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LekanO\AppData\Local\Microsoft\Windows\INetCache\Content.Outlook\IYG9KIXU\"/>
    </mc:Choice>
  </mc:AlternateContent>
  <xr:revisionPtr revIDLastSave="0" documentId="13_ncr:1_{832E6910-18B1-4184-B1E5-C79E3786FC1B}" xr6:coauthVersionLast="47" xr6:coauthVersionMax="47" xr10:uidLastSave="{00000000-0000-0000-0000-000000000000}"/>
  <bookViews>
    <workbookView xWindow="28680" yWindow="-120" windowWidth="29040" windowHeight="15720" xr2:uid="{00000000-000D-0000-FFFF-FFFF00000000}"/>
  </bookViews>
  <sheets>
    <sheet name="Contacts" sheetId="8" r:id="rId1"/>
    <sheet name="Service Points" sheetId="40" r:id="rId2"/>
    <sheet name="Questionnaire" sheetId="10" r:id="rId3"/>
    <sheet name="Guidance Notes" sheetId="30" r:id="rId4"/>
    <sheet name="Data" sheetId="49" state="hidden" r:id="rId5"/>
    <sheet name="LY" sheetId="45" state="hidden" r:id="rId6"/>
  </sheets>
  <externalReferences>
    <externalReference r:id="rId7"/>
  </externalReferences>
  <definedNames>
    <definedName name="_xlnm._FilterDatabase" localSheetId="5" hidden="1">LY!$A$2:$NH$3047</definedName>
    <definedName name="Authority">Contacts!$G$11</definedName>
    <definedName name="Authority_List">Data!$A$13:$A$221</definedName>
    <definedName name="Club">Data!$B$1</definedName>
    <definedName name="DropDown">Data!$O$14:$O$17</definedName>
    <definedName name="Email1">Contacts!$E$17</definedName>
    <definedName name="Email2">Contacts!$E$23</definedName>
    <definedName name="FLAS">Contacts!$L$11</definedName>
    <definedName name="Job_Title1">Contacts!$I$15</definedName>
    <definedName name="Job_Title2">Contacts!$I$21</definedName>
    <definedName name="LIBR0001">Questionnaire!$L$17</definedName>
    <definedName name="LIBR0002">Questionnaire!$L$18</definedName>
    <definedName name="LIBR0003">Questionnaire!$L$19</definedName>
    <definedName name="LIBR0004">Questionnaire!$L$20</definedName>
    <definedName name="LIBR0005">Questionnaire!$L$21</definedName>
    <definedName name="LIBR0006">Questionnaire!$L$22</definedName>
    <definedName name="LIBR0007">Questionnaire!$L$23</definedName>
    <definedName name="LIBR0008">Questionnaire!$L$24</definedName>
    <definedName name="LIBR0009">Questionnaire!$L$25</definedName>
    <definedName name="LIBR0010">Questionnaire!$L$26</definedName>
    <definedName name="LIBR0011">Questionnaire!$L$27</definedName>
    <definedName name="LIBR0012">Questionnaire!$L$28</definedName>
    <definedName name="LIBR0014">Questionnaire!$L$31</definedName>
    <definedName name="LIBR0015">Questionnaire!$E$53</definedName>
    <definedName name="LIBR0016">Questionnaire!$L$53</definedName>
    <definedName name="LIBR0017">Questionnaire!$E$56</definedName>
    <definedName name="LIBR0018">Questionnaire!$L$56</definedName>
    <definedName name="LIBR0019">Questionnaire!$L$66</definedName>
    <definedName name="LIBR0020">Questionnaire!$L$67</definedName>
    <definedName name="LIBR0021">Questionnaire!$L$68</definedName>
    <definedName name="LIBR0022">Questionnaire!$L$71</definedName>
    <definedName name="LIBR0023">Questionnaire!$L$77</definedName>
    <definedName name="LIBR0024">Questionnaire!$L$80</definedName>
    <definedName name="LIBR0025">Questionnaire!$L$82</definedName>
    <definedName name="LIBR0026">Questionnaire!$L$83</definedName>
    <definedName name="LIBR0027">Questionnaire!$L$84</definedName>
    <definedName name="LIBR0028">Questionnaire!$L$85</definedName>
    <definedName name="LIBR0029">Questionnaire!$L$86</definedName>
    <definedName name="LIBR0030">Questionnaire!$L$88</definedName>
    <definedName name="LIBR0031">Questionnaire!$L$90</definedName>
    <definedName name="LIBR0032">Questionnaire!$L$95</definedName>
    <definedName name="LIBR0033">Questionnaire!$L$97</definedName>
    <definedName name="LIBR0034">Questionnaire!$L$98</definedName>
    <definedName name="LIBR0035">Questionnaire!$L$99</definedName>
    <definedName name="LIBR0036">Questionnaire!$L$100</definedName>
    <definedName name="LIBR0037">Questionnaire!$L$101</definedName>
    <definedName name="LIBR0038">Questionnaire!$L$103</definedName>
    <definedName name="LIBR0039">Questionnaire!$L$111</definedName>
    <definedName name="LIBR0041">Questionnaire!$L$113</definedName>
    <definedName name="LIBR0042">Questionnaire!$L$114</definedName>
    <definedName name="LIBR0049">Questionnaire!$L$117</definedName>
    <definedName name="LIBR0050">Questionnaire!$L$119</definedName>
    <definedName name="LIBR0051">Questionnaire!$L$121</definedName>
    <definedName name="LIBR0052">Questionnaire!$L$127</definedName>
    <definedName name="LIBR0054">Questionnaire!$L$129</definedName>
    <definedName name="LIBR0055">Questionnaire!$L$130</definedName>
    <definedName name="LIBR0062">Questionnaire!$L$133</definedName>
    <definedName name="LIBR0063">Questionnaire!$L$134</definedName>
    <definedName name="LIBR0064">Questionnaire!$L$154</definedName>
    <definedName name="LIBR0065">Questionnaire!$L$155</definedName>
    <definedName name="LIBR0066">Questionnaire!$L$156</definedName>
    <definedName name="LIBR0067">Questionnaire!$L$164</definedName>
    <definedName name="LIBR0068">Questionnaire!$L$165</definedName>
    <definedName name="LIBR0069">Questionnaire!$L$170</definedName>
    <definedName name="LIBR0070">Questionnaire!$L$171</definedName>
    <definedName name="LIBR0071">Questionnaire!$L$172</definedName>
    <definedName name="LIBR0072">Questionnaire!$L$173</definedName>
    <definedName name="LIBR0073">Questionnaire!$L$174</definedName>
    <definedName name="LIBR0075">Questionnaire!$L$180</definedName>
    <definedName name="LIBR0076">Questionnaire!$L$181</definedName>
    <definedName name="LIBR0083">Questionnaire!$L$184</definedName>
    <definedName name="LIBR0084">Questionnaire!$L$200</definedName>
    <definedName name="LIBR0085">Questionnaire!$L$202</definedName>
    <definedName name="LIBR0086">Questionnaire!$L$205</definedName>
    <definedName name="LIBR0087">Questionnaire!$L$207</definedName>
    <definedName name="LIBR0088">Questionnaire!$L$209</definedName>
    <definedName name="LIBR0089">Questionnaire!$L$215</definedName>
    <definedName name="LIBR0090">Questionnaire!$L$217</definedName>
    <definedName name="LIBR0091">Questionnaire!$L$221</definedName>
    <definedName name="LIBR0092">Questionnaire!$L$226</definedName>
    <definedName name="LIBR0093">Questionnaire!$L$232</definedName>
    <definedName name="LIBR0094">Questionnaire!$L$235</definedName>
    <definedName name="LIBR0095">Questionnaire!$L$241</definedName>
    <definedName name="LIBR0096">Questionnaire!$L$249</definedName>
    <definedName name="LIBR0097">Questionnaire!$L$251</definedName>
    <definedName name="LIBR0098">Questionnaire!$L$254</definedName>
    <definedName name="LIBR0099">Questionnaire!$L$259</definedName>
    <definedName name="LIBR0100">Questionnaire!$L$260</definedName>
    <definedName name="LIBR0101">Questionnaire!$J$267</definedName>
    <definedName name="LIBR0102">Questionnaire!$J$268</definedName>
    <definedName name="LIBR0103">Questionnaire!$J$271</definedName>
    <definedName name="LIBR0104">Questionnaire!$J$272</definedName>
    <definedName name="LIBR0105">Questionnaire!$J$273</definedName>
    <definedName name="LIBR0106">Questionnaire!$J$274</definedName>
    <definedName name="LIBR0107">Questionnaire!$J$275</definedName>
    <definedName name="LIBR0108">Questionnaire!$J$276</definedName>
    <definedName name="LIBR0110">Questionnaire!$J$277</definedName>
    <definedName name="LIBR0111">Questionnaire!$J$278</definedName>
    <definedName name="LIBR0118">Questionnaire!$J$287</definedName>
    <definedName name="LIBR0119">Questionnaire!$J$288</definedName>
    <definedName name="LIBR0120">Questionnaire!$J$290</definedName>
    <definedName name="LIBR0121">Questionnaire!$J$291</definedName>
    <definedName name="LIBR0122">Questionnaire!$J$293</definedName>
    <definedName name="LIBR0123">Questionnaire!$J$294</definedName>
    <definedName name="LIBR0124">Questionnaire!$J$296</definedName>
    <definedName name="LIBR0125">Questionnaire!$J$297</definedName>
    <definedName name="LIBR0126">Questionnaire!$J$298</definedName>
    <definedName name="LIBR0127">Questionnaire!$J$303</definedName>
    <definedName name="LIBR0128">Questionnaire!$J$306</definedName>
    <definedName name="LIBR0129">Questionnaire!$J$307</definedName>
    <definedName name="LIBR0130">Questionnaire!$J$308</definedName>
    <definedName name="LIBR0131">Questionnaire!$J$309</definedName>
    <definedName name="LIBR0132">Questionnaire!$J$310</definedName>
    <definedName name="LIBR0133">Questionnaire!$J$311</definedName>
    <definedName name="LIBR0134">Questionnaire!$J$312</definedName>
    <definedName name="LIBR0135">Questionnaire!$J$313</definedName>
    <definedName name="LIBR0136">Questionnaire!$J$314</definedName>
    <definedName name="LIBR0137">Questionnaire!$J$316</definedName>
    <definedName name="LIBR0138">Questionnaire!$J$318</definedName>
    <definedName name="LIBR0139">Questionnaire!$J$325</definedName>
    <definedName name="LIBR0140">Questionnaire!$L$267</definedName>
    <definedName name="LIBR0141">Questionnaire!$L$268</definedName>
    <definedName name="LIBR0142">Questionnaire!$L$291</definedName>
    <definedName name="LIBR0143">Questionnaire!$L$300</definedName>
    <definedName name="LIBR0144">Questionnaire!$L$303</definedName>
    <definedName name="LIBR0145">Questionnaire!$L$316</definedName>
    <definedName name="LIBR0146">Questionnaire!$L$318</definedName>
    <definedName name="LIBR0147">Questionnaire!$L$325</definedName>
    <definedName name="LIBR0148">Questionnaire!$L$330</definedName>
    <definedName name="LIBR0149">Questionnaire!$L$331</definedName>
    <definedName name="LIBR0150">Questionnaire!$L$332</definedName>
    <definedName name="LIBR0151">Questionnaire!$L$333</definedName>
    <definedName name="LIBR0152">Questionnaire!$L$334</definedName>
    <definedName name="LIBR0153">Questionnaire!$L$335</definedName>
    <definedName name="LIBR0154">Questionnaire!$L$336</definedName>
    <definedName name="LIBR0170">Questionnaire!$D$289</definedName>
    <definedName name="LIBR0171">Questionnaire!$H$335</definedName>
    <definedName name="LIBR0173">Questionnaire!$C$370</definedName>
    <definedName name="LIBR0174">Questionnaire!$C$382</definedName>
    <definedName name="LIBR0175">Questionnaire!$C$388</definedName>
    <definedName name="LIBR0176">Questionnaire!$C$315</definedName>
    <definedName name="LIBR0177">Questionnaire!$C$357</definedName>
    <definedName name="LIBR0179">Questionnaire!$L$29</definedName>
    <definedName name="LIBR0180">Questionnaire!$L$30</definedName>
    <definedName name="LIBR0181">Questionnaire!$H$17</definedName>
    <definedName name="LIBR0182">Questionnaire!$H$18</definedName>
    <definedName name="LIBR0183">Questionnaire!$H$19</definedName>
    <definedName name="LIBR0184">Questionnaire!$H$20</definedName>
    <definedName name="LIBR0185">Questionnaire!$H$21</definedName>
    <definedName name="LIBR0186">Questionnaire!$H$22</definedName>
    <definedName name="LIBR0187">Questionnaire!$H$23</definedName>
    <definedName name="LIBR0188">Questionnaire!$H$24</definedName>
    <definedName name="LIBR0189">Questionnaire!$H$25</definedName>
    <definedName name="LIBR0190">Questionnaire!$H$26</definedName>
    <definedName name="LIBR0191">Questionnaire!$H$27</definedName>
    <definedName name="LIBR0192">Questionnaire!$H$28</definedName>
    <definedName name="LIBR0193">Questionnaire!$H$29</definedName>
    <definedName name="LIBR0194">Questionnaire!$H$30</definedName>
    <definedName name="LIBR0195">Questionnaire!$H$31</definedName>
    <definedName name="LIBR0196">Questionnaire!$J$17</definedName>
    <definedName name="LIBR0197">Questionnaire!$J$18</definedName>
    <definedName name="LIBR0198">Questionnaire!$J$19</definedName>
    <definedName name="LIBR0199">Questionnaire!$J$20</definedName>
    <definedName name="LIBR0200">Questionnaire!$J$21</definedName>
    <definedName name="LIBR0201">Questionnaire!$J$22</definedName>
    <definedName name="LIBR0202">Questionnaire!$J$23</definedName>
    <definedName name="LIBR0203">Questionnaire!$J$24</definedName>
    <definedName name="LIBR0204">Questionnaire!$J$25</definedName>
    <definedName name="LIBR0205">Questionnaire!$J$26</definedName>
    <definedName name="LIBR0206">Questionnaire!$J$27</definedName>
    <definedName name="LIBR0207">Questionnaire!$J$28</definedName>
    <definedName name="LIBR0208">Questionnaire!$J$29</definedName>
    <definedName name="LIBR0209">Questionnaire!$J$30</definedName>
    <definedName name="LIBR0210">Questionnaire!$J$31</definedName>
    <definedName name="LIBR0211">Questionnaire!$L$42</definedName>
    <definedName name="LIBR0212">Questionnaire!$L$43</definedName>
    <definedName name="LIBR0213">Questionnaire!$C$47</definedName>
    <definedName name="LIBR0214">Questionnaire!$C$50</definedName>
    <definedName name="LIBR0215">Questionnaire!$L$143</definedName>
    <definedName name="LIBR0216">Questionnaire!$L$144</definedName>
    <definedName name="LIBR0217">Questionnaire!$L$145</definedName>
    <definedName name="LIBR0221">Questionnaire!$L$190</definedName>
    <definedName name="LIBR0222">Questionnaire!$L$191</definedName>
    <definedName name="LIBR0223">Questionnaire!$L$192</definedName>
    <definedName name="LIBR0224">Questionnaire!$J$281</definedName>
    <definedName name="LIBR0225">Questionnaire!$J$282</definedName>
    <definedName name="LIBR0226">Questionnaire!$J$283</definedName>
    <definedName name="LIBR0227">Questionnaire!$C$59</definedName>
    <definedName name="LIBR0228">Questionnaire!$L$115</definedName>
    <definedName name="LIBR0229">Questionnaire!$L$146</definedName>
    <definedName name="LIBR0230">Questionnaire!$L$148</definedName>
    <definedName name="LIBR0231">Questionnaire!$L$131</definedName>
    <definedName name="LIBR0234">Questionnaire!$L$182</definedName>
    <definedName name="LIBR0235">Questionnaire!$L$193</definedName>
    <definedName name="LIBR0236">Questionnaire!$L$195</definedName>
    <definedName name="LIBR0237">Questionnaire!$J$279</definedName>
    <definedName name="LIBR0238">Questionnaire!$J$284</definedName>
    <definedName name="LIBR0239">Questionnaire!$J$286</definedName>
    <definedName name="LIBR0240">Questionnaire!$L$72</definedName>
    <definedName name="LIBR0241">Questionnaire!$L$147</definedName>
    <definedName name="LIBR0242">Questionnaire!$L$194</definedName>
    <definedName name="LIBR0243">Questionnaire!$J$285</definedName>
    <definedName name="LIBR0244">Questionnaire!$L$36</definedName>
    <definedName name="LIBR0245">Questionnaire!$L$37</definedName>
    <definedName name="LIBR0246">Questionnaire!$L$343</definedName>
    <definedName name="LIBR0247">Questionnaire!$L$344</definedName>
    <definedName name="LIBR0248">Questionnaire!$L$345</definedName>
    <definedName name="LIBR0249">Questionnaire!$L$346</definedName>
    <definedName name="LIBR0250">Questionnaire!$L$347</definedName>
    <definedName name="LIBR0251">Questionnaire!$L$348</definedName>
    <definedName name="LIBR0252">Questionnaire!$L$349</definedName>
    <definedName name="LIBR0253">Questionnaire!$L$350</definedName>
    <definedName name="LIBR0254">Questionnaire!$L$351</definedName>
    <definedName name="LIBR0255">Questionnaire!$L$352</definedName>
    <definedName name="LIBR0256">Questionnaire!$L$353</definedName>
    <definedName name="LIBR0257">Questionnaire!$L$354</definedName>
    <definedName name="LibraryType">Data!$O$8:$O$12</definedName>
    <definedName name="LY_Data">LY!$L$3:$HB$137</definedName>
    <definedName name="LY_ServicePoints">LY!$D$1:$J$3047</definedName>
    <definedName name="Name1">Contacts!$E$15</definedName>
    <definedName name="Name2">Contacts!$E$21</definedName>
    <definedName name="Note1">'Guidance Notes'!$A$35:$A$117</definedName>
    <definedName name="Note10">'Guidance Notes'!$A$291:$A$361</definedName>
    <definedName name="Note11">'Guidance Notes'!$A$363:$A$368</definedName>
    <definedName name="Note12">'Guidance Notes'!$A$370:$A$492</definedName>
    <definedName name="Note13">'Guidance Notes'!$A$494:$A$511</definedName>
    <definedName name="Note14">'Guidance Notes'!$A$513:$A$525</definedName>
    <definedName name="Note2">'Guidance Notes'!$A$120:$A$144</definedName>
    <definedName name="Note3">'Guidance Notes'!$A$146:$A$186</definedName>
    <definedName name="Note4">'Guidance Notes'!$A$187:$A$199</definedName>
    <definedName name="Note5">'Guidance Notes'!$A$201:$A$214</definedName>
    <definedName name="Note6">'Guidance Notes'!$A$216:$A$224</definedName>
    <definedName name="Note7">'Guidance Notes'!$A$227:$A$249</definedName>
    <definedName name="Note8">'Guidance Notes'!$A$254:$A$275</definedName>
    <definedName name="Note9">'Guidance Notes'!$A$277:$A$288</definedName>
    <definedName name="Other_Email">Contacts!$C$29</definedName>
    <definedName name="_xlnm.Print_Area" localSheetId="0">Contacts!$A$1:$O$62</definedName>
    <definedName name="_xlnm.Print_Area" localSheetId="3">'Guidance Notes'!$A$1:$Q$535</definedName>
    <definedName name="_xlnm.Print_Area" localSheetId="2">Questionnaire!$A$1:$O$396</definedName>
    <definedName name="_xlnm.Print_Area" localSheetId="1">'Service Points'!$A$1:$L$176</definedName>
    <definedName name="_xlnm.Print_Titles" localSheetId="1">'Service Points'!$1:$30</definedName>
    <definedName name="Qdata">Data!$5:$5</definedName>
    <definedName name="Qservicepoints">Data!$E$9:$N$149</definedName>
    <definedName name="Qshortname">Data!$B$5</definedName>
    <definedName name="service_names">OFFSET('Service Points'!$D$31,0,0,MAX(1,SUM('Service Points'!$B$31:$B$170)),1)</definedName>
    <definedName name="Statutory">Data!$O$19:$O$21</definedName>
    <definedName name="Telephone1">Contacts!$L$15</definedName>
    <definedName name="Telephone2">Contacts!$L$21</definedName>
    <definedName name="Year">Data!$B$2</definedName>
    <definedName name="Year_tmp">[1]Data!$B$2</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8" l="1"/>
  <c r="G158" i="10"/>
  <c r="D136" i="10"/>
  <c r="D123" i="10"/>
  <c r="F105" i="10"/>
  <c r="E34" i="10"/>
  <c r="F33" i="10"/>
  <c r="B8" i="40" l="1"/>
  <c r="C33" i="8"/>
  <c r="F176" i="10"/>
  <c r="F228" i="10"/>
  <c r="L329" i="10"/>
  <c r="E320" i="10"/>
  <c r="D270" i="10"/>
  <c r="L265" i="10"/>
  <c r="J265" i="10"/>
  <c r="C254" i="10"/>
  <c r="B237" i="10"/>
  <c r="C232" i="10"/>
  <c r="C226" i="10"/>
  <c r="B186" i="10"/>
  <c r="C165" i="10"/>
  <c r="C164" i="10"/>
  <c r="C153" i="10"/>
  <c r="C142" i="10"/>
  <c r="C126" i="10"/>
  <c r="C121" i="10"/>
  <c r="C110" i="10"/>
  <c r="C103" i="10"/>
  <c r="C90" i="10"/>
  <c r="C79" i="10"/>
  <c r="C77" i="10"/>
  <c r="C72" i="10"/>
  <c r="C71" i="10"/>
  <c r="C68" i="10"/>
  <c r="C67" i="10"/>
  <c r="C66" i="10"/>
  <c r="C55" i="10"/>
  <c r="C52" i="10"/>
  <c r="C43" i="10"/>
  <c r="C42" i="10"/>
  <c r="B7" i="10"/>
  <c r="B59" i="8"/>
  <c r="D500" i="30"/>
  <c r="D497" i="30"/>
  <c r="D496" i="30"/>
  <c r="D402" i="30"/>
  <c r="D370" i="30"/>
  <c r="D351" i="30"/>
  <c r="D294" i="30"/>
  <c r="D109" i="30"/>
  <c r="D97" i="30"/>
  <c r="D78" i="30"/>
  <c r="D74" i="30"/>
  <c r="D71" i="30"/>
  <c r="C7" i="8"/>
  <c r="B150" i="10" l="1"/>
  <c r="C321" i="10" l="1"/>
  <c r="L10" i="49"/>
  <c r="L11" i="49"/>
  <c r="L12" i="49"/>
  <c r="L13" i="49"/>
  <c r="L14" i="49"/>
  <c r="L15" i="49"/>
  <c r="L16" i="49"/>
  <c r="L17" i="49"/>
  <c r="L18" i="49"/>
  <c r="L19" i="49"/>
  <c r="L20" i="49"/>
  <c r="L21" i="49"/>
  <c r="L22" i="49"/>
  <c r="L23" i="49"/>
  <c r="L24" i="49"/>
  <c r="L25" i="49"/>
  <c r="L26" i="49"/>
  <c r="L27" i="49"/>
  <c r="L28" i="49"/>
  <c r="L29" i="49"/>
  <c r="L30" i="49"/>
  <c r="L31" i="49"/>
  <c r="L32" i="49"/>
  <c r="L33" i="49"/>
  <c r="L34" i="49"/>
  <c r="L35" i="49"/>
  <c r="L36" i="49"/>
  <c r="L37" i="49"/>
  <c r="L38" i="49"/>
  <c r="L39" i="49"/>
  <c r="L40" i="49"/>
  <c r="L41" i="49"/>
  <c r="L42" i="49"/>
  <c r="L43" i="49"/>
  <c r="L44" i="49"/>
  <c r="L45" i="49"/>
  <c r="L46" i="49"/>
  <c r="L47" i="49"/>
  <c r="L48" i="49"/>
  <c r="L49" i="49"/>
  <c r="L50" i="49"/>
  <c r="L51" i="49"/>
  <c r="L52" i="49"/>
  <c r="L53" i="49"/>
  <c r="L54" i="49"/>
  <c r="L55" i="49"/>
  <c r="L56" i="49"/>
  <c r="L57" i="49"/>
  <c r="L58" i="49"/>
  <c r="L59" i="49"/>
  <c r="L60" i="49"/>
  <c r="L61" i="49"/>
  <c r="L62" i="49"/>
  <c r="L63" i="49"/>
  <c r="L64" i="49"/>
  <c r="L65" i="49"/>
  <c r="L66" i="49"/>
  <c r="L67" i="49"/>
  <c r="L68" i="49"/>
  <c r="L69" i="49"/>
  <c r="L70" i="49"/>
  <c r="L71" i="49"/>
  <c r="L72" i="49"/>
  <c r="L73" i="49"/>
  <c r="L74" i="49"/>
  <c r="L75" i="49"/>
  <c r="L76" i="49"/>
  <c r="L77" i="49"/>
  <c r="L78" i="49"/>
  <c r="L79" i="49"/>
  <c r="L80" i="49"/>
  <c r="L81" i="49"/>
  <c r="L82" i="49"/>
  <c r="L83" i="49"/>
  <c r="L84" i="49"/>
  <c r="L85" i="49"/>
  <c r="L86" i="49"/>
  <c r="L87" i="49"/>
  <c r="L88" i="49"/>
  <c r="L89" i="49"/>
  <c r="L90" i="49"/>
  <c r="L91" i="49"/>
  <c r="L92" i="49"/>
  <c r="L93" i="49"/>
  <c r="L94" i="49"/>
  <c r="L95" i="49"/>
  <c r="L96" i="49"/>
  <c r="L97" i="49"/>
  <c r="L98" i="49"/>
  <c r="L99" i="49"/>
  <c r="L100" i="49"/>
  <c r="L101" i="49"/>
  <c r="L102" i="49"/>
  <c r="L103" i="49"/>
  <c r="L104" i="49"/>
  <c r="L105" i="49"/>
  <c r="L106" i="49"/>
  <c r="L107" i="49"/>
  <c r="L108" i="49"/>
  <c r="L109" i="49"/>
  <c r="L110" i="49"/>
  <c r="L111" i="49"/>
  <c r="L112" i="49"/>
  <c r="L113" i="49"/>
  <c r="L114" i="49"/>
  <c r="L115" i="49"/>
  <c r="L116" i="49"/>
  <c r="L117" i="49"/>
  <c r="L118" i="49"/>
  <c r="L119" i="49"/>
  <c r="L120" i="49"/>
  <c r="L121" i="49"/>
  <c r="L122" i="49"/>
  <c r="L123" i="49"/>
  <c r="L124" i="49"/>
  <c r="L125" i="49"/>
  <c r="L126" i="49"/>
  <c r="L127" i="49"/>
  <c r="L128" i="49"/>
  <c r="L129" i="49"/>
  <c r="L130" i="49"/>
  <c r="L131" i="49"/>
  <c r="L132" i="49"/>
  <c r="L133" i="49"/>
  <c r="L134" i="49"/>
  <c r="L135" i="49"/>
  <c r="L136" i="49"/>
  <c r="L137" i="49"/>
  <c r="L138" i="49"/>
  <c r="L139" i="49"/>
  <c r="L140" i="49"/>
  <c r="L141" i="49"/>
  <c r="L142" i="49"/>
  <c r="L143" i="49"/>
  <c r="L144" i="49"/>
  <c r="L145" i="49"/>
  <c r="L146" i="49"/>
  <c r="L147" i="49"/>
  <c r="L148" i="49"/>
  <c r="L9" i="49"/>
  <c r="GY5" i="49"/>
  <c r="GX5" i="49"/>
  <c r="GW5" i="49"/>
  <c r="GV5" i="49"/>
  <c r="GU5" i="49"/>
  <c r="GT5" i="49"/>
  <c r="GS5" i="49"/>
  <c r="GR5" i="49"/>
  <c r="GQ5" i="49"/>
  <c r="GP5" i="49"/>
  <c r="GO5" i="49"/>
  <c r="GN5" i="49"/>
  <c r="GO3" i="49"/>
  <c r="GP3" i="49"/>
  <c r="GQ3" i="49"/>
  <c r="GR3" i="49"/>
  <c r="GS3" i="49"/>
  <c r="GT3" i="49"/>
  <c r="GU3" i="49"/>
  <c r="GV3" i="49"/>
  <c r="GW3" i="49"/>
  <c r="GX3" i="49"/>
  <c r="GY3" i="49"/>
  <c r="GN3" i="49"/>
  <c r="HI5" i="49"/>
  <c r="HH5" i="49"/>
  <c r="AW3" i="49" l="1"/>
  <c r="AX3" i="49"/>
  <c r="AY3" i="49"/>
  <c r="AZ3" i="49"/>
  <c r="BA3" i="49"/>
  <c r="BB3" i="49"/>
  <c r="BC3" i="49"/>
  <c r="BD3" i="49"/>
  <c r="BE3" i="49"/>
  <c r="BF3" i="49"/>
  <c r="BG3" i="49"/>
  <c r="BH3" i="49"/>
  <c r="BI3" i="49"/>
  <c r="BJ3" i="49"/>
  <c r="BK3" i="49"/>
  <c r="BL3" i="49"/>
  <c r="BM3" i="49"/>
  <c r="BN3" i="49"/>
  <c r="BO3" i="49"/>
  <c r="BP3" i="49"/>
  <c r="BQ3" i="49"/>
  <c r="BR3" i="49"/>
  <c r="BS3" i="49"/>
  <c r="BT3" i="49"/>
  <c r="BU3" i="49"/>
  <c r="BV3" i="49"/>
  <c r="BW3" i="49"/>
  <c r="BX3" i="49"/>
  <c r="BY3" i="49"/>
  <c r="BZ3" i="49"/>
  <c r="CA3" i="49"/>
  <c r="CB3" i="49"/>
  <c r="CC3" i="49"/>
  <c r="CD3" i="49"/>
  <c r="CE3" i="49"/>
  <c r="CF3" i="49"/>
  <c r="CG3" i="49"/>
  <c r="CH3" i="49"/>
  <c r="CI3" i="49"/>
  <c r="CJ3" i="49"/>
  <c r="CK3" i="49"/>
  <c r="CL3" i="49"/>
  <c r="CM3" i="49"/>
  <c r="CN3" i="49"/>
  <c r="CO3" i="49"/>
  <c r="CP3" i="49"/>
  <c r="CQ3" i="49"/>
  <c r="CR3" i="49"/>
  <c r="CS3" i="49"/>
  <c r="CT3" i="49"/>
  <c r="CU3" i="49"/>
  <c r="CV3" i="49"/>
  <c r="CW3" i="49"/>
  <c r="CX3" i="49"/>
  <c r="CY3" i="49"/>
  <c r="CZ3" i="49"/>
  <c r="DA3" i="49"/>
  <c r="DB3" i="49"/>
  <c r="DC3" i="49"/>
  <c r="DD3" i="49"/>
  <c r="DE3" i="49"/>
  <c r="DF3" i="49"/>
  <c r="DG3" i="49"/>
  <c r="DH3" i="49"/>
  <c r="DI3" i="49"/>
  <c r="DJ3" i="49"/>
  <c r="DK3" i="49"/>
  <c r="DL3" i="49"/>
  <c r="DM3" i="49"/>
  <c r="DN3" i="49"/>
  <c r="DO3" i="49"/>
  <c r="DP3" i="49"/>
  <c r="DQ3" i="49"/>
  <c r="DR3" i="49"/>
  <c r="DS3" i="49"/>
  <c r="DT3" i="49"/>
  <c r="DU3" i="49"/>
  <c r="DV3" i="49"/>
  <c r="DW3" i="49"/>
  <c r="DX3" i="49"/>
  <c r="DY3" i="49"/>
  <c r="DZ3" i="49"/>
  <c r="EA3" i="49"/>
  <c r="EB3" i="49"/>
  <c r="EC3" i="49"/>
  <c r="ED3" i="49"/>
  <c r="EE3" i="49"/>
  <c r="EF3" i="49"/>
  <c r="EG3" i="49"/>
  <c r="EH3" i="49"/>
  <c r="EI3" i="49"/>
  <c r="EJ3" i="49"/>
  <c r="EK3" i="49"/>
  <c r="EL3" i="49"/>
  <c r="EM3" i="49"/>
  <c r="EN3" i="49"/>
  <c r="EO3" i="49"/>
  <c r="EP3" i="49"/>
  <c r="EQ3" i="49"/>
  <c r="ER3" i="49"/>
  <c r="ES3" i="49"/>
  <c r="ET3" i="49"/>
  <c r="EU3" i="49"/>
  <c r="EV3" i="49"/>
  <c r="EW3" i="49"/>
  <c r="EX3" i="49"/>
  <c r="EY3" i="49"/>
  <c r="EZ3" i="49"/>
  <c r="FA3" i="49"/>
  <c r="FB3" i="49"/>
  <c r="FC3" i="49"/>
  <c r="FD3" i="49"/>
  <c r="FE3" i="49"/>
  <c r="FF3" i="49"/>
  <c r="FG3" i="49"/>
  <c r="FH3" i="49"/>
  <c r="FI3" i="49"/>
  <c r="FJ3" i="49"/>
  <c r="FK3" i="49"/>
  <c r="FL3" i="49"/>
  <c r="FM3" i="49"/>
  <c r="FN3" i="49"/>
  <c r="FO3" i="49"/>
  <c r="FP3" i="49"/>
  <c r="FQ3" i="49"/>
  <c r="FR3" i="49"/>
  <c r="FS3" i="49"/>
  <c r="FT3" i="49"/>
  <c r="FU3" i="49"/>
  <c r="FV3" i="49"/>
  <c r="FW3" i="49"/>
  <c r="FX3" i="49"/>
  <c r="FY3" i="49"/>
  <c r="FZ3" i="49"/>
  <c r="GA3" i="49"/>
  <c r="GB3" i="49"/>
  <c r="GC3" i="49"/>
  <c r="GD3" i="49"/>
  <c r="GE3" i="49"/>
  <c r="GF3" i="49"/>
  <c r="GG3" i="49"/>
  <c r="GH3" i="49"/>
  <c r="GI3" i="49"/>
  <c r="GJ3" i="49"/>
  <c r="GK3" i="49"/>
  <c r="GL3" i="49"/>
  <c r="GM3" i="49"/>
  <c r="M3" i="49" l="1"/>
  <c r="N3" i="49"/>
  <c r="O3" i="49"/>
  <c r="P3" i="49"/>
  <c r="Q3" i="49"/>
  <c r="R3" i="49"/>
  <c r="S3" i="49"/>
  <c r="T3" i="49"/>
  <c r="U3" i="49"/>
  <c r="V3" i="49"/>
  <c r="W3" i="49"/>
  <c r="X3" i="49"/>
  <c r="Y3" i="49"/>
  <c r="Z3" i="49"/>
  <c r="AA3" i="49"/>
  <c r="AB3" i="49"/>
  <c r="AC3" i="49"/>
  <c r="AD3" i="49"/>
  <c r="AE3" i="49"/>
  <c r="AF3" i="49"/>
  <c r="AG3" i="49"/>
  <c r="AH3" i="49"/>
  <c r="AI3" i="49"/>
  <c r="AJ3" i="49"/>
  <c r="AK3" i="49"/>
  <c r="AL3" i="49"/>
  <c r="AM3" i="49"/>
  <c r="AN3" i="49"/>
  <c r="AO3" i="49"/>
  <c r="AP3" i="49"/>
  <c r="AQ3" i="49"/>
  <c r="AR3" i="49"/>
  <c r="AS3" i="49"/>
  <c r="AT3" i="49"/>
  <c r="AU3" i="49"/>
  <c r="AV3" i="49"/>
  <c r="L3" i="49" l="1"/>
  <c r="FA5" i="49"/>
  <c r="DS5" i="49"/>
  <c r="CY5" i="49"/>
  <c r="BQ5" i="49"/>
  <c r="J316" i="10" l="1"/>
  <c r="L303" i="10"/>
  <c r="L318" i="10" s="1"/>
  <c r="J291" i="10"/>
  <c r="J303" i="10" s="1"/>
  <c r="L184" i="10"/>
  <c r="L133" i="10"/>
  <c r="L117" i="10"/>
  <c r="J318" i="10" l="1"/>
  <c r="L86" i="10" l="1"/>
  <c r="HB5" i="49" l="1"/>
  <c r="CK5" i="49"/>
  <c r="CX5" i="49"/>
  <c r="CZ5" i="49"/>
  <c r="CR5" i="49"/>
  <c r="DM5" i="49"/>
  <c r="DR5" i="49"/>
  <c r="DT5" i="49"/>
  <c r="EV5" i="49"/>
  <c r="EZ5" i="49"/>
  <c r="FB5" i="49"/>
  <c r="EY5" i="49" l="1"/>
  <c r="EX5" i="49"/>
  <c r="EW5" i="49"/>
  <c r="DQ5" i="49"/>
  <c r="DP5" i="49"/>
  <c r="DO5" i="49"/>
  <c r="CW5" i="49"/>
  <c r="CV5" i="49"/>
  <c r="CU5" i="49"/>
  <c r="P68" i="10"/>
  <c r="FV5" i="49"/>
  <c r="L174" i="10"/>
  <c r="L156" i="10"/>
  <c r="HA5" i="49"/>
  <c r="L101" i="10"/>
  <c r="L90" i="10"/>
  <c r="GZ5" i="49"/>
  <c r="BH5" i="49"/>
  <c r="BG5" i="49"/>
  <c r="B18" i="10"/>
  <c r="B19" i="10" s="1"/>
  <c r="B20" i="10" s="1"/>
  <c r="B21" i="10" s="1"/>
  <c r="B22" i="10" s="1"/>
  <c r="B23" i="10" s="1"/>
  <c r="B24" i="10" s="1"/>
  <c r="B25" i="10" s="1"/>
  <c r="B26" i="10" s="1"/>
  <c r="B27" i="10" s="1"/>
  <c r="B28" i="10" s="1"/>
  <c r="B29" i="10" s="1"/>
  <c r="B30" i="10" s="1"/>
  <c r="B31" i="10" s="1"/>
  <c r="B36" i="10" s="1"/>
  <c r="B37" i="10" s="1"/>
  <c r="B42" i="10" s="1"/>
  <c r="C74" i="30" s="1"/>
  <c r="B534" i="30"/>
  <c r="B533" i="30"/>
  <c r="B395" i="10"/>
  <c r="B394" i="10"/>
  <c r="B175" i="40"/>
  <c r="B174" i="40"/>
  <c r="C7" i="30"/>
  <c r="L11" i="8"/>
  <c r="L336" i="10"/>
  <c r="C338" i="10" s="1"/>
  <c r="HG5" i="49"/>
  <c r="HF5" i="49"/>
  <c r="HE5" i="49"/>
  <c r="HD5" i="49"/>
  <c r="HC5" i="49"/>
  <c r="GL5" i="49"/>
  <c r="GK5" i="49"/>
  <c r="GJ5" i="49"/>
  <c r="GI5" i="49"/>
  <c r="GH5" i="49"/>
  <c r="GG5" i="49"/>
  <c r="GF5" i="49"/>
  <c r="GD5" i="49"/>
  <c r="GB5" i="49"/>
  <c r="GA5" i="49"/>
  <c r="FZ5" i="49"/>
  <c r="FY5" i="49"/>
  <c r="FX5" i="49"/>
  <c r="FU5" i="49"/>
  <c r="FT5" i="49"/>
  <c r="FS5" i="49"/>
  <c r="FR5" i="49"/>
  <c r="FQ5" i="49"/>
  <c r="FP5" i="49"/>
  <c r="FO5" i="49"/>
  <c r="FN5" i="49"/>
  <c r="FM5" i="49"/>
  <c r="FK5" i="49"/>
  <c r="FJ5" i="49"/>
  <c r="FI5" i="49"/>
  <c r="FH5" i="49"/>
  <c r="FG5" i="49"/>
  <c r="FE5" i="49"/>
  <c r="FD5" i="49"/>
  <c r="FC5" i="49"/>
  <c r="EU5" i="49"/>
  <c r="ET5" i="49"/>
  <c r="ES5" i="49"/>
  <c r="ER5" i="49"/>
  <c r="EQ5" i="49"/>
  <c r="EP5" i="49"/>
  <c r="EO5" i="49"/>
  <c r="EN5" i="49"/>
  <c r="EM5" i="49"/>
  <c r="EL5" i="49"/>
  <c r="EK5" i="49"/>
  <c r="EJ5" i="49"/>
  <c r="EI5" i="49"/>
  <c r="EH5" i="49"/>
  <c r="EG5" i="49"/>
  <c r="EF5" i="49"/>
  <c r="EE5" i="49"/>
  <c r="ED5" i="49"/>
  <c r="EC5" i="49"/>
  <c r="EB5" i="49"/>
  <c r="EA5" i="49"/>
  <c r="DZ5" i="49"/>
  <c r="DY5" i="49"/>
  <c r="DX5" i="49"/>
  <c r="DW5" i="49"/>
  <c r="DV5" i="49"/>
  <c r="DU5" i="49"/>
  <c r="DL5" i="49"/>
  <c r="DK5" i="49"/>
  <c r="DI5" i="49"/>
  <c r="DH5" i="49"/>
  <c r="DG5" i="49"/>
  <c r="DF5" i="49"/>
  <c r="DE5" i="49"/>
  <c r="DD5" i="49"/>
  <c r="DB5" i="49"/>
  <c r="DA5" i="49"/>
  <c r="CQ5" i="49"/>
  <c r="CP5" i="49"/>
  <c r="CO5" i="49"/>
  <c r="CM5" i="49"/>
  <c r="CJ5" i="49"/>
  <c r="CI5" i="49"/>
  <c r="CH5" i="49"/>
  <c r="CE5" i="49"/>
  <c r="CD5" i="49"/>
  <c r="CC5" i="49"/>
  <c r="CB5" i="49"/>
  <c r="CA5" i="49"/>
  <c r="BY5" i="49"/>
  <c r="BW5" i="49"/>
  <c r="BV5" i="49"/>
  <c r="BU5" i="49"/>
  <c r="BT5" i="49"/>
  <c r="BS5" i="49"/>
  <c r="BP5" i="49"/>
  <c r="BO5" i="49"/>
  <c r="BN5" i="49"/>
  <c r="BM5" i="49"/>
  <c r="BL5" i="49"/>
  <c r="BK5" i="49"/>
  <c r="BJ5" i="49"/>
  <c r="BI5" i="49"/>
  <c r="K5" i="49"/>
  <c r="J5" i="49"/>
  <c r="I5" i="49"/>
  <c r="H5" i="49"/>
  <c r="G5" i="49"/>
  <c r="F5" i="49"/>
  <c r="E5" i="49"/>
  <c r="D5" i="49"/>
  <c r="C5" i="49"/>
  <c r="B5" i="49"/>
  <c r="F50" i="49" s="1"/>
  <c r="C32" i="40"/>
  <c r="C33" i="40" s="1"/>
  <c r="C34" i="40" s="1"/>
  <c r="I18" i="10"/>
  <c r="I19" i="10" s="1"/>
  <c r="I20" i="10" s="1"/>
  <c r="I21" i="10" s="1"/>
  <c r="I22" i="10" s="1"/>
  <c r="I23" i="10" s="1"/>
  <c r="I24" i="10" s="1"/>
  <c r="I25" i="10" s="1"/>
  <c r="I26" i="10" s="1"/>
  <c r="I27" i="10" s="1"/>
  <c r="I28" i="10" s="1"/>
  <c r="I29" i="10" s="1"/>
  <c r="I30" i="10" s="1"/>
  <c r="I31" i="10" s="1"/>
  <c r="K17" i="10" s="1"/>
  <c r="K18" i="10" s="1"/>
  <c r="K19" i="10" s="1"/>
  <c r="K20" i="10" s="1"/>
  <c r="K21" i="10" s="1"/>
  <c r="K22" i="10" s="1"/>
  <c r="K23" i="10" s="1"/>
  <c r="K24" i="10" s="1"/>
  <c r="K25" i="10" s="1"/>
  <c r="K26" i="10" s="1"/>
  <c r="K27" i="10" s="1"/>
  <c r="K28" i="10" s="1"/>
  <c r="K29" i="10" s="1"/>
  <c r="K30" i="10" s="1"/>
  <c r="K31" i="10" s="1"/>
  <c r="M17" i="10" s="1"/>
  <c r="M18" i="10" s="1"/>
  <c r="M19" i="10" s="1"/>
  <c r="M20" i="10" s="1"/>
  <c r="M21" i="10" s="1"/>
  <c r="M22" i="10" s="1"/>
  <c r="M23" i="10" s="1"/>
  <c r="M24" i="10" s="1"/>
  <c r="M25" i="10" s="1"/>
  <c r="M26" i="10" s="1"/>
  <c r="M27" i="10" s="1"/>
  <c r="M28" i="10" s="1"/>
  <c r="M29" i="10" s="1"/>
  <c r="M30" i="10" s="1"/>
  <c r="M31" i="10" s="1"/>
  <c r="A31" i="40" l="1"/>
  <c r="B31" i="40" s="1"/>
  <c r="I31" i="40" s="1"/>
  <c r="L136" i="10"/>
  <c r="C138" i="10" s="1"/>
  <c r="L123" i="10"/>
  <c r="L105" i="10"/>
  <c r="C106" i="10" s="1"/>
  <c r="L186" i="10"/>
  <c r="L176" i="10"/>
  <c r="L158" i="10"/>
  <c r="C159" i="10" s="1"/>
  <c r="L77" i="10"/>
  <c r="C91" i="10" s="1"/>
  <c r="DC5" i="49"/>
  <c r="M36" i="10"/>
  <c r="M37" i="10" s="1"/>
  <c r="M42" i="10" s="1"/>
  <c r="M43" i="10" s="1"/>
  <c r="H53" i="10" s="1"/>
  <c r="M53" i="10" s="1"/>
  <c r="H56" i="10" s="1"/>
  <c r="M56" i="10" s="1"/>
  <c r="M66" i="10" s="1"/>
  <c r="M67" i="10" s="1"/>
  <c r="M68" i="10" s="1"/>
  <c r="M71" i="10" s="1"/>
  <c r="M72" i="10" s="1"/>
  <c r="M77" i="10" s="1"/>
  <c r="M80" i="10" s="1"/>
  <c r="M82" i="10" s="1"/>
  <c r="M83" i="10" s="1"/>
  <c r="M84" i="10" s="1"/>
  <c r="M85" i="10" s="1"/>
  <c r="M86" i="10" s="1"/>
  <c r="M88" i="10" s="1"/>
  <c r="M90" i="10" s="1"/>
  <c r="M95" i="10" s="1"/>
  <c r="M97" i="10" s="1"/>
  <c r="M98" i="10" s="1"/>
  <c r="M99" i="10" s="1"/>
  <c r="M100" i="10" s="1"/>
  <c r="M101" i="10" s="1"/>
  <c r="M103" i="10" s="1"/>
  <c r="M111" i="10" s="1"/>
  <c r="M113" i="10" s="1"/>
  <c r="M114" i="10" s="1"/>
  <c r="J320" i="10"/>
  <c r="C323" i="10" s="1"/>
  <c r="B393" i="10"/>
  <c r="B532" i="30"/>
  <c r="BZ5" i="49"/>
  <c r="L237" i="10"/>
  <c r="C238" i="10" s="1"/>
  <c r="L228" i="10"/>
  <c r="C229" i="10" s="1"/>
  <c r="L33" i="10"/>
  <c r="L34" i="10" s="1"/>
  <c r="A5" i="49"/>
  <c r="E35" i="49" s="1"/>
  <c r="B6" i="40"/>
  <c r="F76" i="49"/>
  <c r="F74" i="49"/>
  <c r="C5" i="10"/>
  <c r="F138" i="49"/>
  <c r="F132" i="49"/>
  <c r="F30" i="49"/>
  <c r="F106" i="49"/>
  <c r="F81" i="49"/>
  <c r="F33" i="49"/>
  <c r="F128" i="49"/>
  <c r="F98" i="49"/>
  <c r="F57" i="49"/>
  <c r="F104" i="49"/>
  <c r="F32" i="49"/>
  <c r="F144" i="49"/>
  <c r="F34" i="49"/>
  <c r="F52" i="49"/>
  <c r="F62" i="49"/>
  <c r="F47" i="49"/>
  <c r="F75" i="49"/>
  <c r="F143" i="49"/>
  <c r="F26" i="49"/>
  <c r="F56" i="49"/>
  <c r="F100" i="49"/>
  <c r="F11" i="49"/>
  <c r="F14" i="49"/>
  <c r="F70" i="49"/>
  <c r="F136" i="49"/>
  <c r="F9" i="49"/>
  <c r="F146" i="49"/>
  <c r="F147" i="49"/>
  <c r="F101" i="49"/>
  <c r="F140" i="49"/>
  <c r="F23" i="49"/>
  <c r="F37" i="49"/>
  <c r="F53" i="49"/>
  <c r="F10" i="49"/>
  <c r="F88" i="49"/>
  <c r="F66" i="49"/>
  <c r="F134" i="49"/>
  <c r="F95" i="49"/>
  <c r="F103" i="49"/>
  <c r="F18" i="49"/>
  <c r="F83" i="49"/>
  <c r="F121" i="49"/>
  <c r="F28" i="49"/>
  <c r="F43" i="49"/>
  <c r="F124" i="49"/>
  <c r="F137" i="49"/>
  <c r="F111" i="49"/>
  <c r="F87" i="49"/>
  <c r="F71" i="49"/>
  <c r="F85" i="49"/>
  <c r="F46" i="49"/>
  <c r="F117" i="49"/>
  <c r="F109" i="49"/>
  <c r="F82" i="49"/>
  <c r="F129" i="49"/>
  <c r="F107" i="49"/>
  <c r="F112" i="49"/>
  <c r="F61" i="49"/>
  <c r="F31" i="49"/>
  <c r="F145" i="49"/>
  <c r="F15" i="49"/>
  <c r="F27" i="49"/>
  <c r="F39" i="49"/>
  <c r="F16" i="49"/>
  <c r="F44" i="49"/>
  <c r="F122" i="49"/>
  <c r="F141" i="49"/>
  <c r="F12" i="49"/>
  <c r="F63" i="49"/>
  <c r="F126" i="49"/>
  <c r="F120" i="49"/>
  <c r="F80" i="49"/>
  <c r="F48" i="49"/>
  <c r="F84" i="49"/>
  <c r="F110" i="49"/>
  <c r="F65" i="49"/>
  <c r="F40" i="49"/>
  <c r="F64" i="49"/>
  <c r="F69" i="49"/>
  <c r="F20" i="49"/>
  <c r="F148" i="49"/>
  <c r="F97" i="49"/>
  <c r="F133" i="49"/>
  <c r="F105" i="49"/>
  <c r="F118" i="49"/>
  <c r="F24" i="49"/>
  <c r="F54" i="49"/>
  <c r="F77" i="49"/>
  <c r="F131" i="49"/>
  <c r="F21" i="49"/>
  <c r="F94" i="49"/>
  <c r="F49" i="49"/>
  <c r="F36" i="49"/>
  <c r="F29" i="49"/>
  <c r="F58" i="49"/>
  <c r="F55" i="49"/>
  <c r="F86" i="49"/>
  <c r="F78" i="49"/>
  <c r="F96" i="49"/>
  <c r="F116" i="49"/>
  <c r="F51" i="49"/>
  <c r="F68" i="49"/>
  <c r="F115" i="49"/>
  <c r="F142" i="49"/>
  <c r="F73" i="49"/>
  <c r="F22" i="49"/>
  <c r="F99" i="49"/>
  <c r="F38" i="49"/>
  <c r="F35" i="49"/>
  <c r="F113" i="49"/>
  <c r="F130" i="49"/>
  <c r="F119" i="49"/>
  <c r="F67" i="49"/>
  <c r="F92" i="49"/>
  <c r="F135" i="49"/>
  <c r="F123" i="49"/>
  <c r="F114" i="49"/>
  <c r="F45" i="49"/>
  <c r="F79" i="49"/>
  <c r="F72" i="49"/>
  <c r="F127" i="49"/>
  <c r="F93" i="49"/>
  <c r="F41" i="49"/>
  <c r="F42" i="49"/>
  <c r="F102" i="49"/>
  <c r="F60" i="49"/>
  <c r="F19" i="49"/>
  <c r="F59" i="49"/>
  <c r="GM5" i="49"/>
  <c r="F90" i="49"/>
  <c r="F91" i="49"/>
  <c r="F108" i="49"/>
  <c r="F13" i="49"/>
  <c r="F125" i="49"/>
  <c r="F25" i="49"/>
  <c r="F139" i="49"/>
  <c r="F17" i="49"/>
  <c r="F89" i="49"/>
  <c r="BX5" i="49"/>
  <c r="B173" i="40"/>
  <c r="FF5" i="49"/>
  <c r="C55" i="30"/>
  <c r="GC5" i="49"/>
  <c r="FL5" i="49"/>
  <c r="DJ5" i="49"/>
  <c r="C35" i="40"/>
  <c r="A34" i="40"/>
  <c r="B34" i="40" s="1"/>
  <c r="C35" i="30"/>
  <c r="L103" i="10"/>
  <c r="CF5" i="49"/>
  <c r="A33" i="40"/>
  <c r="B33" i="40" s="1"/>
  <c r="A32" i="40"/>
  <c r="B32" i="40" s="1"/>
  <c r="E31" i="40" l="1"/>
  <c r="F31" i="40"/>
  <c r="G31" i="40"/>
  <c r="D31" i="40"/>
  <c r="J31" i="40"/>
  <c r="N9" i="49" s="1"/>
  <c r="G33" i="40"/>
  <c r="K11" i="49" s="1"/>
  <c r="E33" i="40"/>
  <c r="I11" i="49" s="1"/>
  <c r="D33" i="40"/>
  <c r="I33" i="40"/>
  <c r="M11" i="49" s="1"/>
  <c r="J33" i="40"/>
  <c r="F33" i="40"/>
  <c r="E32" i="40"/>
  <c r="I10" i="49" s="1"/>
  <c r="J32" i="40"/>
  <c r="I32" i="40"/>
  <c r="M10" i="49" s="1"/>
  <c r="D32" i="40"/>
  <c r="G32" i="40"/>
  <c r="K10" i="49" s="1"/>
  <c r="F32" i="40"/>
  <c r="J10" i="49" s="1"/>
  <c r="J34" i="40"/>
  <c r="G34" i="40"/>
  <c r="K12" i="49" s="1"/>
  <c r="F34" i="40"/>
  <c r="I34" i="40"/>
  <c r="M12" i="49" s="1"/>
  <c r="E34" i="40"/>
  <c r="D34" i="40"/>
  <c r="C187" i="10"/>
  <c r="C177" i="10"/>
  <c r="BR5" i="49"/>
  <c r="E43" i="49"/>
  <c r="E13" i="49"/>
  <c r="E93" i="49"/>
  <c r="E55" i="49"/>
  <c r="E18" i="49"/>
  <c r="E65" i="49"/>
  <c r="E145" i="49"/>
  <c r="E17" i="49"/>
  <c r="E143" i="49"/>
  <c r="E109" i="49"/>
  <c r="E81" i="49"/>
  <c r="E32" i="49"/>
  <c r="E118" i="49"/>
  <c r="E131" i="49"/>
  <c r="E132" i="49"/>
  <c r="E103" i="49"/>
  <c r="E82" i="49"/>
  <c r="E116" i="49"/>
  <c r="E80" i="49"/>
  <c r="E85" i="49"/>
  <c r="E57" i="49"/>
  <c r="E29" i="49"/>
  <c r="E120" i="49"/>
  <c r="E20" i="49"/>
  <c r="E66" i="49"/>
  <c r="E137" i="49"/>
  <c r="E79" i="49"/>
  <c r="E37" i="49"/>
  <c r="E113" i="49"/>
  <c r="E125" i="49"/>
  <c r="E88" i="49"/>
  <c r="E44" i="49"/>
  <c r="E39" i="49"/>
  <c r="E36" i="49"/>
  <c r="E107" i="49"/>
  <c r="E70" i="49"/>
  <c r="E121" i="49"/>
  <c r="E100" i="49"/>
  <c r="E76" i="49"/>
  <c r="E64" i="49"/>
  <c r="E101" i="49"/>
  <c r="E42" i="49"/>
  <c r="E129" i="49"/>
  <c r="E114" i="49"/>
  <c r="E96" i="49"/>
  <c r="E117" i="49"/>
  <c r="E102" i="49"/>
  <c r="E97" i="49"/>
  <c r="E86" i="49"/>
  <c r="E146" i="49"/>
  <c r="E123" i="49"/>
  <c r="E99" i="49"/>
  <c r="E110" i="49"/>
  <c r="E26" i="49"/>
  <c r="E77" i="49"/>
  <c r="E74" i="49"/>
  <c r="E34" i="49"/>
  <c r="E91" i="49"/>
  <c r="E144" i="49"/>
  <c r="E87" i="49"/>
  <c r="E142" i="49"/>
  <c r="E128" i="49"/>
  <c r="E33" i="49"/>
  <c r="E30" i="49"/>
  <c r="E75" i="49"/>
  <c r="E58" i="49"/>
  <c r="E10" i="49"/>
  <c r="E69" i="49"/>
  <c r="E12" i="49"/>
  <c r="E89" i="49"/>
  <c r="E52" i="49"/>
  <c r="E31" i="49"/>
  <c r="E73" i="49"/>
  <c r="E130" i="49"/>
  <c r="E15" i="49"/>
  <c r="E135" i="49"/>
  <c r="E24" i="49"/>
  <c r="E98" i="49"/>
  <c r="E78" i="49"/>
  <c r="E112" i="49"/>
  <c r="E83" i="49"/>
  <c r="E140" i="49"/>
  <c r="E62" i="49"/>
  <c r="E21" i="49"/>
  <c r="E111" i="49"/>
  <c r="E51" i="49"/>
  <c r="E16" i="49"/>
  <c r="E25" i="49"/>
  <c r="E68" i="49"/>
  <c r="E48" i="49"/>
  <c r="E14" i="49"/>
  <c r="E139" i="49"/>
  <c r="E84" i="49"/>
  <c r="E90" i="49"/>
  <c r="E38" i="49"/>
  <c r="E104" i="49"/>
  <c r="E54" i="49"/>
  <c r="E136" i="49"/>
  <c r="E71" i="49"/>
  <c r="E115" i="49"/>
  <c r="E46" i="49"/>
  <c r="E94" i="49"/>
  <c r="E49" i="49"/>
  <c r="E133" i="49"/>
  <c r="E108" i="49"/>
  <c r="E56" i="49"/>
  <c r="E134" i="49"/>
  <c r="E53" i="49"/>
  <c r="E59" i="49"/>
  <c r="E23" i="49"/>
  <c r="E105" i="49"/>
  <c r="E141" i="49"/>
  <c r="E9" i="49"/>
  <c r="E67" i="49"/>
  <c r="E47" i="49"/>
  <c r="E50" i="49"/>
  <c r="E148" i="49"/>
  <c r="E11" i="49"/>
  <c r="E92" i="49"/>
  <c r="E22" i="49"/>
  <c r="E72" i="49"/>
  <c r="E45" i="49"/>
  <c r="E122" i="49"/>
  <c r="E106" i="49"/>
  <c r="E27" i="49"/>
  <c r="E95" i="49"/>
  <c r="E127" i="49"/>
  <c r="E60" i="49"/>
  <c r="E28" i="49"/>
  <c r="E126" i="49"/>
  <c r="E124" i="49"/>
  <c r="E63" i="49"/>
  <c r="E40" i="49"/>
  <c r="E138" i="49"/>
  <c r="E147" i="49"/>
  <c r="E119" i="49"/>
  <c r="E61" i="49"/>
  <c r="E19" i="49"/>
  <c r="E41" i="49"/>
  <c r="M115" i="10"/>
  <c r="G12" i="49"/>
  <c r="A35" i="40"/>
  <c r="B35" i="40" s="1"/>
  <c r="C36" i="40"/>
  <c r="FW5" i="49"/>
  <c r="C264" i="10"/>
  <c r="GE5" i="49"/>
  <c r="G10" i="49"/>
  <c r="G9" i="49"/>
  <c r="G11" i="49"/>
  <c r="B43" i="10"/>
  <c r="C78" i="30" s="1"/>
  <c r="CG5" i="49"/>
  <c r="J35" i="40" l="1"/>
  <c r="D35" i="40"/>
  <c r="I35" i="40"/>
  <c r="G35" i="40"/>
  <c r="K13" i="49" s="1"/>
  <c r="F35" i="40"/>
  <c r="E35" i="40"/>
  <c r="K32" i="40"/>
  <c r="K9" i="49"/>
  <c r="K31" i="40"/>
  <c r="M117" i="10"/>
  <c r="M9" i="49"/>
  <c r="N11" i="49"/>
  <c r="H11" i="49"/>
  <c r="B49" i="10"/>
  <c r="B53" i="10" s="1"/>
  <c r="N12" i="49"/>
  <c r="I12" i="49"/>
  <c r="H12" i="49"/>
  <c r="H10" i="49"/>
  <c r="N10" i="49"/>
  <c r="C37" i="40"/>
  <c r="A36" i="40"/>
  <c r="B36" i="40" s="1"/>
  <c r="I9" i="49"/>
  <c r="C71" i="30"/>
  <c r="G13" i="49"/>
  <c r="E36" i="40" l="1"/>
  <c r="J36" i="40"/>
  <c r="F36" i="40"/>
  <c r="D36" i="40"/>
  <c r="I36" i="40"/>
  <c r="G36" i="40"/>
  <c r="K14" i="49" s="1"/>
  <c r="K33" i="40"/>
  <c r="J11" i="49"/>
  <c r="K34" i="40"/>
  <c r="J12" i="49"/>
  <c r="H9" i="49"/>
  <c r="L31" i="40"/>
  <c r="B56" i="10"/>
  <c r="B58" i="10" s="1"/>
  <c r="B66" i="10" s="1"/>
  <c r="I13" i="49"/>
  <c r="J13" i="49"/>
  <c r="M13" i="49"/>
  <c r="N13" i="49"/>
  <c r="H13" i="49"/>
  <c r="J9" i="49"/>
  <c r="G14" i="49"/>
  <c r="L33" i="40"/>
  <c r="A37" i="40"/>
  <c r="B37" i="40" s="1"/>
  <c r="C38" i="40"/>
  <c r="L32" i="40"/>
  <c r="L34" i="40"/>
  <c r="G37" i="40" l="1"/>
  <c r="K15" i="49" s="1"/>
  <c r="E37" i="40"/>
  <c r="F37" i="40"/>
  <c r="D37" i="40"/>
  <c r="I37" i="40"/>
  <c r="J37" i="40"/>
  <c r="BZ34" i="40"/>
  <c r="BK34" i="40"/>
  <c r="BY34" i="40"/>
  <c r="BJ34" i="40"/>
  <c r="BY32" i="40"/>
  <c r="BJ32" i="40"/>
  <c r="BZ32" i="40"/>
  <c r="BK32" i="40"/>
  <c r="BY33" i="40"/>
  <c r="BJ33" i="40"/>
  <c r="BZ33" i="40"/>
  <c r="BK33" i="40"/>
  <c r="K35" i="40"/>
  <c r="AS32" i="40"/>
  <c r="AV32" i="40"/>
  <c r="AT32" i="40"/>
  <c r="AU32" i="40"/>
  <c r="AS33" i="40"/>
  <c r="AV33" i="40"/>
  <c r="AT33" i="40"/>
  <c r="AU33" i="40"/>
  <c r="AS34" i="40"/>
  <c r="AV34" i="40"/>
  <c r="AU34" i="40"/>
  <c r="AT34" i="40"/>
  <c r="AV31" i="40"/>
  <c r="AU31" i="40"/>
  <c r="AS31" i="40"/>
  <c r="C85" i="30"/>
  <c r="N32" i="40"/>
  <c r="AR32" i="40" s="1"/>
  <c r="M32" i="40"/>
  <c r="AA32" i="40" s="1"/>
  <c r="M33" i="40"/>
  <c r="AB33" i="40" s="1"/>
  <c r="N33" i="40"/>
  <c r="AR33" i="40" s="1"/>
  <c r="C39" i="40"/>
  <c r="A38" i="40"/>
  <c r="B38" i="40" s="1"/>
  <c r="B67" i="10"/>
  <c r="C90" i="30"/>
  <c r="M34" i="40"/>
  <c r="N34" i="40"/>
  <c r="AR34" i="40" s="1"/>
  <c r="G15" i="49"/>
  <c r="M31" i="40"/>
  <c r="BJ31" i="40" s="1"/>
  <c r="AT31" i="40"/>
  <c r="N31" i="40"/>
  <c r="AR31" i="40" s="1"/>
  <c r="M14" i="49"/>
  <c r="H14" i="49"/>
  <c r="N14" i="49"/>
  <c r="J14" i="49"/>
  <c r="I14" i="49"/>
  <c r="L35" i="40"/>
  <c r="J38" i="40" l="1"/>
  <c r="G38" i="40"/>
  <c r="K16" i="49" s="1"/>
  <c r="F38" i="40"/>
  <c r="E38" i="40"/>
  <c r="D38" i="40"/>
  <c r="I38" i="40"/>
  <c r="BK31" i="40"/>
  <c r="BZ31" i="40"/>
  <c r="BY31" i="40"/>
  <c r="BY35" i="40"/>
  <c r="BJ35" i="40"/>
  <c r="BZ35" i="40"/>
  <c r="BK35" i="40"/>
  <c r="BV33" i="40"/>
  <c r="BX33" i="40"/>
  <c r="BU32" i="40"/>
  <c r="BN32" i="40"/>
  <c r="BR34" i="40"/>
  <c r="BU34" i="40"/>
  <c r="BS31" i="40"/>
  <c r="AX33" i="40"/>
  <c r="AY33" i="40" s="1"/>
  <c r="AZ33" i="40" s="1"/>
  <c r="BO33" i="40"/>
  <c r="BU33" i="40"/>
  <c r="BR32" i="40"/>
  <c r="BQ32" i="40"/>
  <c r="AX34" i="40"/>
  <c r="BV34" i="40"/>
  <c r="BW34" i="40"/>
  <c r="BO31" i="40"/>
  <c r="BX31" i="40"/>
  <c r="BI33" i="40"/>
  <c r="BQ33" i="40"/>
  <c r="BW33" i="40"/>
  <c r="AY32" i="40"/>
  <c r="BP32" i="40"/>
  <c r="BS32" i="40"/>
  <c r="AZ34" i="40"/>
  <c r="BP34" i="40"/>
  <c r="BT34" i="40"/>
  <c r="BU31" i="40"/>
  <c r="BS33" i="40"/>
  <c r="BV32" i="40"/>
  <c r="BA34" i="40"/>
  <c r="BM34" i="40"/>
  <c r="BM31" i="40"/>
  <c r="BN33" i="40"/>
  <c r="BI32" i="40"/>
  <c r="BT32" i="40"/>
  <c r="AY34" i="40"/>
  <c r="BB34" i="40" s="1"/>
  <c r="BC34" i="40" s="1"/>
  <c r="BN34" i="40"/>
  <c r="BO34" i="40"/>
  <c r="BR31" i="40"/>
  <c r="BP33" i="40"/>
  <c r="BM32" i="40"/>
  <c r="BX32" i="40"/>
  <c r="BQ34" i="40"/>
  <c r="BQ31" i="40"/>
  <c r="BT31" i="40"/>
  <c r="BR33" i="40"/>
  <c r="BI34" i="40"/>
  <c r="BS34" i="40"/>
  <c r="BN31" i="40"/>
  <c r="BV31" i="40"/>
  <c r="BM33" i="40"/>
  <c r="BT33" i="40"/>
  <c r="AX32" i="40"/>
  <c r="BO32" i="40"/>
  <c r="BW32" i="40"/>
  <c r="BX34" i="40"/>
  <c r="BP31" i="40"/>
  <c r="BW31" i="40"/>
  <c r="K36" i="40"/>
  <c r="AX31" i="40"/>
  <c r="BI31" i="40"/>
  <c r="AB31" i="40"/>
  <c r="AI31" i="40"/>
  <c r="AG33" i="40"/>
  <c r="P34" i="40"/>
  <c r="Q34" i="40" s="1"/>
  <c r="AF34" i="40"/>
  <c r="AB32" i="40"/>
  <c r="AG32" i="40"/>
  <c r="AJ32" i="40"/>
  <c r="AC31" i="40"/>
  <c r="AG31" i="40"/>
  <c r="AA33" i="40"/>
  <c r="AC33" i="40"/>
  <c r="AQ33" i="40"/>
  <c r="AB34" i="40"/>
  <c r="AE34" i="40"/>
  <c r="AP34" i="40"/>
  <c r="P32" i="40"/>
  <c r="Q32" i="40" s="1"/>
  <c r="AC32" i="40"/>
  <c r="AH32" i="40"/>
  <c r="AK32" i="40"/>
  <c r="AA31" i="40"/>
  <c r="AH31" i="40"/>
  <c r="AQ31" i="40"/>
  <c r="AP31" i="40"/>
  <c r="AF33" i="40"/>
  <c r="AE33" i="40"/>
  <c r="AP33" i="40"/>
  <c r="AG34" i="40"/>
  <c r="AH34" i="40" s="1"/>
  <c r="AQ34" i="40"/>
  <c r="AE32" i="40"/>
  <c r="AI32" i="40"/>
  <c r="AQ32" i="40"/>
  <c r="P31" i="40"/>
  <c r="AF31" i="40"/>
  <c r="AE31" i="40"/>
  <c r="AJ31" i="40" s="1"/>
  <c r="P33" i="40"/>
  <c r="Q33" i="40" s="1"/>
  <c r="AI33" i="40"/>
  <c r="AH33" i="40"/>
  <c r="AC34" i="40"/>
  <c r="AA34" i="40"/>
  <c r="AF32" i="40"/>
  <c r="AP32" i="40"/>
  <c r="AS35" i="40"/>
  <c r="AV35" i="40"/>
  <c r="AT35" i="40"/>
  <c r="AU35" i="40"/>
  <c r="N15" i="49"/>
  <c r="J15" i="49"/>
  <c r="I15" i="49"/>
  <c r="H15" i="49"/>
  <c r="M15" i="49"/>
  <c r="N35" i="40"/>
  <c r="AR35" i="40" s="1"/>
  <c r="M35" i="40"/>
  <c r="L36" i="40"/>
  <c r="C97" i="30"/>
  <c r="B68" i="10"/>
  <c r="G16" i="49"/>
  <c r="A39" i="40"/>
  <c r="B39" i="40" s="1"/>
  <c r="C40" i="40"/>
  <c r="AL32" i="40" l="1"/>
  <c r="AM32" i="40"/>
  <c r="AK31" i="40"/>
  <c r="J39" i="40"/>
  <c r="I39" i="40"/>
  <c r="G39" i="40"/>
  <c r="K17" i="49" s="1"/>
  <c r="F39" i="40"/>
  <c r="E39" i="40"/>
  <c r="D39" i="40"/>
  <c r="BA33" i="40"/>
  <c r="BB33" i="40" s="1"/>
  <c r="BC33" i="40" s="1"/>
  <c r="BD33" i="40" s="1"/>
  <c r="AZ32" i="40"/>
  <c r="BA32" i="40" s="1"/>
  <c r="BC32" i="40" s="1"/>
  <c r="BD32" i="40" s="1"/>
  <c r="BB32" i="40"/>
  <c r="AY31" i="40"/>
  <c r="AZ31" i="40" s="1"/>
  <c r="BY36" i="40"/>
  <c r="BJ36" i="40"/>
  <c r="BZ36" i="40"/>
  <c r="BK36" i="40"/>
  <c r="BD34" i="40"/>
  <c r="BV35" i="40"/>
  <c r="BP35" i="40"/>
  <c r="BX35" i="40"/>
  <c r="BR35" i="40"/>
  <c r="BN35" i="40"/>
  <c r="BS35" i="40"/>
  <c r="AZ35" i="40"/>
  <c r="BI35" i="40"/>
  <c r="BT35" i="40"/>
  <c r="BQ35" i="40"/>
  <c r="BU35" i="40"/>
  <c r="AX35" i="40"/>
  <c r="BA35" i="40"/>
  <c r="BO35" i="40"/>
  <c r="BW35" i="40"/>
  <c r="AY35" i="40"/>
  <c r="BM35" i="40"/>
  <c r="K37" i="40"/>
  <c r="R32" i="40"/>
  <c r="S32" i="40" s="1"/>
  <c r="R34" i="40"/>
  <c r="S34" i="40" s="1"/>
  <c r="T34" i="40" s="1"/>
  <c r="U34" i="40" s="1"/>
  <c r="R33" i="40"/>
  <c r="S33" i="40" s="1"/>
  <c r="AK33" i="40"/>
  <c r="AI34" i="40"/>
  <c r="AJ34" i="40" s="1"/>
  <c r="AJ33" i="40"/>
  <c r="Q31" i="40"/>
  <c r="AC35" i="40"/>
  <c r="P35" i="40"/>
  <c r="Q35" i="40" s="1"/>
  <c r="AB35" i="40"/>
  <c r="AG35" i="40"/>
  <c r="AI35" i="40"/>
  <c r="AE35" i="40"/>
  <c r="AJ35" i="40"/>
  <c r="AL35" i="40"/>
  <c r="AQ35" i="40"/>
  <c r="AK35" i="40"/>
  <c r="AM35" i="40"/>
  <c r="AP35" i="40"/>
  <c r="AA35" i="40"/>
  <c r="AF35" i="40"/>
  <c r="AH35" i="40"/>
  <c r="AS36" i="40"/>
  <c r="AV36" i="40"/>
  <c r="AT36" i="40"/>
  <c r="AU36" i="40"/>
  <c r="G17" i="49"/>
  <c r="M36" i="40"/>
  <c r="AC36" i="40" s="1"/>
  <c r="N36" i="40"/>
  <c r="AQ36" i="40" s="1"/>
  <c r="L37" i="40"/>
  <c r="J16" i="49"/>
  <c r="I16" i="49"/>
  <c r="M16" i="49"/>
  <c r="H16" i="49"/>
  <c r="N16" i="49"/>
  <c r="B71" i="10"/>
  <c r="B72" i="10" s="1"/>
  <c r="B77" i="10" s="1"/>
  <c r="C109" i="30"/>
  <c r="C41" i="40"/>
  <c r="A40" i="40"/>
  <c r="B40" i="40" s="1"/>
  <c r="AL31" i="40" l="1"/>
  <c r="AN32" i="40"/>
  <c r="AO32" i="40" s="1"/>
  <c r="R35" i="40"/>
  <c r="S35" i="40" s="1"/>
  <c r="BA31" i="40"/>
  <c r="AN35" i="40"/>
  <c r="BY37" i="40"/>
  <c r="BJ37" i="40"/>
  <c r="BZ37" i="40"/>
  <c r="BK37" i="40"/>
  <c r="BB35" i="40"/>
  <c r="BE33" i="40"/>
  <c r="BF33" i="40" s="1"/>
  <c r="BE32" i="40"/>
  <c r="BE34" i="40"/>
  <c r="BF34" i="40" s="1"/>
  <c r="BF32" i="40"/>
  <c r="BG32" i="40" s="1"/>
  <c r="BH32" i="40" s="1"/>
  <c r="BB31" i="40"/>
  <c r="BA36" i="40"/>
  <c r="AX36" i="40"/>
  <c r="BT36" i="40"/>
  <c r="BS36" i="40"/>
  <c r="BO36" i="40"/>
  <c r="I40" i="40"/>
  <c r="G40" i="40"/>
  <c r="K18" i="49" s="1"/>
  <c r="J40" i="40"/>
  <c r="BC36" i="40"/>
  <c r="BU36" i="40"/>
  <c r="BR36" i="40"/>
  <c r="BQ36" i="40"/>
  <c r="BW36" i="40"/>
  <c r="AY36" i="40"/>
  <c r="BM36" i="40"/>
  <c r="BV36" i="40"/>
  <c r="BB36" i="40"/>
  <c r="BP36" i="40"/>
  <c r="BX36" i="40"/>
  <c r="AZ36" i="40"/>
  <c r="BI36" i="40"/>
  <c r="BN36" i="40"/>
  <c r="K38" i="40"/>
  <c r="AO35" i="40"/>
  <c r="V34" i="40"/>
  <c r="W34" i="40" s="1"/>
  <c r="AL33" i="40"/>
  <c r="AM33" i="40"/>
  <c r="AN33" i="40" s="1"/>
  <c r="AK34" i="40"/>
  <c r="AL34" i="40" s="1"/>
  <c r="AM34" i="40" s="1"/>
  <c r="R31" i="40"/>
  <c r="S31" i="40" s="1"/>
  <c r="AE36" i="40"/>
  <c r="AR36" i="40"/>
  <c r="AA36" i="40"/>
  <c r="AF36" i="40"/>
  <c r="T33" i="40"/>
  <c r="P36" i="40"/>
  <c r="Q36" i="40" s="1"/>
  <c r="AB36" i="40"/>
  <c r="AG36" i="40"/>
  <c r="AP36" i="40"/>
  <c r="T32" i="40"/>
  <c r="AH36" i="40"/>
  <c r="AS37" i="40"/>
  <c r="AV37" i="40"/>
  <c r="AU37" i="40"/>
  <c r="AT37" i="40"/>
  <c r="L38" i="40"/>
  <c r="N37" i="40"/>
  <c r="AR37" i="40" s="1"/>
  <c r="M37" i="40"/>
  <c r="AA37" i="40" s="1"/>
  <c r="G18" i="49"/>
  <c r="A41" i="40"/>
  <c r="B41" i="40" s="1"/>
  <c r="D41" i="40" s="1"/>
  <c r="C42" i="40"/>
  <c r="B80" i="10"/>
  <c r="J17" i="49"/>
  <c r="N17" i="49"/>
  <c r="M17" i="49"/>
  <c r="H17" i="49"/>
  <c r="I17" i="49"/>
  <c r="AM31" i="40" l="1"/>
  <c r="AO31" i="40" s="1"/>
  <c r="AI36" i="40"/>
  <c r="AN31" i="40"/>
  <c r="R36" i="40"/>
  <c r="S36" i="40" s="1"/>
  <c r="BC31" i="40"/>
  <c r="BD31" i="40" s="1"/>
  <c r="BE31" i="40" s="1"/>
  <c r="BF31" i="40" s="1"/>
  <c r="BY38" i="40"/>
  <c r="BJ38" i="40"/>
  <c r="BZ38" i="40"/>
  <c r="BK38" i="40"/>
  <c r="BG33" i="40"/>
  <c r="BH33" i="40" s="1"/>
  <c r="BD36" i="40"/>
  <c r="BG34" i="40"/>
  <c r="BC35" i="40"/>
  <c r="BH34" i="40"/>
  <c r="BD37" i="40"/>
  <c r="BS37" i="40"/>
  <c r="BN37" i="40"/>
  <c r="BT37" i="40"/>
  <c r="BR37" i="40"/>
  <c r="BW37" i="40"/>
  <c r="I41" i="40"/>
  <c r="G41" i="40"/>
  <c r="K19" i="49" s="1"/>
  <c r="J41" i="40"/>
  <c r="AY37" i="40"/>
  <c r="BC37" i="40"/>
  <c r="BP37" i="40"/>
  <c r="BX37" i="40"/>
  <c r="BB37" i="40"/>
  <c r="BU37" i="40"/>
  <c r="BV37" i="40"/>
  <c r="BA37" i="40"/>
  <c r="BM37" i="40"/>
  <c r="AZ37" i="40"/>
  <c r="BI37" i="40"/>
  <c r="BO37" i="40"/>
  <c r="AX37" i="40"/>
  <c r="BQ37" i="40"/>
  <c r="K39" i="40"/>
  <c r="E41" i="40"/>
  <c r="I19" i="49" s="1"/>
  <c r="T35" i="40"/>
  <c r="U35" i="40" s="1"/>
  <c r="V35" i="40" s="1"/>
  <c r="X34" i="40"/>
  <c r="Y34" i="40" s="1"/>
  <c r="AN34" i="40"/>
  <c r="AO34" i="40" s="1"/>
  <c r="AO33" i="40"/>
  <c r="T31" i="40"/>
  <c r="U31" i="40" s="1"/>
  <c r="U32" i="40"/>
  <c r="V32" i="40" s="1"/>
  <c r="P37" i="40"/>
  <c r="AF37" i="40"/>
  <c r="AE37" i="40"/>
  <c r="AG37" i="40"/>
  <c r="AP37" i="40"/>
  <c r="AH37" i="40"/>
  <c r="AQ37" i="40"/>
  <c r="AC37" i="40"/>
  <c r="U33" i="40"/>
  <c r="V33" i="40" s="1"/>
  <c r="W33" i="40" s="1"/>
  <c r="X33" i="40" s="1"/>
  <c r="Y33" i="40" s="1"/>
  <c r="Z33" i="40" s="1"/>
  <c r="AB37" i="40"/>
  <c r="AI37" i="40"/>
  <c r="AS38" i="40"/>
  <c r="AV38" i="40"/>
  <c r="AT38" i="40"/>
  <c r="AU38" i="40"/>
  <c r="B82" i="10"/>
  <c r="C129" i="30"/>
  <c r="D139" i="30"/>
  <c r="E40" i="40"/>
  <c r="I18" i="49" s="1"/>
  <c r="F40" i="40"/>
  <c r="J18" i="49" s="1"/>
  <c r="D40" i="40"/>
  <c r="H18" i="49" s="1"/>
  <c r="M18" i="49"/>
  <c r="N18" i="49"/>
  <c r="N38" i="40"/>
  <c r="AQ38" i="40" s="1"/>
  <c r="M38" i="40"/>
  <c r="AA38" i="40" s="1"/>
  <c r="L39" i="40"/>
  <c r="A42" i="40"/>
  <c r="B42" i="40" s="1"/>
  <c r="C43" i="40"/>
  <c r="G19" i="49"/>
  <c r="AJ37" i="40" l="1"/>
  <c r="AJ36" i="40"/>
  <c r="Q37" i="40"/>
  <c r="R37" i="40" s="1"/>
  <c r="S37" i="40" s="1"/>
  <c r="T37" i="40" s="1"/>
  <c r="U37" i="40" s="1"/>
  <c r="AK37" i="40"/>
  <c r="AL37" i="40" s="1"/>
  <c r="AM37" i="40" s="1"/>
  <c r="AN37" i="40" s="1"/>
  <c r="BJ39" i="40"/>
  <c r="BY39" i="40"/>
  <c r="BK39" i="40"/>
  <c r="BZ39" i="40"/>
  <c r="BE37" i="40"/>
  <c r="BF36" i="40"/>
  <c r="BG31" i="40"/>
  <c r="BH31" i="40" s="1"/>
  <c r="BD35" i="40"/>
  <c r="BE35" i="40" s="1"/>
  <c r="BF37" i="40"/>
  <c r="BE36" i="40"/>
  <c r="BG36" i="40" s="1"/>
  <c r="BA38" i="40"/>
  <c r="BE38" i="40"/>
  <c r="BM38" i="40"/>
  <c r="BN38" i="40"/>
  <c r="BF38" i="40"/>
  <c r="BO38" i="40"/>
  <c r="BP38" i="40"/>
  <c r="BG38" i="40"/>
  <c r="BR38" i="40"/>
  <c r="AY38" i="40"/>
  <c r="BB38" i="40"/>
  <c r="BQ38" i="40"/>
  <c r="BW38" i="40"/>
  <c r="AZ38" i="40"/>
  <c r="BC38" i="40"/>
  <c r="BS38" i="40"/>
  <c r="BV38" i="40"/>
  <c r="AX38" i="40"/>
  <c r="BH38" i="40"/>
  <c r="BX38" i="40"/>
  <c r="BU38" i="40"/>
  <c r="I42" i="40"/>
  <c r="G42" i="40"/>
  <c r="K20" i="49" s="1"/>
  <c r="J42" i="40"/>
  <c r="BD38" i="40"/>
  <c r="BI38" i="40"/>
  <c r="BT38" i="40"/>
  <c r="K40" i="40"/>
  <c r="T36" i="40"/>
  <c r="U36" i="40" s="1"/>
  <c r="V36" i="40" s="1"/>
  <c r="W32" i="40"/>
  <c r="X32" i="40" s="1"/>
  <c r="Y32" i="40" s="1"/>
  <c r="Z32" i="40" s="1"/>
  <c r="W35" i="40"/>
  <c r="X35" i="40" s="1"/>
  <c r="Z34" i="40"/>
  <c r="V31" i="40"/>
  <c r="AH38" i="40"/>
  <c r="AB38" i="40"/>
  <c r="AE38" i="40"/>
  <c r="AR38" i="40"/>
  <c r="AG38" i="40"/>
  <c r="AC38" i="40"/>
  <c r="AL38" i="40"/>
  <c r="AI38" i="40"/>
  <c r="AJ38" i="40"/>
  <c r="AP38" i="40"/>
  <c r="AF38" i="40"/>
  <c r="P38" i="40"/>
  <c r="AK38" i="40"/>
  <c r="AS39" i="40"/>
  <c r="AV39" i="40"/>
  <c r="AT39" i="40"/>
  <c r="AU39" i="40"/>
  <c r="M19" i="49"/>
  <c r="F41" i="40"/>
  <c r="N19" i="49"/>
  <c r="H19" i="49"/>
  <c r="L40" i="40"/>
  <c r="M39" i="40"/>
  <c r="AY39" i="40" s="1"/>
  <c r="N39" i="40"/>
  <c r="AN39" i="40" s="1"/>
  <c r="B83" i="10"/>
  <c r="B84" i="10" s="1"/>
  <c r="B85" i="10" s="1"/>
  <c r="B86" i="10" s="1"/>
  <c r="C133" i="30" s="1"/>
  <c r="C44" i="40"/>
  <c r="A43" i="40"/>
  <c r="B43" i="40" s="1"/>
  <c r="G20" i="49"/>
  <c r="AK36" i="40" l="1"/>
  <c r="AL36" i="40" s="1"/>
  <c r="Q38" i="40"/>
  <c r="AO37" i="40"/>
  <c r="BY40" i="40"/>
  <c r="BJ40" i="40"/>
  <c r="BZ40" i="40"/>
  <c r="BK40" i="40"/>
  <c r="BF35" i="40"/>
  <c r="BG35" i="40" s="1"/>
  <c r="BH35" i="40" s="1"/>
  <c r="BG37" i="40"/>
  <c r="BH37" i="40" s="1"/>
  <c r="BH36" i="40"/>
  <c r="BQ39" i="40"/>
  <c r="BB39" i="40"/>
  <c r="BU39" i="40"/>
  <c r="BI39" i="40"/>
  <c r="BV39" i="40"/>
  <c r="AZ39" i="40"/>
  <c r="BO39" i="40"/>
  <c r="BX39" i="40"/>
  <c r="BA39" i="40"/>
  <c r="BN39" i="40"/>
  <c r="BS39" i="40"/>
  <c r="BP39" i="40"/>
  <c r="BW39" i="40"/>
  <c r="J43" i="40"/>
  <c r="I43" i="40"/>
  <c r="G43" i="40"/>
  <c r="K21" i="49" s="1"/>
  <c r="AX39" i="40"/>
  <c r="BC39" i="40" s="1"/>
  <c r="BR39" i="40"/>
  <c r="BM39" i="40"/>
  <c r="BT39" i="40"/>
  <c r="K41" i="40"/>
  <c r="J19" i="49"/>
  <c r="AM38" i="40"/>
  <c r="AN38" i="40"/>
  <c r="Y35" i="40"/>
  <c r="Z35" i="40" s="1"/>
  <c r="V37" i="40"/>
  <c r="W31" i="40"/>
  <c r="W36" i="40"/>
  <c r="X36" i="40" s="1"/>
  <c r="P39" i="40"/>
  <c r="AB39" i="40"/>
  <c r="AJ39" i="40"/>
  <c r="AK39" i="40"/>
  <c r="AR39" i="40"/>
  <c r="AG39" i="40"/>
  <c r="AC39" i="40"/>
  <c r="AO39" i="40"/>
  <c r="AL39" i="40"/>
  <c r="AP39" i="40"/>
  <c r="AE39" i="40"/>
  <c r="AH39" i="40"/>
  <c r="AM39" i="40"/>
  <c r="AQ39" i="40"/>
  <c r="AA39" i="40"/>
  <c r="AF39" i="40"/>
  <c r="AI39" i="40"/>
  <c r="AS40" i="40"/>
  <c r="AV40" i="40"/>
  <c r="AU40" i="40"/>
  <c r="AT40" i="40"/>
  <c r="G21" i="49"/>
  <c r="A44" i="40"/>
  <c r="B44" i="40" s="1"/>
  <c r="C45" i="40"/>
  <c r="M40" i="40"/>
  <c r="AY40" i="40" s="1"/>
  <c r="N40" i="40"/>
  <c r="AR40" i="40" s="1"/>
  <c r="J86" i="10"/>
  <c r="N20" i="49"/>
  <c r="M20" i="49"/>
  <c r="E42" i="40"/>
  <c r="I20" i="49" s="1"/>
  <c r="F42" i="40"/>
  <c r="J20" i="49" s="1"/>
  <c r="D42" i="40"/>
  <c r="H20" i="49" s="1"/>
  <c r="B88" i="10"/>
  <c r="J90" i="10" s="1"/>
  <c r="L41" i="40"/>
  <c r="AM36" i="40" l="1"/>
  <c r="AN36" i="40" s="1"/>
  <c r="AO36" i="40" s="1"/>
  <c r="Q39" i="40"/>
  <c r="R39" i="40" s="1"/>
  <c r="S39" i="40" s="1"/>
  <c r="R38" i="40"/>
  <c r="BY41" i="40"/>
  <c r="BJ41" i="40"/>
  <c r="BZ41" i="40"/>
  <c r="BK41" i="40"/>
  <c r="BE39" i="40"/>
  <c r="BD39" i="40"/>
  <c r="AZ40" i="40"/>
  <c r="BE40" i="40" s="1"/>
  <c r="BX40" i="40"/>
  <c r="BT40" i="40"/>
  <c r="BU40" i="40"/>
  <c r="BD40" i="40"/>
  <c r="BI40" i="40"/>
  <c r="BR40" i="40"/>
  <c r="J44" i="40"/>
  <c r="I44" i="40"/>
  <c r="G44" i="40"/>
  <c r="K22" i="49" s="1"/>
  <c r="BB40" i="40"/>
  <c r="BV40" i="40"/>
  <c r="BA40" i="40"/>
  <c r="BM40" i="40"/>
  <c r="BC40" i="40"/>
  <c r="BN40" i="40"/>
  <c r="BQ40" i="40"/>
  <c r="BW40" i="40"/>
  <c r="AX40" i="40"/>
  <c r="BS40" i="40"/>
  <c r="BP40" i="40"/>
  <c r="BO40" i="40"/>
  <c r="K42" i="40"/>
  <c r="AO38" i="40"/>
  <c r="W37" i="40"/>
  <c r="X37" i="40" s="1"/>
  <c r="X31" i="40"/>
  <c r="Y31" i="40" s="1"/>
  <c r="Z31" i="40" s="1"/>
  <c r="Y36" i="40"/>
  <c r="Z36" i="40" s="1"/>
  <c r="AA40" i="40"/>
  <c r="AF40" i="40"/>
  <c r="AB40" i="40"/>
  <c r="AG40" i="40"/>
  <c r="AJ40" i="40"/>
  <c r="AP40" i="40"/>
  <c r="P40" i="40"/>
  <c r="AC40" i="40"/>
  <c r="AH40" i="40"/>
  <c r="AK40" i="40"/>
  <c r="AQ40" i="40"/>
  <c r="Q40" i="40"/>
  <c r="AE40" i="40"/>
  <c r="AI40" i="40"/>
  <c r="AS41" i="40"/>
  <c r="AV41" i="40"/>
  <c r="AT41" i="40"/>
  <c r="AU41" i="40"/>
  <c r="B90" i="10"/>
  <c r="C138" i="30"/>
  <c r="C46" i="40"/>
  <c r="A45" i="40"/>
  <c r="B45" i="40" s="1"/>
  <c r="N41" i="40"/>
  <c r="M41" i="40"/>
  <c r="AC41" i="40" s="1"/>
  <c r="L42" i="40"/>
  <c r="G22" i="49"/>
  <c r="E43" i="40"/>
  <c r="I21" i="49" s="1"/>
  <c r="M21" i="49"/>
  <c r="D43" i="40"/>
  <c r="H21" i="49" s="1"/>
  <c r="N21" i="49"/>
  <c r="F43" i="40"/>
  <c r="AL40" i="40" l="1"/>
  <c r="S38" i="40"/>
  <c r="BZ42" i="40"/>
  <c r="BK42" i="40"/>
  <c r="BY42" i="40"/>
  <c r="BJ42" i="40"/>
  <c r="BF39" i="40"/>
  <c r="BG39" i="40" s="1"/>
  <c r="BF40" i="40"/>
  <c r="BG40" i="40" s="1"/>
  <c r="BH40" i="40" s="1"/>
  <c r="BB41" i="40"/>
  <c r="BI41" i="40"/>
  <c r="BN41" i="40"/>
  <c r="BP41" i="40"/>
  <c r="BM41" i="40"/>
  <c r="BR41" i="40"/>
  <c r="BT41" i="40"/>
  <c r="BX41" i="40"/>
  <c r="AX41" i="40"/>
  <c r="BC41" i="40" s="1"/>
  <c r="BW41" i="40"/>
  <c r="BU41" i="40"/>
  <c r="BA41" i="40"/>
  <c r="BV41" i="40"/>
  <c r="G45" i="40"/>
  <c r="K23" i="49" s="1"/>
  <c r="J45" i="40"/>
  <c r="I45" i="40"/>
  <c r="AY41" i="40"/>
  <c r="BO41" i="40"/>
  <c r="BQ41" i="40"/>
  <c r="AZ41" i="40"/>
  <c r="BS41" i="40"/>
  <c r="K43" i="40"/>
  <c r="J21" i="49"/>
  <c r="R40" i="40"/>
  <c r="S40" i="40" s="1"/>
  <c r="T39" i="40"/>
  <c r="U39" i="40" s="1"/>
  <c r="V39" i="40" s="1"/>
  <c r="Y37" i="40"/>
  <c r="Z37" i="40" s="1"/>
  <c r="AB41" i="40"/>
  <c r="AP41" i="40"/>
  <c r="AG41" i="40"/>
  <c r="AA41" i="40"/>
  <c r="AJ41" i="40"/>
  <c r="AE41" i="40"/>
  <c r="AH41" i="40"/>
  <c r="AQ41" i="40"/>
  <c r="P41" i="40"/>
  <c r="AL41" i="40"/>
  <c r="AI41" i="40"/>
  <c r="AK41" i="40"/>
  <c r="AR41" i="40"/>
  <c r="AF41" i="40"/>
  <c r="AS42" i="40"/>
  <c r="AV42" i="40"/>
  <c r="AT42" i="40"/>
  <c r="AU42" i="40"/>
  <c r="G23" i="49"/>
  <c r="L43" i="40"/>
  <c r="M42" i="40"/>
  <c r="AA42" i="40" s="1"/>
  <c r="N42" i="40"/>
  <c r="C47" i="40"/>
  <c r="A46" i="40"/>
  <c r="B46" i="40" s="1"/>
  <c r="N22" i="49"/>
  <c r="M22" i="49"/>
  <c r="F44" i="40"/>
  <c r="J22" i="49" s="1"/>
  <c r="E44" i="40"/>
  <c r="I22" i="49" s="1"/>
  <c r="D44" i="40"/>
  <c r="H22" i="49" s="1"/>
  <c r="B95" i="10"/>
  <c r="AM40" i="40" l="1"/>
  <c r="AM41" i="40"/>
  <c r="AN41" i="40" s="1"/>
  <c r="AO41" i="40" s="1"/>
  <c r="T38" i="40"/>
  <c r="Q41" i="40"/>
  <c r="R41" i="40" s="1"/>
  <c r="S41" i="40" s="1"/>
  <c r="T41" i="40" s="1"/>
  <c r="BJ43" i="40"/>
  <c r="BY43" i="40"/>
  <c r="BK43" i="40"/>
  <c r="BZ43" i="40"/>
  <c r="BE41" i="40"/>
  <c r="BH41" i="40" s="1"/>
  <c r="BD41" i="40"/>
  <c r="BF41" i="40" s="1"/>
  <c r="BG41" i="40" s="1"/>
  <c r="BH39" i="40"/>
  <c r="BN42" i="40"/>
  <c r="BD42" i="40"/>
  <c r="BG42" i="40" s="1"/>
  <c r="BR42" i="40"/>
  <c r="BQ42" i="40"/>
  <c r="BS42" i="40"/>
  <c r="G46" i="40"/>
  <c r="K24" i="49" s="1"/>
  <c r="I46" i="40"/>
  <c r="J46" i="40"/>
  <c r="AZ42" i="40"/>
  <c r="BP42" i="40"/>
  <c r="BA42" i="40"/>
  <c r="BI42" i="40"/>
  <c r="BU42" i="40"/>
  <c r="BT42" i="40"/>
  <c r="AX42" i="40"/>
  <c r="BF42" i="40" s="1"/>
  <c r="BB42" i="40"/>
  <c r="BW42" i="40"/>
  <c r="BX42" i="40"/>
  <c r="AY42" i="40"/>
  <c r="BV42" i="40"/>
  <c r="BE42" i="40"/>
  <c r="BM42" i="40"/>
  <c r="BC42" i="40"/>
  <c r="BO42" i="40"/>
  <c r="K44" i="40"/>
  <c r="T40" i="40"/>
  <c r="U40" i="40" s="1"/>
  <c r="W39" i="40"/>
  <c r="X39" i="40" s="1"/>
  <c r="Y39" i="40" s="1"/>
  <c r="AJ42" i="40"/>
  <c r="AF42" i="40"/>
  <c r="AC42" i="40"/>
  <c r="AP42" i="40"/>
  <c r="AB42" i="40"/>
  <c r="AE42" i="40"/>
  <c r="AM42" i="40" s="1"/>
  <c r="AK42" i="40"/>
  <c r="AQ42" i="40"/>
  <c r="P42" i="40"/>
  <c r="Q42" i="40" s="1"/>
  <c r="R42" i="40" s="1"/>
  <c r="AI42" i="40"/>
  <c r="AG42" i="40"/>
  <c r="AR42" i="40"/>
  <c r="AL42" i="40"/>
  <c r="AH42" i="40"/>
  <c r="AS43" i="40"/>
  <c r="AV43" i="40"/>
  <c r="AU43" i="40"/>
  <c r="AT43" i="40"/>
  <c r="L44" i="40"/>
  <c r="N43" i="40"/>
  <c r="M43" i="40"/>
  <c r="AC43" i="40" s="1"/>
  <c r="D45" i="40"/>
  <c r="H23" i="49" s="1"/>
  <c r="N23" i="49"/>
  <c r="F45" i="40"/>
  <c r="J23" i="49" s="1"/>
  <c r="E45" i="40"/>
  <c r="I23" i="49" s="1"/>
  <c r="M23" i="49"/>
  <c r="G24" i="49"/>
  <c r="B97" i="10"/>
  <c r="A47" i="40"/>
  <c r="B47" i="40" s="1"/>
  <c r="C48" i="40"/>
  <c r="AN42" i="40" l="1"/>
  <c r="AO42" i="40" s="1"/>
  <c r="AN40" i="40"/>
  <c r="AO40" i="40" s="1"/>
  <c r="U38" i="40"/>
  <c r="V38" i="40" s="1"/>
  <c r="W38" i="40" s="1"/>
  <c r="BY44" i="40"/>
  <c r="BJ44" i="40"/>
  <c r="BZ44" i="40"/>
  <c r="BK44" i="40"/>
  <c r="BH42" i="40"/>
  <c r="BD43" i="40"/>
  <c r="BI43" i="40"/>
  <c r="BP43" i="40"/>
  <c r="BO43" i="40"/>
  <c r="BQ43" i="40"/>
  <c r="U41" i="40"/>
  <c r="V41" i="40" s="1"/>
  <c r="BB43" i="40"/>
  <c r="BU43" i="40"/>
  <c r="AZ43" i="40"/>
  <c r="BS43" i="40"/>
  <c r="G47" i="40"/>
  <c r="K25" i="49" s="1"/>
  <c r="J47" i="40"/>
  <c r="I47" i="40"/>
  <c r="BA43" i="40"/>
  <c r="BM43" i="40"/>
  <c r="BT43" i="40"/>
  <c r="AX43" i="40"/>
  <c r="BR43" i="40"/>
  <c r="BW43" i="40"/>
  <c r="BC43" i="40"/>
  <c r="BV43" i="40"/>
  <c r="AY43" i="40"/>
  <c r="BN43" i="40"/>
  <c r="BX43" i="40"/>
  <c r="K45" i="40"/>
  <c r="V40" i="40"/>
  <c r="W40" i="40" s="1"/>
  <c r="Z39" i="40"/>
  <c r="R43" i="40"/>
  <c r="AF43" i="40"/>
  <c r="AE43" i="40"/>
  <c r="P43" i="40"/>
  <c r="AB43" i="40"/>
  <c r="AH43" i="40"/>
  <c r="AR43" i="40"/>
  <c r="Q43" i="40"/>
  <c r="AP43" i="40"/>
  <c r="AG43" i="40"/>
  <c r="AQ43" i="40"/>
  <c r="S42" i="40"/>
  <c r="AA43" i="40"/>
  <c r="AS44" i="40"/>
  <c r="AV44" i="40"/>
  <c r="AT44" i="40"/>
  <c r="AU44" i="40"/>
  <c r="C49" i="40"/>
  <c r="A48" i="40"/>
  <c r="B48" i="40" s="1"/>
  <c r="B98" i="10"/>
  <c r="B99" i="10" s="1"/>
  <c r="B100" i="10" s="1"/>
  <c r="B101" i="10" s="1"/>
  <c r="D46" i="40"/>
  <c r="H24" i="49" s="1"/>
  <c r="M24" i="49"/>
  <c r="N24" i="49"/>
  <c r="E46" i="40"/>
  <c r="I24" i="49" s="1"/>
  <c r="F46" i="40"/>
  <c r="J24" i="49" s="1"/>
  <c r="G25" i="49"/>
  <c r="L45" i="40"/>
  <c r="M44" i="40"/>
  <c r="AB44" i="40" s="1"/>
  <c r="N44" i="40"/>
  <c r="AN44" i="40" s="1"/>
  <c r="AI43" i="40" l="1"/>
  <c r="X38" i="40"/>
  <c r="Y38" i="40" s="1"/>
  <c r="Z38" i="40" s="1"/>
  <c r="BY45" i="40"/>
  <c r="BJ45" i="40"/>
  <c r="BZ45" i="40"/>
  <c r="BK45" i="40"/>
  <c r="BE43" i="40"/>
  <c r="W41" i="40"/>
  <c r="X41" i="40" s="1"/>
  <c r="Y41" i="40" s="1"/>
  <c r="BI44" i="40"/>
  <c r="BT44" i="40"/>
  <c r="BQ44" i="40"/>
  <c r="BU44" i="40"/>
  <c r="AY44" i="40"/>
  <c r="BN44" i="40"/>
  <c r="BW44" i="40"/>
  <c r="BB44" i="40"/>
  <c r="BS44" i="40"/>
  <c r="BV44" i="40"/>
  <c r="AX44" i="40"/>
  <c r="BO44" i="40"/>
  <c r="BX44" i="40"/>
  <c r="AZ44" i="40"/>
  <c r="BR44" i="40"/>
  <c r="I48" i="40"/>
  <c r="G48" i="40"/>
  <c r="K26" i="49" s="1"/>
  <c r="J48" i="40"/>
  <c r="BA44" i="40"/>
  <c r="BM44" i="40"/>
  <c r="BP44" i="40"/>
  <c r="BC44" i="40"/>
  <c r="K46" i="40"/>
  <c r="S43" i="40"/>
  <c r="T43" i="40" s="1"/>
  <c r="X40" i="40"/>
  <c r="Y40" i="40" s="1"/>
  <c r="T42" i="40"/>
  <c r="U42" i="40" s="1"/>
  <c r="P44" i="40"/>
  <c r="AC44" i="40"/>
  <c r="AH44" i="40"/>
  <c r="AL44" i="40"/>
  <c r="AP44" i="40"/>
  <c r="Q44" i="40"/>
  <c r="AE44" i="40"/>
  <c r="AI44" i="40"/>
  <c r="AM44" i="40"/>
  <c r="AQ44" i="40"/>
  <c r="AA44" i="40"/>
  <c r="AF44" i="40"/>
  <c r="AJ44" i="40"/>
  <c r="AO44" i="40"/>
  <c r="AR44" i="40"/>
  <c r="AG44" i="40"/>
  <c r="AK44" i="40"/>
  <c r="AS45" i="40"/>
  <c r="AV45" i="40"/>
  <c r="AT45" i="40"/>
  <c r="AU45" i="40"/>
  <c r="J101" i="10"/>
  <c r="G26" i="49"/>
  <c r="N45" i="40"/>
  <c r="AP45" i="40" s="1"/>
  <c r="M45" i="40"/>
  <c r="AB45" i="40" s="1"/>
  <c r="L46" i="40"/>
  <c r="C50" i="40"/>
  <c r="A49" i="40"/>
  <c r="B49" i="40" s="1"/>
  <c r="M25" i="49"/>
  <c r="F47" i="40"/>
  <c r="J25" i="49" s="1"/>
  <c r="D47" i="40"/>
  <c r="H25" i="49" s="1"/>
  <c r="E47" i="40"/>
  <c r="I25" i="49" s="1"/>
  <c r="N25" i="49"/>
  <c r="B103" i="10"/>
  <c r="J103" i="10"/>
  <c r="AJ43" i="40" l="1"/>
  <c r="R44" i="40"/>
  <c r="S44" i="40" s="1"/>
  <c r="T44" i="40" s="1"/>
  <c r="U44" i="40" s="1"/>
  <c r="BO45" i="40"/>
  <c r="BQ45" i="40"/>
  <c r="U43" i="40"/>
  <c r="V43" i="40" s="1"/>
  <c r="W43" i="40" s="1"/>
  <c r="BZ46" i="40"/>
  <c r="BY46" i="40"/>
  <c r="BJ46" i="40"/>
  <c r="BK46" i="40"/>
  <c r="BD44" i="40"/>
  <c r="BE44" i="40" s="1"/>
  <c r="BF43" i="40"/>
  <c r="BG43" i="40" s="1"/>
  <c r="BA45" i="40"/>
  <c r="BN45" i="40"/>
  <c r="BP45" i="40"/>
  <c r="AX45" i="40"/>
  <c r="BS45" i="40"/>
  <c r="AZ45" i="40"/>
  <c r="I49" i="40"/>
  <c r="J49" i="40"/>
  <c r="G49" i="40"/>
  <c r="K27" i="49" s="1"/>
  <c r="BD45" i="40"/>
  <c r="BI45" i="40"/>
  <c r="BV45" i="40"/>
  <c r="BU45" i="40"/>
  <c r="BC45" i="40"/>
  <c r="BT45" i="40"/>
  <c r="AY45" i="40"/>
  <c r="BR45" i="40"/>
  <c r="BW45" i="40"/>
  <c r="BB45" i="40"/>
  <c r="BM45" i="40"/>
  <c r="BX45" i="40"/>
  <c r="K47" i="40"/>
  <c r="Z40" i="40"/>
  <c r="Z41" i="40"/>
  <c r="V42" i="40"/>
  <c r="W42" i="40" s="1"/>
  <c r="X42" i="40" s="1"/>
  <c r="Y42" i="40" s="1"/>
  <c r="Z42" i="40" s="1"/>
  <c r="AH45" i="40"/>
  <c r="AM45" i="40"/>
  <c r="AN45" i="40"/>
  <c r="AR45" i="40"/>
  <c r="AE45" i="40"/>
  <c r="AJ45" i="40"/>
  <c r="AQ45" i="40"/>
  <c r="P45" i="40"/>
  <c r="R45" i="40" s="1"/>
  <c r="AA45" i="40"/>
  <c r="AG45" i="40"/>
  <c r="AF45" i="40"/>
  <c r="AK45" i="40"/>
  <c r="AO45" i="40"/>
  <c r="Q45" i="40"/>
  <c r="AC45" i="40"/>
  <c r="AI45" i="40"/>
  <c r="AL45" i="40"/>
  <c r="AS46" i="40"/>
  <c r="AV46" i="40"/>
  <c r="AU46" i="40"/>
  <c r="AT46" i="40"/>
  <c r="L47" i="40"/>
  <c r="A50" i="40"/>
  <c r="B50" i="40" s="1"/>
  <c r="C51" i="40"/>
  <c r="N46" i="40"/>
  <c r="AP46" i="40" s="1"/>
  <c r="M46" i="40"/>
  <c r="B111" i="10"/>
  <c r="C122" i="30"/>
  <c r="C142" i="30"/>
  <c r="G27" i="49"/>
  <c r="M26" i="49"/>
  <c r="E48" i="40"/>
  <c r="I26" i="49" s="1"/>
  <c r="D48" i="40"/>
  <c r="H26" i="49" s="1"/>
  <c r="N26" i="49"/>
  <c r="F48" i="40"/>
  <c r="AK43" i="40" l="1"/>
  <c r="AN43" i="40" s="1"/>
  <c r="AO43" i="40" s="1"/>
  <c r="AM43" i="40"/>
  <c r="AL43" i="40"/>
  <c r="BY47" i="40"/>
  <c r="BJ47" i="40"/>
  <c r="BZ47" i="40"/>
  <c r="BK47" i="40"/>
  <c r="BE45" i="40"/>
  <c r="BF44" i="40"/>
  <c r="BF45" i="40"/>
  <c r="BH43" i="40"/>
  <c r="I50" i="40"/>
  <c r="G50" i="40"/>
  <c r="K28" i="49" s="1"/>
  <c r="J50" i="40"/>
  <c r="V44" i="40"/>
  <c r="W44" i="40" s="1"/>
  <c r="X44" i="40" s="1"/>
  <c r="AX46" i="40"/>
  <c r="BX46" i="40"/>
  <c r="BU46" i="40"/>
  <c r="AZ46" i="40"/>
  <c r="BI46" i="40"/>
  <c r="BQ46" i="40"/>
  <c r="BA46" i="40"/>
  <c r="BT46" i="40"/>
  <c r="BW46" i="40"/>
  <c r="BO46" i="40"/>
  <c r="BN46" i="40"/>
  <c r="BB46" i="40"/>
  <c r="BM46" i="40"/>
  <c r="BP46" i="40"/>
  <c r="AY46" i="40"/>
  <c r="BC46" i="40"/>
  <c r="BS46" i="40"/>
  <c r="BR46" i="40"/>
  <c r="BV46" i="40"/>
  <c r="K48" i="40"/>
  <c r="J26" i="49"/>
  <c r="S45" i="40"/>
  <c r="X43" i="40"/>
  <c r="Y43" i="40" s="1"/>
  <c r="AC46" i="40"/>
  <c r="AQ46" i="40"/>
  <c r="AE46" i="40"/>
  <c r="P46" i="40"/>
  <c r="Q46" i="40" s="1"/>
  <c r="AB46" i="40"/>
  <c r="AG46" i="40"/>
  <c r="AR46" i="40"/>
  <c r="AF46" i="40"/>
  <c r="AA46" i="40"/>
  <c r="AS47" i="40"/>
  <c r="AV47" i="40"/>
  <c r="AT47" i="40"/>
  <c r="AU47" i="40"/>
  <c r="B113" i="10"/>
  <c r="E49" i="40"/>
  <c r="I27" i="49" s="1"/>
  <c r="D49" i="40"/>
  <c r="H27" i="49" s="1"/>
  <c r="N27" i="49"/>
  <c r="M27" i="49"/>
  <c r="F49" i="40"/>
  <c r="M47" i="40"/>
  <c r="N47" i="40"/>
  <c r="AQ47" i="40" s="1"/>
  <c r="C52" i="40"/>
  <c r="A51" i="40"/>
  <c r="B51" i="40" s="1"/>
  <c r="G28" i="49"/>
  <c r="L48" i="40"/>
  <c r="R46" i="40" l="1"/>
  <c r="S46" i="40" s="1"/>
  <c r="AI46" i="40"/>
  <c r="AH46" i="40"/>
  <c r="BY48" i="40"/>
  <c r="BJ48" i="40"/>
  <c r="BZ48" i="40"/>
  <c r="BK48" i="40"/>
  <c r="BH45" i="40"/>
  <c r="BG44" i="40"/>
  <c r="BH44" i="40" s="1"/>
  <c r="BD46" i="40"/>
  <c r="BE46" i="40" s="1"/>
  <c r="BG45" i="40"/>
  <c r="BR47" i="40"/>
  <c r="BV47" i="40"/>
  <c r="J51" i="40"/>
  <c r="G51" i="40"/>
  <c r="K29" i="49" s="1"/>
  <c r="I51" i="40"/>
  <c r="AX47" i="40"/>
  <c r="BI47" i="40"/>
  <c r="BX47" i="40"/>
  <c r="BA47" i="40"/>
  <c r="BU47" i="40"/>
  <c r="BP47" i="40"/>
  <c r="BS47" i="40"/>
  <c r="BW47" i="40"/>
  <c r="AZ47" i="40"/>
  <c r="BT47" i="40"/>
  <c r="BM47" i="40"/>
  <c r="AY47" i="40"/>
  <c r="BQ47" i="40"/>
  <c r="BN47" i="40"/>
  <c r="BO47" i="40"/>
  <c r="K49" i="40"/>
  <c r="J27" i="49"/>
  <c r="T45" i="40"/>
  <c r="U45" i="40" s="1"/>
  <c r="Z43" i="40"/>
  <c r="P47" i="40"/>
  <c r="AB47" i="40"/>
  <c r="AI47" i="40"/>
  <c r="Y44" i="40"/>
  <c r="Z44" i="40" s="1"/>
  <c r="AE47" i="40"/>
  <c r="AJ47" i="40" s="1"/>
  <c r="Q47" i="40"/>
  <c r="AF47" i="40"/>
  <c r="AC47" i="40"/>
  <c r="AR47" i="40"/>
  <c r="AA47" i="40"/>
  <c r="AP47" i="40"/>
  <c r="AG47" i="40"/>
  <c r="AH47" i="40"/>
  <c r="AS48" i="40"/>
  <c r="AV48" i="40"/>
  <c r="AT48" i="40"/>
  <c r="AU48" i="40"/>
  <c r="G29" i="49"/>
  <c r="N48" i="40"/>
  <c r="AM48" i="40" s="1"/>
  <c r="M48" i="40"/>
  <c r="AB48" i="40" s="1"/>
  <c r="C53" i="40"/>
  <c r="A52" i="40"/>
  <c r="B52" i="40" s="1"/>
  <c r="E50" i="40"/>
  <c r="I28" i="49" s="1"/>
  <c r="M28" i="49"/>
  <c r="D50" i="40"/>
  <c r="H28" i="49" s="1"/>
  <c r="N28" i="49"/>
  <c r="F50" i="40"/>
  <c r="L49" i="40"/>
  <c r="R47" i="40" l="1"/>
  <c r="S47" i="40" s="1"/>
  <c r="T47" i="40" s="1"/>
  <c r="U47" i="40" s="1"/>
  <c r="V47" i="40" s="1"/>
  <c r="W47" i="40" s="1"/>
  <c r="T46" i="40"/>
  <c r="U46" i="40" s="1"/>
  <c r="V46" i="40" s="1"/>
  <c r="W46" i="40" s="1"/>
  <c r="X46" i="40" s="1"/>
  <c r="AK47" i="40"/>
  <c r="AJ46" i="40"/>
  <c r="AK46" i="40" s="1"/>
  <c r="BY49" i="40"/>
  <c r="BJ49" i="40"/>
  <c r="BZ49" i="40"/>
  <c r="BK49" i="40"/>
  <c r="BF46" i="40"/>
  <c r="BG46" i="40" s="1"/>
  <c r="BH46" i="40" s="1"/>
  <c r="BB47" i="40"/>
  <c r="AZ48" i="40"/>
  <c r="BM48" i="40"/>
  <c r="BT48" i="40"/>
  <c r="BX48" i="40"/>
  <c r="BO48" i="40"/>
  <c r="AX48" i="40"/>
  <c r="BB48" i="40" s="1"/>
  <c r="BN48" i="40"/>
  <c r="BV48" i="40"/>
  <c r="BA48" i="40"/>
  <c r="BQ48" i="40"/>
  <c r="BW48" i="40"/>
  <c r="BP48" i="40"/>
  <c r="J52" i="40"/>
  <c r="I52" i="40"/>
  <c r="G52" i="40"/>
  <c r="K30" i="49" s="1"/>
  <c r="AY48" i="40"/>
  <c r="BI48" i="40"/>
  <c r="BS48" i="40"/>
  <c r="BR48" i="40"/>
  <c r="BU48" i="40"/>
  <c r="K50" i="40"/>
  <c r="J28" i="49"/>
  <c r="V45" i="40"/>
  <c r="W45" i="40" s="1"/>
  <c r="X45" i="40" s="1"/>
  <c r="AK48" i="40"/>
  <c r="AQ48" i="40"/>
  <c r="AH48" i="40"/>
  <c r="AC48" i="40"/>
  <c r="P48" i="40"/>
  <c r="Q48" i="40" s="1"/>
  <c r="AG48" i="40"/>
  <c r="AJ48" i="40"/>
  <c r="AP48" i="40"/>
  <c r="AA48" i="40"/>
  <c r="AE48" i="40"/>
  <c r="AI48" i="40"/>
  <c r="AL48" i="40"/>
  <c r="AR48" i="40"/>
  <c r="AF48" i="40"/>
  <c r="AS49" i="40"/>
  <c r="AV49" i="40"/>
  <c r="AU49" i="40"/>
  <c r="AT49" i="40"/>
  <c r="L50" i="40"/>
  <c r="N49" i="40"/>
  <c r="AR49" i="40" s="1"/>
  <c r="M49" i="40"/>
  <c r="AB49" i="40" s="1"/>
  <c r="B114" i="10"/>
  <c r="B115" i="10" s="1"/>
  <c r="J117" i="10" s="1"/>
  <c r="G30" i="49"/>
  <c r="D51" i="40"/>
  <c r="H29" i="49" s="1"/>
  <c r="E51" i="40"/>
  <c r="I29" i="49" s="1"/>
  <c r="F51" i="40"/>
  <c r="M29" i="49"/>
  <c r="N29" i="49"/>
  <c r="A53" i="40"/>
  <c r="B53" i="40" s="1"/>
  <c r="C54" i="40"/>
  <c r="Y46" i="40" l="1"/>
  <c r="Z46" i="40" s="1"/>
  <c r="AN48" i="40"/>
  <c r="AO48" i="40"/>
  <c r="AL46" i="40"/>
  <c r="AM46" i="40"/>
  <c r="AL47" i="40"/>
  <c r="BZ50" i="40"/>
  <c r="BY50" i="40"/>
  <c r="BJ50" i="40"/>
  <c r="BK50" i="40"/>
  <c r="BC48" i="40"/>
  <c r="BC47" i="40"/>
  <c r="BD47" i="40" s="1"/>
  <c r="BD48" i="40"/>
  <c r="BM49" i="40"/>
  <c r="BT49" i="40"/>
  <c r="BA49" i="40"/>
  <c r="BQ49" i="40"/>
  <c r="AY49" i="40"/>
  <c r="BV49" i="40"/>
  <c r="BB49" i="40"/>
  <c r="BN49" i="40"/>
  <c r="BR49" i="40"/>
  <c r="BU49" i="40"/>
  <c r="BI49" i="40"/>
  <c r="BC49" i="40"/>
  <c r="BO49" i="40"/>
  <c r="BP49" i="40"/>
  <c r="BD49" i="40"/>
  <c r="AX49" i="40"/>
  <c r="AZ49" i="40"/>
  <c r="BS49" i="40"/>
  <c r="BW49" i="40"/>
  <c r="BX49" i="40"/>
  <c r="G53" i="40"/>
  <c r="K31" i="49" s="1"/>
  <c r="J53" i="40"/>
  <c r="I53" i="40"/>
  <c r="K51" i="40"/>
  <c r="J29" i="49"/>
  <c r="Y45" i="40"/>
  <c r="Z45" i="40" s="1"/>
  <c r="X47" i="40"/>
  <c r="Y47" i="40" s="1"/>
  <c r="Z47" i="40" s="1"/>
  <c r="B117" i="10"/>
  <c r="C153" i="30"/>
  <c r="R48" i="40"/>
  <c r="S48" i="40" s="1"/>
  <c r="AC49" i="40"/>
  <c r="AG49" i="40"/>
  <c r="AL49" i="40"/>
  <c r="AO49" i="40"/>
  <c r="AI49" i="40"/>
  <c r="AK49" i="40"/>
  <c r="AN49" i="40"/>
  <c r="AQ49" i="40"/>
  <c r="AF49" i="40"/>
  <c r="P49" i="40"/>
  <c r="AA49" i="40"/>
  <c r="AE49" i="40"/>
  <c r="AJ49" i="40"/>
  <c r="AP49" i="40"/>
  <c r="AH49" i="40"/>
  <c r="AM49" i="40"/>
  <c r="AS50" i="40"/>
  <c r="AT50" i="40"/>
  <c r="AV50" i="40"/>
  <c r="AU50" i="40"/>
  <c r="C148" i="30"/>
  <c r="C55" i="40"/>
  <c r="A54" i="40"/>
  <c r="B54" i="40" s="1"/>
  <c r="G31" i="49"/>
  <c r="L51" i="40"/>
  <c r="M50" i="40"/>
  <c r="AC50" i="40" s="1"/>
  <c r="N50" i="40"/>
  <c r="AN50" i="40" s="1"/>
  <c r="N30" i="49"/>
  <c r="M30" i="49"/>
  <c r="E52" i="40"/>
  <c r="I30" i="49" s="1"/>
  <c r="D52" i="40"/>
  <c r="H30" i="49" s="1"/>
  <c r="F52" i="40"/>
  <c r="Q49" i="40" l="1"/>
  <c r="AN46" i="40"/>
  <c r="AO46" i="40" s="1"/>
  <c r="AM47" i="40"/>
  <c r="BY51" i="40"/>
  <c r="BZ51" i="40"/>
  <c r="BJ51" i="40"/>
  <c r="BK51" i="40"/>
  <c r="BE47" i="40"/>
  <c r="BE49" i="40"/>
  <c r="BF47" i="40"/>
  <c r="BE48" i="40"/>
  <c r="BF48" i="40" s="1"/>
  <c r="G54" i="40"/>
  <c r="K32" i="49" s="1"/>
  <c r="J54" i="40"/>
  <c r="I54" i="40"/>
  <c r="BN50" i="40"/>
  <c r="BS50" i="40"/>
  <c r="AY50" i="40"/>
  <c r="BO50" i="40"/>
  <c r="BU50" i="40"/>
  <c r="BQ50" i="40"/>
  <c r="AZ50" i="40"/>
  <c r="BP50" i="40"/>
  <c r="BX50" i="40"/>
  <c r="BA50" i="40"/>
  <c r="AX50" i="40"/>
  <c r="BV50" i="40"/>
  <c r="BW50" i="40"/>
  <c r="BT50" i="40"/>
  <c r="BB50" i="40"/>
  <c r="BR50" i="40"/>
  <c r="BI50" i="40"/>
  <c r="BM50" i="40"/>
  <c r="K52" i="40"/>
  <c r="J30" i="49"/>
  <c r="T48" i="40"/>
  <c r="U48" i="40" s="1"/>
  <c r="V48" i="40" s="1"/>
  <c r="AB50" i="40"/>
  <c r="AH50" i="40"/>
  <c r="AJ50" i="40"/>
  <c r="AP50" i="40"/>
  <c r="AI50" i="40"/>
  <c r="P50" i="40"/>
  <c r="AL50" i="40"/>
  <c r="AK50" i="40"/>
  <c r="AQ50" i="40"/>
  <c r="R50" i="40"/>
  <c r="Q50" i="40"/>
  <c r="AO50" i="40"/>
  <c r="AM50" i="40"/>
  <c r="AR50" i="40"/>
  <c r="AG50" i="40"/>
  <c r="AA50" i="40"/>
  <c r="AE50" i="40"/>
  <c r="AF50" i="40"/>
  <c r="AS51" i="40"/>
  <c r="AV51" i="40"/>
  <c r="AT51" i="40"/>
  <c r="AU51" i="40"/>
  <c r="G32" i="49"/>
  <c r="L52" i="40"/>
  <c r="M51" i="40"/>
  <c r="BC51" i="40" s="1"/>
  <c r="N51" i="40"/>
  <c r="AQ51" i="40" s="1"/>
  <c r="C56" i="40"/>
  <c r="A55" i="40"/>
  <c r="B55" i="40" s="1"/>
  <c r="D53" i="40"/>
  <c r="H31" i="49" s="1"/>
  <c r="F53" i="40"/>
  <c r="J31" i="49" s="1"/>
  <c r="E53" i="40"/>
  <c r="I31" i="49" s="1"/>
  <c r="M31" i="49"/>
  <c r="N31" i="49"/>
  <c r="R49" i="40" l="1"/>
  <c r="S50" i="40"/>
  <c r="T50" i="40" s="1"/>
  <c r="U50" i="40" s="1"/>
  <c r="V50" i="40" s="1"/>
  <c r="W50" i="40" s="1"/>
  <c r="X50" i="40" s="1"/>
  <c r="Y50" i="40" s="1"/>
  <c r="Z50" i="40" s="1"/>
  <c r="AN47" i="40"/>
  <c r="AO47" i="40" s="1"/>
  <c r="BR51" i="40"/>
  <c r="BT51" i="40"/>
  <c r="BP51" i="40"/>
  <c r="BU51" i="40"/>
  <c r="BW51" i="40"/>
  <c r="BN51" i="40"/>
  <c r="BM51" i="40"/>
  <c r="BS51" i="40"/>
  <c r="BV51" i="40"/>
  <c r="AZ51" i="40"/>
  <c r="BA51" i="40"/>
  <c r="BE51" i="40"/>
  <c r="BO51" i="40"/>
  <c r="BX51" i="40"/>
  <c r="BH51" i="40"/>
  <c r="AX51" i="40"/>
  <c r="BF51" i="40"/>
  <c r="BB51" i="40"/>
  <c r="BG51" i="40"/>
  <c r="BD51" i="40"/>
  <c r="BI51" i="40"/>
  <c r="BQ51" i="40"/>
  <c r="AY51" i="40"/>
  <c r="BY52" i="40"/>
  <c r="BJ52" i="40"/>
  <c r="BZ52" i="40"/>
  <c r="BK52" i="40"/>
  <c r="BG48" i="40"/>
  <c r="BH48" i="40" s="1"/>
  <c r="BH47" i="40"/>
  <c r="BH49" i="40"/>
  <c r="BC50" i="40"/>
  <c r="BD50" i="40" s="1"/>
  <c r="BE50" i="40" s="1"/>
  <c r="BG47" i="40"/>
  <c r="BF49" i="40"/>
  <c r="BG49" i="40" s="1"/>
  <c r="G55" i="40"/>
  <c r="K33" i="49" s="1"/>
  <c r="J55" i="40"/>
  <c r="I55" i="40"/>
  <c r="K53" i="40"/>
  <c r="W48" i="40"/>
  <c r="X48" i="40" s="1"/>
  <c r="Y48" i="40" s="1"/>
  <c r="Z48" i="40" s="1"/>
  <c r="AA51" i="40"/>
  <c r="AE51" i="40"/>
  <c r="AK51" i="40"/>
  <c r="AP51" i="40"/>
  <c r="P51" i="40"/>
  <c r="AJ51" i="40"/>
  <c r="AH51" i="40"/>
  <c r="AR51" i="40"/>
  <c r="AB51" i="40"/>
  <c r="AF51" i="40"/>
  <c r="AI51" i="40"/>
  <c r="Q51" i="40"/>
  <c r="R51" i="40" s="1"/>
  <c r="AC51" i="40"/>
  <c r="AG51" i="40"/>
  <c r="AL51" i="40"/>
  <c r="AS52" i="40"/>
  <c r="AV52" i="40"/>
  <c r="AU52" i="40"/>
  <c r="AT52" i="40"/>
  <c r="D54" i="40"/>
  <c r="H32" i="49" s="1"/>
  <c r="N32" i="49"/>
  <c r="F54" i="40"/>
  <c r="J32" i="49" s="1"/>
  <c r="E54" i="40"/>
  <c r="I32" i="49" s="1"/>
  <c r="M32" i="49"/>
  <c r="N52" i="40"/>
  <c r="AR52" i="40" s="1"/>
  <c r="M52" i="40"/>
  <c r="AA52" i="40" s="1"/>
  <c r="L53" i="40"/>
  <c r="G33" i="49"/>
  <c r="C57" i="40"/>
  <c r="A56" i="40"/>
  <c r="B56" i="40" s="1"/>
  <c r="S49" i="40" l="1"/>
  <c r="AM51" i="40"/>
  <c r="AN51" i="40" s="1"/>
  <c r="AO51" i="40" s="1"/>
  <c r="BG52" i="40"/>
  <c r="BD52" i="40"/>
  <c r="BI52" i="40"/>
  <c r="BF52" i="40"/>
  <c r="BH52" i="40"/>
  <c r="BB52" i="40"/>
  <c r="AY52" i="40"/>
  <c r="BA52" i="40"/>
  <c r="AX52" i="40"/>
  <c r="BC52" i="40"/>
  <c r="BN52" i="40"/>
  <c r="BW52" i="40"/>
  <c r="BP52" i="40"/>
  <c r="BV52" i="40"/>
  <c r="BQ52" i="40"/>
  <c r="BX52" i="40"/>
  <c r="AZ52" i="40"/>
  <c r="BE52" i="40"/>
  <c r="BR52" i="40"/>
  <c r="BU52" i="40"/>
  <c r="BO52" i="40"/>
  <c r="BM52" i="40"/>
  <c r="BT52" i="40"/>
  <c r="BS52" i="40"/>
  <c r="BY53" i="40"/>
  <c r="BJ53" i="40"/>
  <c r="BZ53" i="40"/>
  <c r="BK53" i="40"/>
  <c r="BF50" i="40"/>
  <c r="BG50" i="40" s="1"/>
  <c r="BH50" i="40" s="1"/>
  <c r="I56" i="40"/>
  <c r="G56" i="40"/>
  <c r="K34" i="49" s="1"/>
  <c r="J56" i="40"/>
  <c r="K54" i="40"/>
  <c r="S51" i="40"/>
  <c r="T51" i="40" s="1"/>
  <c r="AB52" i="40"/>
  <c r="AG52" i="40"/>
  <c r="AJ52" i="40"/>
  <c r="AP52" i="40"/>
  <c r="P52" i="40"/>
  <c r="Q52" i="40" s="1"/>
  <c r="R52" i="40" s="1"/>
  <c r="AC52" i="40"/>
  <c r="AH52" i="40"/>
  <c r="AK52" i="40"/>
  <c r="AO52" i="40"/>
  <c r="AE52" i="40"/>
  <c r="AI52" i="40"/>
  <c r="AL52" i="40"/>
  <c r="AQ52" i="40"/>
  <c r="AF52" i="40"/>
  <c r="AM52" i="40"/>
  <c r="AN52" i="40"/>
  <c r="AS53" i="40"/>
  <c r="AV53" i="40"/>
  <c r="AT53" i="40"/>
  <c r="AU53" i="40"/>
  <c r="G34" i="49"/>
  <c r="N53" i="40"/>
  <c r="BW53" i="40" s="1"/>
  <c r="M53" i="40"/>
  <c r="BH53" i="40" s="1"/>
  <c r="M33" i="49"/>
  <c r="F55" i="40"/>
  <c r="J33" i="49" s="1"/>
  <c r="E55" i="40"/>
  <c r="I33" i="49" s="1"/>
  <c r="N33" i="49"/>
  <c r="D55" i="40"/>
  <c r="H33" i="49" s="1"/>
  <c r="C58" i="40"/>
  <c r="A57" i="40"/>
  <c r="B57" i="40" s="1"/>
  <c r="L54" i="40"/>
  <c r="T49" i="40" l="1"/>
  <c r="U49" i="40" s="1"/>
  <c r="BG53" i="40"/>
  <c r="BU53" i="40"/>
  <c r="BT53" i="40"/>
  <c r="AZ53" i="40"/>
  <c r="BC53" i="40"/>
  <c r="BM53" i="40"/>
  <c r="BA53" i="40"/>
  <c r="BE53" i="40"/>
  <c r="BO53" i="40"/>
  <c r="BB53" i="40"/>
  <c r="BI53" i="40"/>
  <c r="BQ53" i="40"/>
  <c r="AY53" i="40"/>
  <c r="BF53" i="40"/>
  <c r="BS53" i="40"/>
  <c r="U51" i="40"/>
  <c r="AX53" i="40"/>
  <c r="BP53" i="40"/>
  <c r="BV53" i="40"/>
  <c r="BD53" i="40"/>
  <c r="BR53" i="40"/>
  <c r="BX53" i="40"/>
  <c r="BN53" i="40"/>
  <c r="BY54" i="40"/>
  <c r="BJ54" i="40"/>
  <c r="BZ54" i="40"/>
  <c r="BK54" i="40"/>
  <c r="I57" i="40"/>
  <c r="G57" i="40"/>
  <c r="K35" i="49" s="1"/>
  <c r="J57" i="40"/>
  <c r="K55" i="40"/>
  <c r="V51" i="40"/>
  <c r="W51" i="40" s="1"/>
  <c r="X51" i="40" s="1"/>
  <c r="Y51" i="40" s="1"/>
  <c r="Z51" i="40" s="1"/>
  <c r="S52" i="40"/>
  <c r="AK53" i="40"/>
  <c r="AE53" i="40"/>
  <c r="AG53" i="40"/>
  <c r="AP53" i="40"/>
  <c r="AR53" i="40"/>
  <c r="P53" i="40"/>
  <c r="AH53" i="40"/>
  <c r="AJ53" i="40"/>
  <c r="AI53" i="40"/>
  <c r="AB53" i="40"/>
  <c r="AA53" i="40"/>
  <c r="AL53" i="40"/>
  <c r="AQ53" i="40"/>
  <c r="Q53" i="40"/>
  <c r="AC53" i="40"/>
  <c r="AF53" i="40"/>
  <c r="AM53" i="40" s="1"/>
  <c r="AS54" i="40"/>
  <c r="AV54" i="40"/>
  <c r="AT54" i="40"/>
  <c r="AU54" i="40"/>
  <c r="N54" i="40"/>
  <c r="AP54" i="40" s="1"/>
  <c r="M54" i="40"/>
  <c r="AC54" i="40" s="1"/>
  <c r="L55" i="40"/>
  <c r="G35" i="49"/>
  <c r="C59" i="40"/>
  <c r="A58" i="40"/>
  <c r="B58" i="40" s="1"/>
  <c r="E56" i="40"/>
  <c r="I34" i="49" s="1"/>
  <c r="N34" i="49"/>
  <c r="F56" i="40"/>
  <c r="D56" i="40"/>
  <c r="H34" i="49" s="1"/>
  <c r="M34" i="49"/>
  <c r="V49" i="40" l="1"/>
  <c r="W49" i="40" s="1"/>
  <c r="BR54" i="40"/>
  <c r="AX54" i="40"/>
  <c r="BH54" i="40"/>
  <c r="BB54" i="40"/>
  <c r="BQ54" i="40"/>
  <c r="BU54" i="40"/>
  <c r="BD54" i="40"/>
  <c r="BM54" i="40"/>
  <c r="BN54" i="40"/>
  <c r="AY54" i="40"/>
  <c r="BF54" i="40"/>
  <c r="BS54" i="40"/>
  <c r="BE54" i="40"/>
  <c r="BC54" i="40"/>
  <c r="BP54" i="40"/>
  <c r="AZ54" i="40"/>
  <c r="BO54" i="40"/>
  <c r="BV54" i="40"/>
  <c r="BA54" i="40"/>
  <c r="BI54" i="40"/>
  <c r="BX54" i="40"/>
  <c r="BG54" i="40"/>
  <c r="BT54" i="40"/>
  <c r="BW54" i="40"/>
  <c r="BJ55" i="40"/>
  <c r="BY55" i="40"/>
  <c r="BZ55" i="40"/>
  <c r="BK55" i="40"/>
  <c r="I58" i="40"/>
  <c r="G58" i="40"/>
  <c r="K36" i="49" s="1"/>
  <c r="J58" i="40"/>
  <c r="K56" i="40"/>
  <c r="J34" i="49"/>
  <c r="AN53" i="40"/>
  <c r="R53" i="40"/>
  <c r="S53" i="40" s="1"/>
  <c r="T53" i="40" s="1"/>
  <c r="AO53" i="40"/>
  <c r="T52" i="40"/>
  <c r="U52" i="40" s="1"/>
  <c r="V52" i="40" s="1"/>
  <c r="AF54" i="40"/>
  <c r="AI54" i="40"/>
  <c r="AM54" i="40"/>
  <c r="AQ54" i="40"/>
  <c r="Q54" i="40"/>
  <c r="AB54" i="40"/>
  <c r="AE54" i="40"/>
  <c r="AO54" i="40"/>
  <c r="AR54" i="40"/>
  <c r="AK54" i="40"/>
  <c r="R54" i="40"/>
  <c r="S54" i="40" s="1"/>
  <c r="T54" i="40" s="1"/>
  <c r="AG54" i="40"/>
  <c r="AL54" i="40"/>
  <c r="AN54" i="40"/>
  <c r="AH54" i="40"/>
  <c r="P54" i="40"/>
  <c r="AA54" i="40"/>
  <c r="AJ54" i="40"/>
  <c r="AS55" i="40"/>
  <c r="AV55" i="40"/>
  <c r="AU55" i="40"/>
  <c r="AT55" i="40"/>
  <c r="C60" i="40"/>
  <c r="A59" i="40"/>
  <c r="B59" i="40" s="1"/>
  <c r="M55" i="40"/>
  <c r="BF55" i="40" s="1"/>
  <c r="N55" i="40"/>
  <c r="AQ55" i="40" s="1"/>
  <c r="B119" i="10"/>
  <c r="J121" i="10" s="1"/>
  <c r="G36" i="49"/>
  <c r="L56" i="40"/>
  <c r="E57" i="40"/>
  <c r="I35" i="49" s="1"/>
  <c r="M35" i="49"/>
  <c r="D57" i="40"/>
  <c r="H35" i="49" s="1"/>
  <c r="N35" i="49"/>
  <c r="F57" i="40"/>
  <c r="X49" i="40" l="1"/>
  <c r="Y49" i="40" s="1"/>
  <c r="BN55" i="40"/>
  <c r="BP55" i="40"/>
  <c r="BQ55" i="40"/>
  <c r="BT55" i="40"/>
  <c r="BU55" i="40"/>
  <c r="AX55" i="40"/>
  <c r="BV55" i="40"/>
  <c r="BB55" i="40"/>
  <c r="BX55" i="40"/>
  <c r="BM55" i="40"/>
  <c r="U54" i="40"/>
  <c r="AZ55" i="40"/>
  <c r="BC55" i="40"/>
  <c r="BR55" i="40"/>
  <c r="AY55" i="40"/>
  <c r="BA55" i="40"/>
  <c r="BH55" i="40"/>
  <c r="BD55" i="40"/>
  <c r="BI55" i="40"/>
  <c r="BE55" i="40"/>
  <c r="BO55" i="40"/>
  <c r="BW55" i="40"/>
  <c r="BG55" i="40"/>
  <c r="BS55" i="40"/>
  <c r="BY56" i="40"/>
  <c r="BJ56" i="40"/>
  <c r="BZ56" i="40"/>
  <c r="BK56" i="40"/>
  <c r="J59" i="40"/>
  <c r="I59" i="40"/>
  <c r="G59" i="40"/>
  <c r="K37" i="49" s="1"/>
  <c r="K57" i="40"/>
  <c r="J35" i="49"/>
  <c r="W52" i="40"/>
  <c r="X52" i="40" s="1"/>
  <c r="Y52" i="40" s="1"/>
  <c r="V54" i="40"/>
  <c r="W54" i="40" s="1"/>
  <c r="U53" i="40"/>
  <c r="V53" i="40" s="1"/>
  <c r="AA55" i="40"/>
  <c r="AF55" i="40"/>
  <c r="AK55" i="40"/>
  <c r="AN55" i="40"/>
  <c r="AB55" i="40"/>
  <c r="AJ55" i="40"/>
  <c r="AO55" i="40"/>
  <c r="AR55" i="40"/>
  <c r="AC55" i="40"/>
  <c r="P55" i="40"/>
  <c r="AG55" i="40"/>
  <c r="AH55" i="40"/>
  <c r="AL55" i="40"/>
  <c r="AP55" i="40"/>
  <c r="AE55" i="40"/>
  <c r="AI55" i="40"/>
  <c r="AM55" i="40"/>
  <c r="AS56" i="40"/>
  <c r="AV56" i="40"/>
  <c r="AT56" i="40"/>
  <c r="AU56" i="40"/>
  <c r="B121" i="10"/>
  <c r="G37" i="49"/>
  <c r="L57" i="40"/>
  <c r="M56" i="40"/>
  <c r="AA56" i="40" s="1"/>
  <c r="N56" i="40"/>
  <c r="AO56" i="40" s="1"/>
  <c r="C61" i="40"/>
  <c r="A60" i="40"/>
  <c r="B60" i="40" s="1"/>
  <c r="M36" i="49"/>
  <c r="N36" i="49"/>
  <c r="F58" i="40"/>
  <c r="J36" i="49" s="1"/>
  <c r="E58" i="40"/>
  <c r="I36" i="49" s="1"/>
  <c r="D58" i="40"/>
  <c r="H36" i="49" s="1"/>
  <c r="Z49" i="40" l="1"/>
  <c r="Q55" i="40"/>
  <c r="R55" i="40" s="1"/>
  <c r="Z52" i="40"/>
  <c r="BT56" i="40"/>
  <c r="BA56" i="40"/>
  <c r="BB56" i="40"/>
  <c r="BG56" i="40"/>
  <c r="BH56" i="40"/>
  <c r="BS56" i="40"/>
  <c r="AZ56" i="40"/>
  <c r="BR56" i="40"/>
  <c r="BX56" i="40"/>
  <c r="BD56" i="40"/>
  <c r="BM56" i="40"/>
  <c r="BW56" i="40"/>
  <c r="AX56" i="40"/>
  <c r="BF56" i="40"/>
  <c r="BO56" i="40"/>
  <c r="AY56" i="40"/>
  <c r="BN56" i="40"/>
  <c r="BV56" i="40"/>
  <c r="BC56" i="40"/>
  <c r="BI56" i="40"/>
  <c r="BQ56" i="40"/>
  <c r="BE56" i="40"/>
  <c r="BP56" i="40"/>
  <c r="BU56" i="40"/>
  <c r="BY57" i="40"/>
  <c r="BJ57" i="40"/>
  <c r="BZ57" i="40"/>
  <c r="BK57" i="40"/>
  <c r="J60" i="40"/>
  <c r="I60" i="40"/>
  <c r="G60" i="40"/>
  <c r="K38" i="49" s="1"/>
  <c r="K58" i="40"/>
  <c r="X54" i="40"/>
  <c r="Y54" i="40" s="1"/>
  <c r="Z54" i="40" s="1"/>
  <c r="B127" i="10"/>
  <c r="B129" i="10" s="1"/>
  <c r="W53" i="40"/>
  <c r="X53" i="40" s="1"/>
  <c r="Y53" i="40" s="1"/>
  <c r="Z53" i="40" s="1"/>
  <c r="AM56" i="40"/>
  <c r="AB56" i="40"/>
  <c r="AF56" i="40"/>
  <c r="AJ56" i="40"/>
  <c r="AP56" i="40"/>
  <c r="P56" i="40"/>
  <c r="AN56" i="40"/>
  <c r="AG56" i="40"/>
  <c r="AK56" i="40"/>
  <c r="AQ56" i="40"/>
  <c r="Q56" i="40"/>
  <c r="R56" i="40" s="1"/>
  <c r="AC56" i="40"/>
  <c r="AH56" i="40"/>
  <c r="AL56" i="40"/>
  <c r="AR56" i="40"/>
  <c r="AE56" i="40"/>
  <c r="AI56" i="40"/>
  <c r="AS57" i="40"/>
  <c r="AV57" i="40"/>
  <c r="AT57" i="40"/>
  <c r="AU57" i="40"/>
  <c r="M57" i="40"/>
  <c r="BE57" i="40" s="1"/>
  <c r="N57" i="40"/>
  <c r="AO57" i="40" s="1"/>
  <c r="E59" i="40"/>
  <c r="I37" i="49" s="1"/>
  <c r="N37" i="49"/>
  <c r="F59" i="40"/>
  <c r="D59" i="40"/>
  <c r="H37" i="49" s="1"/>
  <c r="M37" i="49"/>
  <c r="L58" i="40"/>
  <c r="G38" i="49"/>
  <c r="C62" i="40"/>
  <c r="A61" i="40"/>
  <c r="B61" i="40" s="1"/>
  <c r="S55" i="40" l="1"/>
  <c r="T55" i="40" s="1"/>
  <c r="S56" i="40"/>
  <c r="T56" i="40" s="1"/>
  <c r="BP57" i="40"/>
  <c r="AY57" i="40"/>
  <c r="BG57" i="40"/>
  <c r="BN57" i="40"/>
  <c r="BA57" i="40"/>
  <c r="BI57" i="40"/>
  <c r="BR57" i="40"/>
  <c r="BB57" i="40"/>
  <c r="BQ57" i="40"/>
  <c r="BU57" i="40"/>
  <c r="AZ57" i="40"/>
  <c r="BF57" i="40"/>
  <c r="BT57" i="40"/>
  <c r="BX57" i="40"/>
  <c r="BH57" i="40"/>
  <c r="BC57" i="40"/>
  <c r="BM57" i="40"/>
  <c r="BW57" i="40"/>
  <c r="AX57" i="40"/>
  <c r="BD57" i="40"/>
  <c r="BV57" i="40"/>
  <c r="BS57" i="40"/>
  <c r="BO57" i="40"/>
  <c r="BZ58" i="40"/>
  <c r="BY58" i="40"/>
  <c r="BJ58" i="40"/>
  <c r="BK58" i="40"/>
  <c r="G61" i="40"/>
  <c r="K39" i="49" s="1"/>
  <c r="J61" i="40"/>
  <c r="I61" i="40"/>
  <c r="K59" i="40"/>
  <c r="J37" i="49"/>
  <c r="AA57" i="40"/>
  <c r="AB57" i="40"/>
  <c r="AF57" i="40"/>
  <c r="AJ57" i="40"/>
  <c r="AQ57" i="40"/>
  <c r="AM57" i="40"/>
  <c r="AE57" i="40"/>
  <c r="AC57" i="40"/>
  <c r="AN57" i="40"/>
  <c r="AK57" i="40"/>
  <c r="AR57" i="40"/>
  <c r="P57" i="40"/>
  <c r="AI57" i="40"/>
  <c r="AG57" i="40"/>
  <c r="AP57" i="40"/>
  <c r="AL57" i="40"/>
  <c r="AH57" i="40"/>
  <c r="AS58" i="40"/>
  <c r="AV58" i="40"/>
  <c r="AU58" i="40"/>
  <c r="AT58" i="40"/>
  <c r="L59" i="40"/>
  <c r="F60" i="40"/>
  <c r="J38" i="49" s="1"/>
  <c r="N38" i="49"/>
  <c r="D60" i="40"/>
  <c r="H38" i="49" s="1"/>
  <c r="M38" i="49"/>
  <c r="E60" i="40"/>
  <c r="I38" i="49" s="1"/>
  <c r="A62" i="40"/>
  <c r="B62" i="40" s="1"/>
  <c r="C63" i="40"/>
  <c r="G39" i="49"/>
  <c r="M58" i="40"/>
  <c r="BG58" i="40" s="1"/>
  <c r="N58" i="40"/>
  <c r="AR58" i="40" s="1"/>
  <c r="U55" i="40" l="1"/>
  <c r="V55" i="40" s="1"/>
  <c r="Q57" i="40"/>
  <c r="U56" i="40"/>
  <c r="BO58" i="40"/>
  <c r="BA58" i="40"/>
  <c r="BC58" i="40"/>
  <c r="BM58" i="40"/>
  <c r="BD58" i="40"/>
  <c r="AX58" i="40"/>
  <c r="BI58" i="40"/>
  <c r="BQ58" i="40"/>
  <c r="AY58" i="40"/>
  <c r="BS58" i="40"/>
  <c r="BB58" i="40"/>
  <c r="BN58" i="40"/>
  <c r="BF58" i="40"/>
  <c r="BP58" i="40"/>
  <c r="BT58" i="40"/>
  <c r="V56" i="40"/>
  <c r="W56" i="40" s="1"/>
  <c r="X56" i="40" s="1"/>
  <c r="Y56" i="40" s="1"/>
  <c r="AZ58" i="40"/>
  <c r="BU58" i="40"/>
  <c r="BV58" i="40"/>
  <c r="BE58" i="40"/>
  <c r="BX58" i="40"/>
  <c r="BW58" i="40"/>
  <c r="BH58" i="40"/>
  <c r="BR58" i="40"/>
  <c r="BK59" i="40"/>
  <c r="BY59" i="40"/>
  <c r="BZ59" i="40"/>
  <c r="BJ59" i="40"/>
  <c r="J62" i="40"/>
  <c r="I62" i="40"/>
  <c r="G62" i="40"/>
  <c r="K40" i="49" s="1"/>
  <c r="K60" i="40"/>
  <c r="P58" i="40"/>
  <c r="AL58" i="40"/>
  <c r="AJ58" i="40"/>
  <c r="AN58" i="40"/>
  <c r="AB58" i="40"/>
  <c r="AA58" i="40"/>
  <c r="AK58" i="40"/>
  <c r="AP58" i="40"/>
  <c r="AE58" i="40"/>
  <c r="AC58" i="40"/>
  <c r="AG58" i="40"/>
  <c r="AM58" i="40"/>
  <c r="AQ58" i="40"/>
  <c r="AF58" i="40"/>
  <c r="Q58" i="40"/>
  <c r="AI58" i="40"/>
  <c r="AH58" i="40"/>
  <c r="AO58" i="40"/>
  <c r="AS59" i="40"/>
  <c r="AV59" i="40"/>
  <c r="AT59" i="40"/>
  <c r="AU59" i="40"/>
  <c r="E61" i="40"/>
  <c r="I39" i="49" s="1"/>
  <c r="D61" i="40"/>
  <c r="H39" i="49" s="1"/>
  <c r="M39" i="49"/>
  <c r="F61" i="40"/>
  <c r="J39" i="49" s="1"/>
  <c r="N39" i="49"/>
  <c r="L60" i="40"/>
  <c r="G40" i="49"/>
  <c r="C64" i="40"/>
  <c r="A63" i="40"/>
  <c r="B63" i="40" s="1"/>
  <c r="M59" i="40"/>
  <c r="AC59" i="40" s="1"/>
  <c r="N59" i="40"/>
  <c r="AR59" i="40" s="1"/>
  <c r="B130" i="10"/>
  <c r="B131" i="10" s="1"/>
  <c r="W55" i="40" l="1"/>
  <c r="X55" i="40" s="1"/>
  <c r="Y55" i="40" s="1"/>
  <c r="R57" i="40"/>
  <c r="BD59" i="40"/>
  <c r="BG59" i="40"/>
  <c r="BQ59" i="40"/>
  <c r="AX59" i="40"/>
  <c r="BE59" i="40"/>
  <c r="BU59" i="40"/>
  <c r="AY59" i="40"/>
  <c r="BR59" i="40"/>
  <c r="BP59" i="40"/>
  <c r="BB59" i="40"/>
  <c r="BH59" i="40"/>
  <c r="BS59" i="40"/>
  <c r="BC59" i="40"/>
  <c r="BI59" i="40"/>
  <c r="BT59" i="40"/>
  <c r="AZ59" i="40"/>
  <c r="BM59" i="40"/>
  <c r="BV59" i="40"/>
  <c r="Z56" i="40"/>
  <c r="BF59" i="40"/>
  <c r="BN59" i="40"/>
  <c r="BW59" i="40"/>
  <c r="BA59" i="40"/>
  <c r="BO59" i="40"/>
  <c r="BX59" i="40"/>
  <c r="BY60" i="40"/>
  <c r="BJ60" i="40"/>
  <c r="BZ60" i="40"/>
  <c r="BK60" i="40"/>
  <c r="G63" i="40"/>
  <c r="K41" i="49" s="1"/>
  <c r="J63" i="40"/>
  <c r="I63" i="40"/>
  <c r="K61" i="40"/>
  <c r="B133" i="10"/>
  <c r="J133" i="10"/>
  <c r="C175" i="30"/>
  <c r="Q59" i="40"/>
  <c r="S59" i="40"/>
  <c r="AG59" i="40"/>
  <c r="AK59" i="40"/>
  <c r="AJ59" i="40"/>
  <c r="AM59" i="40"/>
  <c r="R58" i="40"/>
  <c r="R59" i="40"/>
  <c r="AA59" i="40"/>
  <c r="AB59" i="40"/>
  <c r="AE59" i="40"/>
  <c r="AO59" i="40"/>
  <c r="AN59" i="40"/>
  <c r="AQ59" i="40"/>
  <c r="AH59" i="40"/>
  <c r="AL59" i="40"/>
  <c r="AP59" i="40"/>
  <c r="AF59" i="40"/>
  <c r="P59" i="40"/>
  <c r="AI59" i="40"/>
  <c r="AS60" i="40"/>
  <c r="AV60" i="40"/>
  <c r="AU60" i="40"/>
  <c r="AT60" i="40"/>
  <c r="N40" i="49"/>
  <c r="D62" i="40"/>
  <c r="H40" i="49" s="1"/>
  <c r="F62" i="40"/>
  <c r="J40" i="49" s="1"/>
  <c r="M40" i="49"/>
  <c r="E62" i="40"/>
  <c r="I40" i="49" s="1"/>
  <c r="G41" i="49"/>
  <c r="N60" i="40"/>
  <c r="AP60" i="40" s="1"/>
  <c r="M60" i="40"/>
  <c r="AC60" i="40" s="1"/>
  <c r="C169" i="30"/>
  <c r="A64" i="40"/>
  <c r="B64" i="40" s="1"/>
  <c r="C65" i="40"/>
  <c r="L61" i="40"/>
  <c r="T59" i="40" l="1"/>
  <c r="S57" i="40"/>
  <c r="Z55" i="40"/>
  <c r="BC60" i="40"/>
  <c r="BS60" i="40"/>
  <c r="BD60" i="40"/>
  <c r="BM60" i="40"/>
  <c r="BV60" i="40"/>
  <c r="BI60" i="40"/>
  <c r="BE60" i="40"/>
  <c r="BR60" i="40"/>
  <c r="BX60" i="40"/>
  <c r="BB60" i="40"/>
  <c r="BT60" i="40"/>
  <c r="BW60" i="40"/>
  <c r="AY60" i="40"/>
  <c r="BF60" i="40"/>
  <c r="BN60" i="40"/>
  <c r="AZ60" i="40"/>
  <c r="BP60" i="40"/>
  <c r="BO60" i="40"/>
  <c r="BA60" i="40"/>
  <c r="BH60" i="40"/>
  <c r="BQ60" i="40"/>
  <c r="AX60" i="40"/>
  <c r="BG60" i="40"/>
  <c r="BU60" i="40"/>
  <c r="BY61" i="40"/>
  <c r="BJ61" i="40"/>
  <c r="BZ61" i="40"/>
  <c r="BK61" i="40"/>
  <c r="I64" i="40"/>
  <c r="G64" i="40"/>
  <c r="K42" i="49" s="1"/>
  <c r="J64" i="40"/>
  <c r="K62" i="40"/>
  <c r="Q60" i="40"/>
  <c r="AE60" i="40"/>
  <c r="AI60" i="40"/>
  <c r="AL60" i="40"/>
  <c r="AQ60" i="40"/>
  <c r="U59" i="40"/>
  <c r="R60" i="40"/>
  <c r="AA60" i="40"/>
  <c r="AF60" i="40"/>
  <c r="AO60" i="40"/>
  <c r="AM60" i="40"/>
  <c r="AR60" i="40"/>
  <c r="AB60" i="40"/>
  <c r="AG60" i="40"/>
  <c r="AJ60" i="40"/>
  <c r="AN60" i="40"/>
  <c r="S58" i="40"/>
  <c r="P60" i="40"/>
  <c r="AH60" i="40"/>
  <c r="AK60" i="40"/>
  <c r="AS61" i="40"/>
  <c r="AT61" i="40"/>
  <c r="AV61" i="40"/>
  <c r="AU61" i="40"/>
  <c r="F63" i="40"/>
  <c r="J41" i="49" s="1"/>
  <c r="E63" i="40"/>
  <c r="I41" i="49" s="1"/>
  <c r="D63" i="40"/>
  <c r="H41" i="49" s="1"/>
  <c r="N41" i="49"/>
  <c r="M41" i="49"/>
  <c r="A65" i="40"/>
  <c r="B65" i="40" s="1"/>
  <c r="C66" i="40"/>
  <c r="G42" i="49"/>
  <c r="N61" i="40"/>
  <c r="AO61" i="40" s="1"/>
  <c r="M61" i="40"/>
  <c r="AB61" i="40" s="1"/>
  <c r="L62" i="40"/>
  <c r="T57" i="40" l="1"/>
  <c r="U57" i="40" s="1"/>
  <c r="BR61" i="40"/>
  <c r="BH61" i="40"/>
  <c r="BF61" i="40"/>
  <c r="BO61" i="40"/>
  <c r="BN61" i="40"/>
  <c r="BP61" i="40"/>
  <c r="BQ61" i="40"/>
  <c r="AX61" i="40"/>
  <c r="BS61" i="40"/>
  <c r="BD61" i="40"/>
  <c r="BE61" i="40"/>
  <c r="BU61" i="40"/>
  <c r="BT61" i="40"/>
  <c r="AY61" i="40"/>
  <c r="BC61" i="40"/>
  <c r="BX61" i="40"/>
  <c r="AZ61" i="40"/>
  <c r="BG61" i="40"/>
  <c r="BA61" i="40"/>
  <c r="BV61" i="40"/>
  <c r="BW61" i="40"/>
  <c r="BB61" i="40"/>
  <c r="BI61" i="40"/>
  <c r="BM61" i="40"/>
  <c r="BJ62" i="40"/>
  <c r="BY62" i="40"/>
  <c r="BZ62" i="40"/>
  <c r="BK62" i="40"/>
  <c r="I65" i="40"/>
  <c r="G65" i="40"/>
  <c r="K43" i="49" s="1"/>
  <c r="J65" i="40"/>
  <c r="K63" i="40"/>
  <c r="S60" i="40"/>
  <c r="AQ61" i="40"/>
  <c r="AF61" i="40"/>
  <c r="AL61" i="40"/>
  <c r="AP61" i="40"/>
  <c r="AA61" i="40"/>
  <c r="AC61" i="40"/>
  <c r="AI61" i="40"/>
  <c r="AM61" i="40"/>
  <c r="AR61" i="40"/>
  <c r="T58" i="40"/>
  <c r="U58" i="40" s="1"/>
  <c r="R61" i="40"/>
  <c r="P61" i="40"/>
  <c r="S61" i="40" s="1"/>
  <c r="Q61" i="40"/>
  <c r="AH61" i="40"/>
  <c r="AJ61" i="40"/>
  <c r="AN61" i="40"/>
  <c r="V59" i="40"/>
  <c r="AG61" i="40"/>
  <c r="AE61" i="40"/>
  <c r="AK61" i="40"/>
  <c r="AS62" i="40"/>
  <c r="AV62" i="40"/>
  <c r="AU62" i="40"/>
  <c r="AT62" i="40"/>
  <c r="E64" i="40"/>
  <c r="I42" i="49" s="1"/>
  <c r="N42" i="49"/>
  <c r="M42" i="49"/>
  <c r="F64" i="40"/>
  <c r="J42" i="49" s="1"/>
  <c r="D64" i="40"/>
  <c r="H42" i="49" s="1"/>
  <c r="C67" i="40"/>
  <c r="A66" i="40"/>
  <c r="B66" i="40" s="1"/>
  <c r="L63" i="40"/>
  <c r="M62" i="40"/>
  <c r="BB62" i="40" s="1"/>
  <c r="N62" i="40"/>
  <c r="AO62" i="40" s="1"/>
  <c r="G43" i="49"/>
  <c r="V57" i="40" l="1"/>
  <c r="W57" i="40" s="1"/>
  <c r="X57" i="40" s="1"/>
  <c r="BI62" i="40"/>
  <c r="BM62" i="40"/>
  <c r="BU62" i="40"/>
  <c r="BT62" i="40"/>
  <c r="AY62" i="40"/>
  <c r="BC62" i="40"/>
  <c r="BS62" i="40"/>
  <c r="BE62" i="40"/>
  <c r="BF62" i="40"/>
  <c r="BN62" i="40"/>
  <c r="AZ62" i="40"/>
  <c r="BG62" i="40"/>
  <c r="BP62" i="40"/>
  <c r="AX62" i="40"/>
  <c r="BH62" i="40"/>
  <c r="BR62" i="40"/>
  <c r="BD62" i="40"/>
  <c r="BQ62" i="40"/>
  <c r="BV62" i="40"/>
  <c r="BA62" i="40"/>
  <c r="BW62" i="40"/>
  <c r="BO62" i="40"/>
  <c r="BX62" i="40"/>
  <c r="BJ63" i="40"/>
  <c r="BY63" i="40"/>
  <c r="BK63" i="40"/>
  <c r="BZ63" i="40"/>
  <c r="I66" i="40"/>
  <c r="G66" i="40"/>
  <c r="K44" i="49" s="1"/>
  <c r="J66" i="40"/>
  <c r="K64" i="40"/>
  <c r="T60" i="40"/>
  <c r="T61" i="40"/>
  <c r="AB62" i="40"/>
  <c r="AF62" i="40"/>
  <c r="AL62" i="40"/>
  <c r="AP62" i="40"/>
  <c r="V58" i="40"/>
  <c r="W58" i="40" s="1"/>
  <c r="X58" i="40" s="1"/>
  <c r="Y58" i="40" s="1"/>
  <c r="Z58" i="40" s="1"/>
  <c r="AA62" i="40"/>
  <c r="Q62" i="40"/>
  <c r="AH62" i="40"/>
  <c r="AI62" i="40"/>
  <c r="AM62" i="40"/>
  <c r="AQ62" i="40"/>
  <c r="AC62" i="40"/>
  <c r="AJ62" i="40"/>
  <c r="AG62" i="40"/>
  <c r="AN62" i="40"/>
  <c r="AR62" i="40"/>
  <c r="W59" i="40"/>
  <c r="X59" i="40" s="1"/>
  <c r="Y59" i="40" s="1"/>
  <c r="Z59" i="40" s="1"/>
  <c r="P62" i="40"/>
  <c r="AE62" i="40"/>
  <c r="AK62" i="40"/>
  <c r="AS63" i="40"/>
  <c r="AV63" i="40"/>
  <c r="AT63" i="40"/>
  <c r="AU63" i="40"/>
  <c r="G44" i="49"/>
  <c r="L64" i="40"/>
  <c r="C68" i="40"/>
  <c r="A67" i="40"/>
  <c r="B67" i="40" s="1"/>
  <c r="N43" i="49"/>
  <c r="M43" i="49"/>
  <c r="E65" i="40"/>
  <c r="I43" i="49" s="1"/>
  <c r="D65" i="40"/>
  <c r="H43" i="49" s="1"/>
  <c r="F65" i="40"/>
  <c r="J43" i="49" s="1"/>
  <c r="M63" i="40"/>
  <c r="AA63" i="40" s="1"/>
  <c r="N63" i="40"/>
  <c r="AO63" i="40" s="1"/>
  <c r="BC63" i="40" l="1"/>
  <c r="BF63" i="40"/>
  <c r="Y57" i="40"/>
  <c r="Z57" i="40" s="1"/>
  <c r="BO63" i="40"/>
  <c r="AZ63" i="40"/>
  <c r="BW63" i="40"/>
  <c r="BT63" i="40"/>
  <c r="BA63" i="40"/>
  <c r="BG63" i="40"/>
  <c r="BU63" i="40"/>
  <c r="BB63" i="40"/>
  <c r="BQ63" i="40"/>
  <c r="BP63" i="40"/>
  <c r="BR63" i="40"/>
  <c r="AX63" i="40"/>
  <c r="BM63" i="40"/>
  <c r="AY63" i="40"/>
  <c r="BH63" i="40"/>
  <c r="BS63" i="40"/>
  <c r="BD63" i="40"/>
  <c r="BI63" i="40"/>
  <c r="BV63" i="40"/>
  <c r="BE63" i="40"/>
  <c r="BN63" i="40"/>
  <c r="BX63" i="40"/>
  <c r="BY64" i="40"/>
  <c r="BJ64" i="40"/>
  <c r="BZ64" i="40"/>
  <c r="BK64" i="40"/>
  <c r="J67" i="40"/>
  <c r="G67" i="40"/>
  <c r="K45" i="49" s="1"/>
  <c r="I67" i="40"/>
  <c r="K65" i="40"/>
  <c r="U60" i="40"/>
  <c r="U61" i="40"/>
  <c r="R63" i="40"/>
  <c r="S63" i="40"/>
  <c r="V63" i="40"/>
  <c r="AC63" i="40"/>
  <c r="AH63" i="40"/>
  <c r="AL63" i="40"/>
  <c r="AQ63" i="40"/>
  <c r="AB63" i="40"/>
  <c r="T63" i="40"/>
  <c r="W63" i="40"/>
  <c r="AF63" i="40"/>
  <c r="AI63" i="40"/>
  <c r="AM63" i="40"/>
  <c r="P63" i="40"/>
  <c r="AJ63" i="40"/>
  <c r="AK63" i="40"/>
  <c r="AP63" i="40"/>
  <c r="AN63" i="40"/>
  <c r="R62" i="40"/>
  <c r="Q63" i="40"/>
  <c r="U63" i="40"/>
  <c r="AE63" i="40"/>
  <c r="AG63" i="40"/>
  <c r="AR63" i="40"/>
  <c r="AS64" i="40"/>
  <c r="AV64" i="40"/>
  <c r="AU64" i="40"/>
  <c r="AT64" i="40"/>
  <c r="J134" i="10"/>
  <c r="L65" i="40"/>
  <c r="N64" i="40"/>
  <c r="AO64" i="40" s="1"/>
  <c r="M64" i="40"/>
  <c r="AC64" i="40" s="1"/>
  <c r="E66" i="40"/>
  <c r="I44" i="49" s="1"/>
  <c r="F66" i="40"/>
  <c r="J44" i="49" s="1"/>
  <c r="D66" i="40"/>
  <c r="H44" i="49" s="1"/>
  <c r="N44" i="49"/>
  <c r="M44" i="49"/>
  <c r="G45" i="49"/>
  <c r="A68" i="40"/>
  <c r="B68" i="40" s="1"/>
  <c r="C69" i="40"/>
  <c r="BU64" i="40" l="1"/>
  <c r="AY64" i="40"/>
  <c r="BF64" i="40"/>
  <c r="BG64" i="40"/>
  <c r="BA64" i="40"/>
  <c r="BO64" i="40"/>
  <c r="AX64" i="40"/>
  <c r="BS64" i="40"/>
  <c r="BI64" i="40"/>
  <c r="BC64" i="40"/>
  <c r="BT64" i="40"/>
  <c r="BH64" i="40"/>
  <c r="BE64" i="40"/>
  <c r="BM64" i="40"/>
  <c r="BV64" i="40"/>
  <c r="AZ64" i="40"/>
  <c r="BP64" i="40"/>
  <c r="BX64" i="40"/>
  <c r="BD64" i="40"/>
  <c r="BN64" i="40"/>
  <c r="BW64" i="40"/>
  <c r="BB64" i="40"/>
  <c r="BR64" i="40"/>
  <c r="BQ64" i="40"/>
  <c r="BY65" i="40"/>
  <c r="BJ65" i="40"/>
  <c r="BZ65" i="40"/>
  <c r="BK65" i="40"/>
  <c r="J68" i="40"/>
  <c r="I68" i="40"/>
  <c r="G68" i="40"/>
  <c r="K46" i="49" s="1"/>
  <c r="K66" i="40"/>
  <c r="X63" i="40"/>
  <c r="Y63" i="40"/>
  <c r="V60" i="40"/>
  <c r="V61" i="40"/>
  <c r="Q64" i="40"/>
  <c r="AE64" i="40"/>
  <c r="AI64" i="40"/>
  <c r="AK64" i="40"/>
  <c r="AQ64" i="40"/>
  <c r="R64" i="40"/>
  <c r="AA64" i="40"/>
  <c r="AF64" i="40"/>
  <c r="AP64" i="40"/>
  <c r="AL64" i="40"/>
  <c r="AR64" i="40"/>
  <c r="T64" i="40"/>
  <c r="S64" i="40"/>
  <c r="U64" i="40"/>
  <c r="AB64" i="40"/>
  <c r="AG64" i="40"/>
  <c r="AN64" i="40"/>
  <c r="AM64" i="40"/>
  <c r="P64" i="40"/>
  <c r="V64" i="40" s="1"/>
  <c r="AH64" i="40"/>
  <c r="AJ64" i="40"/>
  <c r="S62" i="40"/>
  <c r="AS65" i="40"/>
  <c r="AV65" i="40"/>
  <c r="AU65" i="40"/>
  <c r="AT65" i="40"/>
  <c r="L66" i="40"/>
  <c r="M65" i="40"/>
  <c r="AB65" i="40" s="1"/>
  <c r="N65" i="40"/>
  <c r="AO65" i="40" s="1"/>
  <c r="B134" i="10"/>
  <c r="B143" i="10" s="1"/>
  <c r="M45" i="49"/>
  <c r="N45" i="49"/>
  <c r="E67" i="40"/>
  <c r="I45" i="49" s="1"/>
  <c r="D67" i="40"/>
  <c r="H45" i="49" s="1"/>
  <c r="F67" i="40"/>
  <c r="J45" i="49" s="1"/>
  <c r="C70" i="40"/>
  <c r="A69" i="40"/>
  <c r="B69" i="40" s="1"/>
  <c r="G46" i="49"/>
  <c r="Z63" i="40" l="1"/>
  <c r="AZ65" i="40"/>
  <c r="BA65" i="40"/>
  <c r="AY65" i="40"/>
  <c r="BM65" i="40"/>
  <c r="BP65" i="40"/>
  <c r="BB65" i="40"/>
  <c r="BO65" i="40"/>
  <c r="BR65" i="40"/>
  <c r="BC65" i="40"/>
  <c r="BV65" i="40"/>
  <c r="BT65" i="40"/>
  <c r="BF65" i="40"/>
  <c r="BS65" i="40"/>
  <c r="BU65" i="40"/>
  <c r="AX65" i="40"/>
  <c r="BG65" i="40"/>
  <c r="BQ65" i="40"/>
  <c r="BE65" i="40"/>
  <c r="BD65" i="40"/>
  <c r="BW65" i="40"/>
  <c r="BI65" i="40"/>
  <c r="BX65" i="40"/>
  <c r="BH65" i="40"/>
  <c r="BN65" i="40"/>
  <c r="BZ66" i="40"/>
  <c r="BJ66" i="40"/>
  <c r="BY66" i="40"/>
  <c r="BK66" i="40"/>
  <c r="G69" i="40"/>
  <c r="K47" i="49" s="1"/>
  <c r="J69" i="40"/>
  <c r="I69" i="40"/>
  <c r="K67" i="40"/>
  <c r="W60" i="40"/>
  <c r="X60" i="40" s="1"/>
  <c r="W61" i="40"/>
  <c r="X61" i="40" s="1"/>
  <c r="B144" i="10"/>
  <c r="C189" i="30"/>
  <c r="AF65" i="40"/>
  <c r="AC65" i="40"/>
  <c r="AN65" i="40"/>
  <c r="AQ65" i="40"/>
  <c r="W64" i="40"/>
  <c r="R65" i="40"/>
  <c r="P65" i="40"/>
  <c r="AI65" i="40"/>
  <c r="AK65" i="40"/>
  <c r="AE65" i="40"/>
  <c r="AJ65" i="40"/>
  <c r="AP65" i="40"/>
  <c r="T62" i="40"/>
  <c r="U62" i="40" s="1"/>
  <c r="AH65" i="40"/>
  <c r="AM65" i="40"/>
  <c r="AR65" i="40"/>
  <c r="Q65" i="40"/>
  <c r="S65" i="40"/>
  <c r="AA65" i="40"/>
  <c r="AG65" i="40"/>
  <c r="AL65" i="40"/>
  <c r="AS66" i="40"/>
  <c r="AT66" i="40"/>
  <c r="AV66" i="40"/>
  <c r="AU66" i="40"/>
  <c r="G47" i="49"/>
  <c r="C164" i="30"/>
  <c r="L67" i="40"/>
  <c r="A70" i="40"/>
  <c r="B70" i="40" s="1"/>
  <c r="C71" i="40"/>
  <c r="E68" i="40"/>
  <c r="I46" i="49" s="1"/>
  <c r="F68" i="40"/>
  <c r="J46" i="49" s="1"/>
  <c r="M46" i="49"/>
  <c r="N46" i="49"/>
  <c r="D68" i="40"/>
  <c r="H46" i="49" s="1"/>
  <c r="M66" i="40"/>
  <c r="BI66" i="40" s="1"/>
  <c r="N66" i="40"/>
  <c r="AQ66" i="40" s="1"/>
  <c r="BE66" i="40" l="1"/>
  <c r="BM66" i="40"/>
  <c r="BV66" i="40"/>
  <c r="BC66" i="40"/>
  <c r="BR66" i="40"/>
  <c r="BX66" i="40"/>
  <c r="AX66" i="40"/>
  <c r="BG66" i="40"/>
  <c r="BW66" i="40"/>
  <c r="BF66" i="40"/>
  <c r="AY66" i="40"/>
  <c r="BD66" i="40"/>
  <c r="BO66" i="40"/>
  <c r="BT66" i="40"/>
  <c r="AZ66" i="40"/>
  <c r="BH66" i="40"/>
  <c r="BQ66" i="40"/>
  <c r="BP66" i="40"/>
  <c r="BA66" i="40"/>
  <c r="BN66" i="40"/>
  <c r="BS66" i="40"/>
  <c r="BB66" i="40"/>
  <c r="BU66" i="40"/>
  <c r="BY67" i="40"/>
  <c r="BZ67" i="40"/>
  <c r="BK67" i="40"/>
  <c r="BJ67" i="40"/>
  <c r="G70" i="40"/>
  <c r="K48" i="49" s="1"/>
  <c r="I70" i="40"/>
  <c r="J70" i="40"/>
  <c r="K68" i="40"/>
  <c r="Y61" i="40"/>
  <c r="Z61" i="40" s="1"/>
  <c r="Y60" i="40"/>
  <c r="Z60" i="40" s="1"/>
  <c r="B145" i="10"/>
  <c r="C191" i="30"/>
  <c r="AE66" i="40"/>
  <c r="AM66" i="40"/>
  <c r="AN66" i="40"/>
  <c r="AI66" i="40"/>
  <c r="X64" i="40"/>
  <c r="Y64" i="40" s="1"/>
  <c r="Z64" i="40" s="1"/>
  <c r="V62" i="40"/>
  <c r="W62" i="40" s="1"/>
  <c r="X62" i="40" s="1"/>
  <c r="Y62" i="40" s="1"/>
  <c r="Z62" i="40" s="1"/>
  <c r="P66" i="40"/>
  <c r="T66" i="40"/>
  <c r="AF66" i="40"/>
  <c r="AO66" i="40"/>
  <c r="AR66" i="40"/>
  <c r="T65" i="40"/>
  <c r="U65" i="40" s="1"/>
  <c r="W66" i="40"/>
  <c r="AB66" i="40"/>
  <c r="R66" i="40"/>
  <c r="S66" i="40"/>
  <c r="Q66" i="40"/>
  <c r="Y66" i="40" s="1"/>
  <c r="AC66" i="40"/>
  <c r="AH66" i="40"/>
  <c r="AJ66" i="40"/>
  <c r="AP66" i="40"/>
  <c r="V66" i="40"/>
  <c r="X66" i="40"/>
  <c r="U66" i="40"/>
  <c r="AA66" i="40"/>
  <c r="AG66" i="40"/>
  <c r="AL66" i="40"/>
  <c r="AK66" i="40"/>
  <c r="AS67" i="40"/>
  <c r="AV67" i="40"/>
  <c r="AU67" i="40"/>
  <c r="AT67" i="40"/>
  <c r="G48" i="49"/>
  <c r="L68" i="40"/>
  <c r="C72" i="40"/>
  <c r="A71" i="40"/>
  <c r="B71" i="40" s="1"/>
  <c r="N67" i="40"/>
  <c r="AP67" i="40" s="1"/>
  <c r="M67" i="40"/>
  <c r="R67" i="40" s="1"/>
  <c r="M47" i="49"/>
  <c r="N47" i="49"/>
  <c r="F69" i="40"/>
  <c r="J47" i="49" s="1"/>
  <c r="D69" i="40"/>
  <c r="H47" i="49" s="1"/>
  <c r="E69" i="40"/>
  <c r="I47" i="49" s="1"/>
  <c r="AX67" i="40" l="1"/>
  <c r="AY67" i="40"/>
  <c r="BG67" i="40"/>
  <c r="BC67" i="40"/>
  <c r="BB67" i="40"/>
  <c r="BA67" i="40"/>
  <c r="BE67" i="40"/>
  <c r="BX67" i="40"/>
  <c r="BM67" i="40"/>
  <c r="BS67" i="40"/>
  <c r="BP67" i="40"/>
  <c r="BR67" i="40"/>
  <c r="BD67" i="40"/>
  <c r="BN67" i="40"/>
  <c r="BU67" i="40"/>
  <c r="BH67" i="40"/>
  <c r="BQ67" i="40"/>
  <c r="AZ67" i="40"/>
  <c r="BI67" i="40"/>
  <c r="BV67" i="40"/>
  <c r="BT67" i="40"/>
  <c r="BF67" i="40"/>
  <c r="BO67" i="40"/>
  <c r="BW67" i="40"/>
  <c r="BY68" i="40"/>
  <c r="BJ68" i="40"/>
  <c r="BZ68" i="40"/>
  <c r="BK68" i="40"/>
  <c r="G71" i="40"/>
  <c r="K49" i="49" s="1"/>
  <c r="J71" i="40"/>
  <c r="I71" i="40"/>
  <c r="K69" i="40"/>
  <c r="Z66" i="40"/>
  <c r="B146" i="10"/>
  <c r="C193" i="30"/>
  <c r="AG67" i="40"/>
  <c r="AH67" i="40"/>
  <c r="AO67" i="40"/>
  <c r="AR67" i="40"/>
  <c r="V65" i="40"/>
  <c r="W65" i="40" s="1"/>
  <c r="X65" i="40" s="1"/>
  <c r="Y65" i="40" s="1"/>
  <c r="Z65" i="40" s="1"/>
  <c r="AA67" i="40"/>
  <c r="AI67" i="40"/>
  <c r="AF67" i="40"/>
  <c r="AN67" i="40"/>
  <c r="S67" i="40"/>
  <c r="AE67" i="40"/>
  <c r="AB67" i="40"/>
  <c r="AJ67" i="40"/>
  <c r="AL67" i="40"/>
  <c r="AQ67" i="40"/>
  <c r="P67" i="40"/>
  <c r="AC67" i="40"/>
  <c r="Q67" i="40"/>
  <c r="AK67" i="40"/>
  <c r="AM67" i="40"/>
  <c r="AS68" i="40"/>
  <c r="AV68" i="40"/>
  <c r="AU68" i="40"/>
  <c r="AT68" i="40"/>
  <c r="L69" i="40"/>
  <c r="G49" i="49"/>
  <c r="M68" i="40"/>
  <c r="AA68" i="40" s="1"/>
  <c r="N68" i="40"/>
  <c r="AR68" i="40" s="1"/>
  <c r="N48" i="49"/>
  <c r="F70" i="40"/>
  <c r="J48" i="49" s="1"/>
  <c r="E70" i="40"/>
  <c r="I48" i="49" s="1"/>
  <c r="M48" i="49"/>
  <c r="D70" i="40"/>
  <c r="H48" i="49" s="1"/>
  <c r="A72" i="40"/>
  <c r="B72" i="40" s="1"/>
  <c r="C73" i="40"/>
  <c r="BA68" i="40" l="1"/>
  <c r="BH68" i="40"/>
  <c r="BT68" i="40"/>
  <c r="AZ68" i="40"/>
  <c r="BE68" i="40"/>
  <c r="BN68" i="40"/>
  <c r="BB68" i="40"/>
  <c r="BI68" i="40"/>
  <c r="BO68" i="40"/>
  <c r="BF68" i="40"/>
  <c r="BM68" i="40"/>
  <c r="BW68" i="40"/>
  <c r="AX68" i="40"/>
  <c r="BP68" i="40"/>
  <c r="BR68" i="40"/>
  <c r="BC68" i="40"/>
  <c r="BU68" i="40"/>
  <c r="BV68" i="40"/>
  <c r="BG68" i="40"/>
  <c r="BS68" i="40"/>
  <c r="BX68" i="40"/>
  <c r="AY68" i="40"/>
  <c r="BD68" i="40"/>
  <c r="BQ68" i="40"/>
  <c r="BY69" i="40"/>
  <c r="BJ69" i="40"/>
  <c r="BZ69" i="40"/>
  <c r="BK69" i="40"/>
  <c r="I72" i="40"/>
  <c r="G72" i="40"/>
  <c r="K50" i="49" s="1"/>
  <c r="J72" i="40"/>
  <c r="K70" i="40"/>
  <c r="B147" i="10"/>
  <c r="C195" i="30"/>
  <c r="T68" i="40"/>
  <c r="S68" i="40"/>
  <c r="U68" i="40"/>
  <c r="AB68" i="40"/>
  <c r="AF68" i="40"/>
  <c r="AJ68" i="40"/>
  <c r="AO68" i="40"/>
  <c r="T67" i="40"/>
  <c r="U67" i="40" s="1"/>
  <c r="P68" i="40"/>
  <c r="V68" i="40"/>
  <c r="AM68" i="40"/>
  <c r="AG68" i="40"/>
  <c r="AK68" i="40"/>
  <c r="AP68" i="40"/>
  <c r="Q68" i="40"/>
  <c r="W68" i="40"/>
  <c r="AC68" i="40"/>
  <c r="AH68" i="40"/>
  <c r="AL68" i="40"/>
  <c r="AQ68" i="40"/>
  <c r="R68" i="40"/>
  <c r="X68" i="40"/>
  <c r="AE68" i="40"/>
  <c r="AI68" i="40"/>
  <c r="AN68" i="40"/>
  <c r="AS69" i="40"/>
  <c r="AV69" i="40"/>
  <c r="AU69" i="40"/>
  <c r="AT69" i="40"/>
  <c r="G50" i="49"/>
  <c r="D71" i="40"/>
  <c r="H49" i="49" s="1"/>
  <c r="N49" i="49"/>
  <c r="F71" i="40"/>
  <c r="J49" i="49" s="1"/>
  <c r="E71" i="40"/>
  <c r="I49" i="49" s="1"/>
  <c r="M49" i="49"/>
  <c r="L70" i="40"/>
  <c r="C74" i="40"/>
  <c r="A73" i="40"/>
  <c r="B73" i="40" s="1"/>
  <c r="N69" i="40"/>
  <c r="AP69" i="40" s="1"/>
  <c r="M69" i="40"/>
  <c r="AY69" i="40" s="1"/>
  <c r="BD69" i="40" l="1"/>
  <c r="BW69" i="40"/>
  <c r="BE69" i="40"/>
  <c r="BR69" i="40"/>
  <c r="BX69" i="40"/>
  <c r="BG69" i="40"/>
  <c r="BH69" i="40"/>
  <c r="BP69" i="40"/>
  <c r="BA69" i="40"/>
  <c r="BC69" i="40"/>
  <c r="BO69" i="40"/>
  <c r="BB69" i="40"/>
  <c r="BF69" i="40"/>
  <c r="BQ69" i="40"/>
  <c r="AZ69" i="40"/>
  <c r="BI69" i="40"/>
  <c r="BS69" i="40"/>
  <c r="AX69" i="40"/>
  <c r="BM69" i="40"/>
  <c r="BT69" i="40"/>
  <c r="BU69" i="40"/>
  <c r="BV69" i="40"/>
  <c r="BN69" i="40"/>
  <c r="BJ70" i="40"/>
  <c r="BY70" i="40"/>
  <c r="BZ70" i="40"/>
  <c r="BK70" i="40"/>
  <c r="I73" i="40"/>
  <c r="G73" i="40"/>
  <c r="K51" i="49" s="1"/>
  <c r="J73" i="40"/>
  <c r="K71" i="40"/>
  <c r="BA70" i="40"/>
  <c r="BE70" i="40"/>
  <c r="B148" i="10"/>
  <c r="B154" i="10" s="1"/>
  <c r="C197" i="30"/>
  <c r="C199" i="30" s="1"/>
  <c r="Y68" i="40"/>
  <c r="Z68" i="40" s="1"/>
  <c r="V67" i="40"/>
  <c r="W67" i="40" s="1"/>
  <c r="P69" i="40"/>
  <c r="X69" i="40"/>
  <c r="R69" i="40"/>
  <c r="AF69" i="40"/>
  <c r="AG69" i="40"/>
  <c r="AL69" i="40"/>
  <c r="AQ69" i="40"/>
  <c r="AC69" i="40"/>
  <c r="Y69" i="40"/>
  <c r="AB69" i="40"/>
  <c r="U69" i="40"/>
  <c r="AJ69" i="40"/>
  <c r="AN69" i="40"/>
  <c r="AO69" i="40"/>
  <c r="T69" i="40"/>
  <c r="Q69" i="40"/>
  <c r="S69" i="40"/>
  <c r="AI69" i="40"/>
  <c r="AM69" i="40"/>
  <c r="AR69" i="40"/>
  <c r="AE69" i="40"/>
  <c r="V69" i="40"/>
  <c r="AH69" i="40"/>
  <c r="W69" i="40"/>
  <c r="AA69" i="40"/>
  <c r="AK69" i="40"/>
  <c r="AS70" i="40"/>
  <c r="AV70" i="40"/>
  <c r="AU70" i="40"/>
  <c r="AT70" i="40"/>
  <c r="G51" i="49"/>
  <c r="L71" i="40"/>
  <c r="C75" i="40"/>
  <c r="A74" i="40"/>
  <c r="B74" i="40" s="1"/>
  <c r="N50" i="49"/>
  <c r="D72" i="40"/>
  <c r="H50" i="49" s="1"/>
  <c r="M50" i="49"/>
  <c r="E72" i="40"/>
  <c r="I50" i="49" s="1"/>
  <c r="F72" i="40"/>
  <c r="N70" i="40"/>
  <c r="AP70" i="40" s="1"/>
  <c r="M70" i="40"/>
  <c r="AB70" i="40" s="1"/>
  <c r="BU70" i="40" l="1"/>
  <c r="BF70" i="40"/>
  <c r="BC70" i="40"/>
  <c r="BQ70" i="40"/>
  <c r="BT70" i="40"/>
  <c r="BO70" i="40"/>
  <c r="BG70" i="40"/>
  <c r="BV70" i="40"/>
  <c r="BX70" i="40"/>
  <c r="BW70" i="40"/>
  <c r="AY70" i="40"/>
  <c r="BB70" i="40"/>
  <c r="BS70" i="40"/>
  <c r="AZ70" i="40"/>
  <c r="BH70" i="40"/>
  <c r="BN70" i="40"/>
  <c r="AX70" i="40"/>
  <c r="BI70" i="40"/>
  <c r="BP70" i="40"/>
  <c r="BD70" i="40"/>
  <c r="BM70" i="40"/>
  <c r="BR70" i="40"/>
  <c r="BJ71" i="40"/>
  <c r="BK71" i="40"/>
  <c r="BY71" i="40"/>
  <c r="BZ71" i="40"/>
  <c r="I74" i="40"/>
  <c r="G74" i="40"/>
  <c r="K52" i="49" s="1"/>
  <c r="J74" i="40"/>
  <c r="K72" i="40"/>
  <c r="J50" i="49"/>
  <c r="Z69" i="40"/>
  <c r="B155" i="10"/>
  <c r="C203" i="30"/>
  <c r="X67" i="40"/>
  <c r="Y67" i="40" s="1"/>
  <c r="Z67" i="40" s="1"/>
  <c r="AF70" i="40"/>
  <c r="AA70" i="40"/>
  <c r="AJ70" i="40"/>
  <c r="R70" i="40"/>
  <c r="P70" i="40"/>
  <c r="AK70" i="40"/>
  <c r="AM70" i="40"/>
  <c r="AR70" i="40"/>
  <c r="AI70" i="40"/>
  <c r="AQ70" i="40"/>
  <c r="Q70" i="40"/>
  <c r="AG70" i="40"/>
  <c r="AO70" i="40"/>
  <c r="AE70" i="40"/>
  <c r="AN70" i="40"/>
  <c r="AH70" i="40"/>
  <c r="S70" i="40"/>
  <c r="AC70" i="40"/>
  <c r="AL70" i="40"/>
  <c r="AS71" i="40"/>
  <c r="AV71" i="40"/>
  <c r="AU71" i="40"/>
  <c r="AT71" i="40"/>
  <c r="L72" i="40"/>
  <c r="G52" i="49"/>
  <c r="M51" i="49"/>
  <c r="E73" i="40"/>
  <c r="I51" i="49" s="1"/>
  <c r="N51" i="49"/>
  <c r="F73" i="40"/>
  <c r="J51" i="49" s="1"/>
  <c r="D73" i="40"/>
  <c r="H51" i="49" s="1"/>
  <c r="C76" i="40"/>
  <c r="A75" i="40"/>
  <c r="B75" i="40" s="1"/>
  <c r="N71" i="40"/>
  <c r="AN71" i="40" s="1"/>
  <c r="M71" i="40"/>
  <c r="AC71" i="40" s="1"/>
  <c r="BR71" i="40" l="1"/>
  <c r="BA71" i="40"/>
  <c r="BG71" i="40"/>
  <c r="BB71" i="40"/>
  <c r="BM71" i="40"/>
  <c r="BT71" i="40"/>
  <c r="AX71" i="40"/>
  <c r="BH71" i="40"/>
  <c r="BQ71" i="40"/>
  <c r="AY71" i="40"/>
  <c r="BI71" i="40"/>
  <c r="BU71" i="40"/>
  <c r="BD71" i="40"/>
  <c r="BS71" i="40"/>
  <c r="BW71" i="40"/>
  <c r="BE71" i="40"/>
  <c r="BP71" i="40"/>
  <c r="BV71" i="40"/>
  <c r="BC71" i="40"/>
  <c r="BN71" i="40"/>
  <c r="BX71" i="40"/>
  <c r="AZ71" i="40"/>
  <c r="BF71" i="40"/>
  <c r="BO71" i="40"/>
  <c r="BY72" i="40"/>
  <c r="BJ72" i="40"/>
  <c r="BZ72" i="40"/>
  <c r="BK72" i="40"/>
  <c r="J75" i="40"/>
  <c r="G75" i="40"/>
  <c r="K53" i="49" s="1"/>
  <c r="I75" i="40"/>
  <c r="K73" i="40"/>
  <c r="BW72" i="40"/>
  <c r="BX72" i="40"/>
  <c r="BV72" i="40"/>
  <c r="BU72" i="40"/>
  <c r="BR72" i="40"/>
  <c r="BP72" i="40"/>
  <c r="BO72" i="40"/>
  <c r="BS72" i="40"/>
  <c r="BQ72" i="40"/>
  <c r="BN72" i="40"/>
  <c r="BI72" i="40"/>
  <c r="BH72" i="40"/>
  <c r="BG72" i="40"/>
  <c r="BM72" i="40"/>
  <c r="BT72" i="40"/>
  <c r="BF72" i="40"/>
  <c r="BD72" i="40"/>
  <c r="AZ72" i="40"/>
  <c r="BE72" i="40"/>
  <c r="AY72" i="40"/>
  <c r="AX72" i="40"/>
  <c r="BC72" i="40"/>
  <c r="BB72" i="40"/>
  <c r="BA72" i="40"/>
  <c r="T70" i="40"/>
  <c r="U70" i="40" s="1"/>
  <c r="V70" i="40"/>
  <c r="J156" i="10"/>
  <c r="B156" i="10"/>
  <c r="C210" i="30"/>
  <c r="AA71" i="40"/>
  <c r="Q71" i="40"/>
  <c r="R71" i="40"/>
  <c r="AB71" i="40"/>
  <c r="P71" i="40"/>
  <c r="AO71" i="40"/>
  <c r="AJ71" i="40"/>
  <c r="AL71" i="40"/>
  <c r="AP71" i="40"/>
  <c r="AI71" i="40"/>
  <c r="AG71" i="40"/>
  <c r="AF71" i="40"/>
  <c r="AK71" i="40"/>
  <c r="AR71" i="40"/>
  <c r="AH71" i="40"/>
  <c r="AM71" i="40"/>
  <c r="AQ71" i="40"/>
  <c r="AE71" i="40"/>
  <c r="AS72" i="40"/>
  <c r="AV72" i="40"/>
  <c r="AU72" i="40"/>
  <c r="AT72" i="40"/>
  <c r="D74" i="40"/>
  <c r="H52" i="49" s="1"/>
  <c r="E74" i="40"/>
  <c r="I52" i="49" s="1"/>
  <c r="N52" i="49"/>
  <c r="M52" i="49"/>
  <c r="F74" i="40"/>
  <c r="J52" i="49" s="1"/>
  <c r="G53" i="49"/>
  <c r="C77" i="40"/>
  <c r="A76" i="40"/>
  <c r="B76" i="40" s="1"/>
  <c r="N72" i="40"/>
  <c r="AO72" i="40" s="1"/>
  <c r="M72" i="40"/>
  <c r="AA72" i="40" s="1"/>
  <c r="L73" i="40"/>
  <c r="BY73" i="40" l="1"/>
  <c r="BJ73" i="40"/>
  <c r="BZ73" i="40"/>
  <c r="BK73" i="40"/>
  <c r="J76" i="40"/>
  <c r="I76" i="40"/>
  <c r="G76" i="40"/>
  <c r="K54" i="49" s="1"/>
  <c r="K74" i="40"/>
  <c r="BV73" i="40"/>
  <c r="BU73" i="40"/>
  <c r="BW73" i="40"/>
  <c r="BX73" i="40"/>
  <c r="BR73" i="40"/>
  <c r="BP73" i="40"/>
  <c r="BN73" i="40"/>
  <c r="BT73" i="40"/>
  <c r="BS73" i="40"/>
  <c r="BQ73" i="40"/>
  <c r="BM73" i="40"/>
  <c r="BH73" i="40"/>
  <c r="BO73" i="40"/>
  <c r="BI73" i="40"/>
  <c r="BG73" i="40"/>
  <c r="BF73" i="40"/>
  <c r="BD73" i="40"/>
  <c r="BC73" i="40"/>
  <c r="BB73" i="40"/>
  <c r="BE73" i="40"/>
  <c r="AY73" i="40"/>
  <c r="AZ73" i="40"/>
  <c r="AX73" i="40"/>
  <c r="BA73" i="40"/>
  <c r="S71" i="40"/>
  <c r="W70" i="40"/>
  <c r="B164" i="10"/>
  <c r="AG72" i="40"/>
  <c r="AP72" i="40"/>
  <c r="P72" i="40"/>
  <c r="U72" i="40" s="1"/>
  <c r="AH72" i="40"/>
  <c r="AQ72" i="40"/>
  <c r="AN72" i="40"/>
  <c r="AJ72" i="40"/>
  <c r="AB72" i="40"/>
  <c r="AK72" i="40"/>
  <c r="R72" i="40"/>
  <c r="AE72" i="40"/>
  <c r="AI72" i="40"/>
  <c r="AL72" i="40"/>
  <c r="AR72" i="40"/>
  <c r="Q72" i="40"/>
  <c r="AC72" i="40"/>
  <c r="T72" i="40"/>
  <c r="S72" i="40"/>
  <c r="AF72" i="40"/>
  <c r="AM72" i="40"/>
  <c r="AS73" i="40"/>
  <c r="AV73" i="40"/>
  <c r="AU73" i="40"/>
  <c r="AT73" i="40"/>
  <c r="G54" i="49"/>
  <c r="L74" i="40"/>
  <c r="C78" i="40"/>
  <c r="A77" i="40"/>
  <c r="B77" i="40" s="1"/>
  <c r="D75" i="40"/>
  <c r="H53" i="49" s="1"/>
  <c r="F75" i="40"/>
  <c r="J53" i="49" s="1"/>
  <c r="N53" i="49"/>
  <c r="E75" i="40"/>
  <c r="I53" i="49" s="1"/>
  <c r="M53" i="49"/>
  <c r="N73" i="40"/>
  <c r="AR73" i="40" s="1"/>
  <c r="M73" i="40"/>
  <c r="BZ74" i="40" l="1"/>
  <c r="BY74" i="40"/>
  <c r="BJ74" i="40"/>
  <c r="BK74" i="40"/>
  <c r="G77" i="40"/>
  <c r="K55" i="49" s="1"/>
  <c r="J77" i="40"/>
  <c r="I77" i="40"/>
  <c r="K75" i="40"/>
  <c r="BT74" i="40"/>
  <c r="BX74" i="40"/>
  <c r="BW74" i="40"/>
  <c r="BS74" i="40"/>
  <c r="BQ74" i="40"/>
  <c r="BO74" i="40"/>
  <c r="BV74" i="40"/>
  <c r="BU74" i="40"/>
  <c r="BM74" i="40"/>
  <c r="BR74" i="40"/>
  <c r="BN74" i="40"/>
  <c r="BP74" i="40"/>
  <c r="BH74" i="40"/>
  <c r="BG74" i="40"/>
  <c r="BF74" i="40"/>
  <c r="BD74" i="40"/>
  <c r="BI74" i="40"/>
  <c r="BC74" i="40"/>
  <c r="BE74" i="40"/>
  <c r="AY74" i="40"/>
  <c r="AX74" i="40"/>
  <c r="BB74" i="40"/>
  <c r="BA74" i="40"/>
  <c r="AZ74" i="40"/>
  <c r="S73" i="40"/>
  <c r="AB73" i="40"/>
  <c r="V73" i="40"/>
  <c r="AE73" i="40"/>
  <c r="AG73" i="40"/>
  <c r="AP73" i="40"/>
  <c r="T71" i="40"/>
  <c r="AA73" i="40"/>
  <c r="Q73" i="40"/>
  <c r="AC73" i="40"/>
  <c r="AI73" i="40"/>
  <c r="AH73" i="40"/>
  <c r="AO73" i="40"/>
  <c r="X70" i="40"/>
  <c r="P73" i="40"/>
  <c r="X73" i="40" s="1"/>
  <c r="T73" i="40"/>
  <c r="AL73" i="40"/>
  <c r="AN73" i="40"/>
  <c r="AJ73" i="40"/>
  <c r="AK73" i="40"/>
  <c r="AQ73" i="40"/>
  <c r="W73" i="40"/>
  <c r="R73" i="40"/>
  <c r="U73" i="40"/>
  <c r="AF73" i="40"/>
  <c r="AM73" i="40"/>
  <c r="B165" i="10"/>
  <c r="B170" i="10" s="1"/>
  <c r="V72" i="40"/>
  <c r="AR74" i="40"/>
  <c r="AN74" i="40"/>
  <c r="AO74" i="40"/>
  <c r="AG74" i="40"/>
  <c r="AF74" i="40"/>
  <c r="AI74" i="40"/>
  <c r="AE74" i="40"/>
  <c r="AK74" i="40"/>
  <c r="W72" i="40"/>
  <c r="X72" i="40" s="1"/>
  <c r="AS74" i="40"/>
  <c r="AV74" i="40"/>
  <c r="AU74" i="40"/>
  <c r="AT74" i="40"/>
  <c r="G55" i="49"/>
  <c r="A78" i="40"/>
  <c r="B78" i="40" s="1"/>
  <c r="C79" i="40"/>
  <c r="M74" i="40"/>
  <c r="X74" i="40" s="1"/>
  <c r="N74" i="40"/>
  <c r="AQ74" i="40" s="1"/>
  <c r="L75" i="40"/>
  <c r="M54" i="49"/>
  <c r="F76" i="40"/>
  <c r="J54" i="49" s="1"/>
  <c r="N54" i="49"/>
  <c r="E76" i="40"/>
  <c r="I54" i="49" s="1"/>
  <c r="D76" i="40"/>
  <c r="H54" i="49" s="1"/>
  <c r="BJ75" i="40" l="1"/>
  <c r="BY75" i="40"/>
  <c r="BK75" i="40"/>
  <c r="BZ75" i="40"/>
  <c r="G78" i="40"/>
  <c r="K56" i="49" s="1"/>
  <c r="J78" i="40"/>
  <c r="I78" i="40"/>
  <c r="K76" i="40"/>
  <c r="BX75" i="40"/>
  <c r="BW75" i="40"/>
  <c r="BV75" i="40"/>
  <c r="BS75" i="40"/>
  <c r="BQ75" i="40"/>
  <c r="BU75" i="40"/>
  <c r="BN75" i="40"/>
  <c r="BM75" i="40"/>
  <c r="BO75" i="40"/>
  <c r="BT75" i="40"/>
  <c r="BR75" i="40"/>
  <c r="BP75" i="40"/>
  <c r="BH75" i="40"/>
  <c r="BI75" i="40"/>
  <c r="BG75" i="40"/>
  <c r="BE75" i="40"/>
  <c r="BF75" i="40"/>
  <c r="BA75" i="40"/>
  <c r="AZ75" i="40"/>
  <c r="BD75" i="40"/>
  <c r="AY75" i="40"/>
  <c r="BC75" i="40"/>
  <c r="BB75" i="40"/>
  <c r="AX75" i="40"/>
  <c r="W74" i="40"/>
  <c r="R74" i="40"/>
  <c r="S74" i="40"/>
  <c r="T74" i="40"/>
  <c r="AJ74" i="40"/>
  <c r="AH74" i="40"/>
  <c r="AP74" i="40"/>
  <c r="AB74" i="40"/>
  <c r="AL74" i="40"/>
  <c r="AA74" i="40"/>
  <c r="AM74" i="40"/>
  <c r="U71" i="40"/>
  <c r="Q74" i="40"/>
  <c r="V74" i="40"/>
  <c r="AC74" i="40"/>
  <c r="Y73" i="40"/>
  <c r="Z73" i="40" s="1"/>
  <c r="P74" i="40"/>
  <c r="Y74" i="40" s="1"/>
  <c r="U74" i="40"/>
  <c r="Y70" i="40"/>
  <c r="Z70" i="40" s="1"/>
  <c r="B171" i="10"/>
  <c r="B172" i="10" s="1"/>
  <c r="B173" i="10" s="1"/>
  <c r="B174" i="10" s="1"/>
  <c r="B180" i="10" s="1"/>
  <c r="C216" i="30"/>
  <c r="AB75" i="40"/>
  <c r="R75" i="40"/>
  <c r="Y72" i="40"/>
  <c r="Z72" i="40" s="1"/>
  <c r="AS75" i="40"/>
  <c r="AV75" i="40"/>
  <c r="AU75" i="40"/>
  <c r="AT75" i="40"/>
  <c r="A79" i="40"/>
  <c r="B79" i="40" s="1"/>
  <c r="C80" i="40"/>
  <c r="M75" i="40"/>
  <c r="V75" i="40" s="1"/>
  <c r="N75" i="40"/>
  <c r="AR75" i="40" s="1"/>
  <c r="G56" i="49"/>
  <c r="D77" i="40"/>
  <c r="H55" i="49" s="1"/>
  <c r="M55" i="49"/>
  <c r="E77" i="40"/>
  <c r="I55" i="49" s="1"/>
  <c r="N55" i="49"/>
  <c r="F77" i="40"/>
  <c r="J55" i="49" s="1"/>
  <c r="L76" i="40"/>
  <c r="BY76" i="40" l="1"/>
  <c r="BJ76" i="40"/>
  <c r="BZ76" i="40"/>
  <c r="BK76" i="40"/>
  <c r="G79" i="40"/>
  <c r="K57" i="49" s="1"/>
  <c r="J79" i="40"/>
  <c r="I79" i="40"/>
  <c r="K77" i="40"/>
  <c r="BX76" i="40"/>
  <c r="BV76" i="40"/>
  <c r="BW76" i="40"/>
  <c r="BU76" i="40"/>
  <c r="BT76" i="40"/>
  <c r="BP76" i="40"/>
  <c r="BR76" i="40"/>
  <c r="BS76" i="40"/>
  <c r="BQ76" i="40"/>
  <c r="BO76" i="40"/>
  <c r="BI76" i="40"/>
  <c r="BN76" i="40"/>
  <c r="BH76" i="40"/>
  <c r="BE76" i="40"/>
  <c r="BG76" i="40"/>
  <c r="BM76" i="40"/>
  <c r="BF76" i="40"/>
  <c r="BD76" i="40"/>
  <c r="BC76" i="40"/>
  <c r="BB76" i="40"/>
  <c r="BA76" i="40"/>
  <c r="AZ76" i="40"/>
  <c r="AX76" i="40"/>
  <c r="AY76" i="40"/>
  <c r="Z74" i="40"/>
  <c r="U75" i="40"/>
  <c r="AK75" i="40"/>
  <c r="W75" i="40"/>
  <c r="AC75" i="40"/>
  <c r="AJ75" i="40"/>
  <c r="AQ75" i="40"/>
  <c r="Q75" i="40"/>
  <c r="T75" i="40"/>
  <c r="AA75" i="40"/>
  <c r="AE75" i="40"/>
  <c r="AP75" i="40"/>
  <c r="AM75" i="40"/>
  <c r="AF75" i="40"/>
  <c r="AH75" i="40"/>
  <c r="AL75" i="40"/>
  <c r="AN75" i="40"/>
  <c r="V71" i="40"/>
  <c r="S75" i="40"/>
  <c r="P75" i="40"/>
  <c r="AG75" i="40"/>
  <c r="AI75" i="40"/>
  <c r="AO75" i="40"/>
  <c r="B181" i="10"/>
  <c r="B182" i="10" s="1"/>
  <c r="J174" i="10"/>
  <c r="AA76" i="40"/>
  <c r="R76" i="40"/>
  <c r="Q76" i="40"/>
  <c r="AS76" i="40"/>
  <c r="AV76" i="40"/>
  <c r="AU76" i="40"/>
  <c r="AT76" i="40"/>
  <c r="N76" i="40"/>
  <c r="AR76" i="40" s="1"/>
  <c r="M76" i="40"/>
  <c r="AC76" i="40" s="1"/>
  <c r="L77" i="40"/>
  <c r="D78" i="40"/>
  <c r="H56" i="49" s="1"/>
  <c r="E78" i="40"/>
  <c r="I56" i="49" s="1"/>
  <c r="N56" i="49"/>
  <c r="F78" i="40"/>
  <c r="M56" i="49"/>
  <c r="C81" i="40"/>
  <c r="A80" i="40"/>
  <c r="B80" i="40" s="1"/>
  <c r="G57" i="49"/>
  <c r="BY77" i="40" l="1"/>
  <c r="BJ77" i="40"/>
  <c r="BZ77" i="40"/>
  <c r="BK77" i="40"/>
  <c r="I80" i="40"/>
  <c r="G80" i="40"/>
  <c r="K58" i="49" s="1"/>
  <c r="J80" i="40"/>
  <c r="K78" i="40"/>
  <c r="J56" i="49"/>
  <c r="BT77" i="40"/>
  <c r="BX77" i="40"/>
  <c r="BW77" i="40"/>
  <c r="BU77" i="40"/>
  <c r="BS77" i="40"/>
  <c r="BQ77" i="40"/>
  <c r="BO77" i="40"/>
  <c r="BP77" i="40"/>
  <c r="BV77" i="40"/>
  <c r="BR77" i="40"/>
  <c r="BN77" i="40"/>
  <c r="BM77" i="40"/>
  <c r="BI77" i="40"/>
  <c r="BF77" i="40"/>
  <c r="BC77" i="40"/>
  <c r="BE77" i="40"/>
  <c r="BH77" i="40"/>
  <c r="BG77" i="40"/>
  <c r="BD77" i="40"/>
  <c r="BB77" i="40"/>
  <c r="BA77" i="40"/>
  <c r="AZ77" i="40"/>
  <c r="AX77" i="40"/>
  <c r="AY77" i="40"/>
  <c r="J184" i="10"/>
  <c r="B184" i="10"/>
  <c r="B190" i="10" s="1"/>
  <c r="B191" i="10" s="1"/>
  <c r="B192" i="10" s="1"/>
  <c r="T76" i="40"/>
  <c r="S76" i="40"/>
  <c r="U76" i="40"/>
  <c r="AB76" i="40"/>
  <c r="AG76" i="40"/>
  <c r="AK76" i="40"/>
  <c r="AN76" i="40"/>
  <c r="W71" i="40"/>
  <c r="P76" i="40"/>
  <c r="V76" i="40"/>
  <c r="AH76" i="40"/>
  <c r="AL76" i="40"/>
  <c r="AP76" i="40"/>
  <c r="AE76" i="40"/>
  <c r="AI76" i="40"/>
  <c r="AM76" i="40"/>
  <c r="AQ76" i="40"/>
  <c r="AF76" i="40"/>
  <c r="AJ76" i="40"/>
  <c r="AO76" i="40"/>
  <c r="X75" i="40"/>
  <c r="AS77" i="40"/>
  <c r="AV77" i="40"/>
  <c r="AU77" i="40"/>
  <c r="AT77" i="40"/>
  <c r="N57" i="49"/>
  <c r="E79" i="40"/>
  <c r="I57" i="49" s="1"/>
  <c r="D79" i="40"/>
  <c r="H57" i="49" s="1"/>
  <c r="F79" i="40"/>
  <c r="J57" i="49" s="1"/>
  <c r="M57" i="49"/>
  <c r="G58" i="49"/>
  <c r="A81" i="40"/>
  <c r="B81" i="40" s="1"/>
  <c r="C82" i="40"/>
  <c r="M77" i="40"/>
  <c r="W77" i="40" s="1"/>
  <c r="N77" i="40"/>
  <c r="AO77" i="40" s="1"/>
  <c r="L78" i="40"/>
  <c r="BJ78" i="40" l="1"/>
  <c r="BZ78" i="40"/>
  <c r="BY78" i="40"/>
  <c r="BK78" i="40"/>
  <c r="I81" i="40"/>
  <c r="G81" i="40"/>
  <c r="K59" i="49" s="1"/>
  <c r="J81" i="40"/>
  <c r="K79" i="40"/>
  <c r="BU78" i="40"/>
  <c r="BR78" i="40"/>
  <c r="BP78" i="40"/>
  <c r="BN78" i="40"/>
  <c r="BQ78" i="40"/>
  <c r="BW78" i="40"/>
  <c r="BX78" i="40"/>
  <c r="BV78" i="40"/>
  <c r="BS78" i="40"/>
  <c r="BT78" i="40"/>
  <c r="BM78" i="40"/>
  <c r="BI78" i="40"/>
  <c r="BO78" i="40"/>
  <c r="BH78" i="40"/>
  <c r="BC78" i="40"/>
  <c r="BB78" i="40"/>
  <c r="BG78" i="40"/>
  <c r="BF78" i="40"/>
  <c r="BA78" i="40"/>
  <c r="BE78" i="40"/>
  <c r="AZ78" i="40"/>
  <c r="AX78" i="40"/>
  <c r="BD78" i="40"/>
  <c r="AY78" i="40"/>
  <c r="Z75" i="40"/>
  <c r="AA77" i="40"/>
  <c r="AF77" i="40"/>
  <c r="AL77" i="40"/>
  <c r="AP77" i="40"/>
  <c r="W76" i="40"/>
  <c r="AC77" i="40"/>
  <c r="Q77" i="40"/>
  <c r="U77" i="40"/>
  <c r="AH77" i="40"/>
  <c r="AI77" i="40"/>
  <c r="AN77" i="40"/>
  <c r="AR77" i="40"/>
  <c r="Y75" i="40"/>
  <c r="R77" i="40"/>
  <c r="S77" i="40"/>
  <c r="T77" i="40"/>
  <c r="AB77" i="40"/>
  <c r="AM77" i="40"/>
  <c r="AJ77" i="40"/>
  <c r="AQ77" i="40"/>
  <c r="X71" i="40"/>
  <c r="Y71" i="40" s="1"/>
  <c r="Z71" i="40" s="1"/>
  <c r="P77" i="40"/>
  <c r="V77" i="40"/>
  <c r="AG77" i="40"/>
  <c r="AE77" i="40"/>
  <c r="AK77" i="40"/>
  <c r="B193" i="10"/>
  <c r="B194" i="10" s="1"/>
  <c r="B195" i="10" s="1"/>
  <c r="AR78" i="40"/>
  <c r="AO78" i="40"/>
  <c r="AN78" i="40"/>
  <c r="AJ78" i="40"/>
  <c r="AG78" i="40"/>
  <c r="T78" i="40"/>
  <c r="R78" i="40"/>
  <c r="Q78" i="40"/>
  <c r="AS78" i="40"/>
  <c r="AV78" i="40"/>
  <c r="AU78" i="40"/>
  <c r="AT78" i="40"/>
  <c r="A82" i="40"/>
  <c r="B82" i="40" s="1"/>
  <c r="C83" i="40"/>
  <c r="N78" i="40"/>
  <c r="AQ78" i="40" s="1"/>
  <c r="M78" i="40"/>
  <c r="P78" i="40" s="1"/>
  <c r="G59" i="49"/>
  <c r="E80" i="40"/>
  <c r="I58" i="49" s="1"/>
  <c r="M58" i="49"/>
  <c r="F80" i="40"/>
  <c r="J58" i="49" s="1"/>
  <c r="D80" i="40"/>
  <c r="H58" i="49" s="1"/>
  <c r="N58" i="49"/>
  <c r="L79" i="40"/>
  <c r="BY79" i="40" l="1"/>
  <c r="BZ79" i="40"/>
  <c r="BK79" i="40"/>
  <c r="BJ79" i="40"/>
  <c r="I82" i="40"/>
  <c r="G82" i="40"/>
  <c r="K60" i="49" s="1"/>
  <c r="J82" i="40"/>
  <c r="K80" i="40"/>
  <c r="BX79" i="40"/>
  <c r="BV79" i="40"/>
  <c r="BW79" i="40"/>
  <c r="BR79" i="40"/>
  <c r="BT79" i="40"/>
  <c r="BO79" i="40"/>
  <c r="BU79" i="40"/>
  <c r="BN79" i="40"/>
  <c r="BP79" i="40"/>
  <c r="BI79" i="40"/>
  <c r="BM79" i="40"/>
  <c r="BH79" i="40"/>
  <c r="BS79" i="40"/>
  <c r="BQ79" i="40"/>
  <c r="BC79" i="40"/>
  <c r="BE79" i="40"/>
  <c r="BD79" i="40"/>
  <c r="AY79" i="40"/>
  <c r="AZ79" i="40"/>
  <c r="BB79" i="40"/>
  <c r="BA79" i="40"/>
  <c r="AX79" i="40"/>
  <c r="BF79" i="40"/>
  <c r="BG79" i="40"/>
  <c r="B200" i="10"/>
  <c r="C252" i="30"/>
  <c r="U78" i="40"/>
  <c r="AC78" i="40"/>
  <c r="X77" i="40"/>
  <c r="Y77" i="40" s="1"/>
  <c r="Z77" i="40" s="1"/>
  <c r="S78" i="40"/>
  <c r="AA78" i="40"/>
  <c r="AB78" i="40"/>
  <c r="AH78" i="40"/>
  <c r="AF78" i="40"/>
  <c r="AK78" i="40"/>
  <c r="AP78" i="40"/>
  <c r="V78" i="40"/>
  <c r="AE78" i="40"/>
  <c r="AM78" i="40"/>
  <c r="AI78" i="40"/>
  <c r="AL78" i="40"/>
  <c r="X76" i="40"/>
  <c r="AS79" i="40"/>
  <c r="AV79" i="40"/>
  <c r="AU79" i="40"/>
  <c r="AT79" i="40"/>
  <c r="A83" i="40"/>
  <c r="B83" i="40" s="1"/>
  <c r="C84" i="40"/>
  <c r="L80" i="40"/>
  <c r="M79" i="40"/>
  <c r="N79" i="40"/>
  <c r="AO79" i="40" s="1"/>
  <c r="E81" i="40"/>
  <c r="I59" i="49" s="1"/>
  <c r="M59" i="49"/>
  <c r="N59" i="49"/>
  <c r="F81" i="40"/>
  <c r="J59" i="49" s="1"/>
  <c r="D81" i="40"/>
  <c r="H59" i="49" s="1"/>
  <c r="G60" i="49"/>
  <c r="BY80" i="40" l="1"/>
  <c r="BJ80" i="40"/>
  <c r="BZ80" i="40"/>
  <c r="BK80" i="40"/>
  <c r="J83" i="40"/>
  <c r="I83" i="40"/>
  <c r="G83" i="40"/>
  <c r="K61" i="49" s="1"/>
  <c r="BW80" i="40"/>
  <c r="BV80" i="40"/>
  <c r="BT80" i="40"/>
  <c r="BS80" i="40"/>
  <c r="BP80" i="40"/>
  <c r="BR80" i="40"/>
  <c r="BX80" i="40"/>
  <c r="BN80" i="40"/>
  <c r="BQ80" i="40"/>
  <c r="BU80" i="40"/>
  <c r="BI80" i="40"/>
  <c r="BH80" i="40"/>
  <c r="BG80" i="40"/>
  <c r="BO80" i="40"/>
  <c r="BM80" i="40"/>
  <c r="BF80" i="40"/>
  <c r="BD80" i="40"/>
  <c r="AZ80" i="40"/>
  <c r="BE80" i="40"/>
  <c r="AY80" i="40"/>
  <c r="BB80" i="40"/>
  <c r="BA80" i="40"/>
  <c r="AX80" i="40"/>
  <c r="BC80" i="40"/>
  <c r="K81" i="40"/>
  <c r="T79" i="40"/>
  <c r="Q79" i="40"/>
  <c r="S79" i="40"/>
  <c r="AJ79" i="40"/>
  <c r="AL79" i="40"/>
  <c r="AR79" i="40"/>
  <c r="U79" i="40"/>
  <c r="AK79" i="40"/>
  <c r="AM79" i="40"/>
  <c r="AP79" i="40"/>
  <c r="AB79" i="40"/>
  <c r="AF79" i="40"/>
  <c r="AC79" i="40"/>
  <c r="AA79" i="40"/>
  <c r="AH79" i="40"/>
  <c r="AN79" i="40"/>
  <c r="AQ79" i="40"/>
  <c r="Y76" i="40"/>
  <c r="Z76" i="40" s="1"/>
  <c r="P79" i="40"/>
  <c r="V79" i="40" s="1"/>
  <c r="AE79" i="40"/>
  <c r="R79" i="40"/>
  <c r="AG79" i="40"/>
  <c r="AI79" i="40"/>
  <c r="W78" i="40"/>
  <c r="X78" i="40" s="1"/>
  <c r="C246" i="30"/>
  <c r="AS80" i="40"/>
  <c r="AV80" i="40"/>
  <c r="AU80" i="40"/>
  <c r="AT80" i="40"/>
  <c r="F82" i="40"/>
  <c r="J60" i="49" s="1"/>
  <c r="N60" i="49"/>
  <c r="E82" i="40"/>
  <c r="I60" i="49" s="1"/>
  <c r="M60" i="49"/>
  <c r="D82" i="40"/>
  <c r="H60" i="49" s="1"/>
  <c r="A84" i="40"/>
  <c r="B84" i="40" s="1"/>
  <c r="C85" i="40"/>
  <c r="L81" i="40"/>
  <c r="G61" i="49"/>
  <c r="N80" i="40"/>
  <c r="AR80" i="40" s="1"/>
  <c r="M80" i="40"/>
  <c r="AA80" i="40" s="1"/>
  <c r="BY81" i="40" l="1"/>
  <c r="BJ81" i="40"/>
  <c r="BZ81" i="40"/>
  <c r="BK81" i="40"/>
  <c r="J84" i="40"/>
  <c r="I84" i="40"/>
  <c r="G84" i="40"/>
  <c r="K62" i="49" s="1"/>
  <c r="K82" i="40"/>
  <c r="BX81" i="40"/>
  <c r="BW81" i="40"/>
  <c r="BU81" i="40"/>
  <c r="BV81" i="40"/>
  <c r="BR81" i="40"/>
  <c r="BP81" i="40"/>
  <c r="BN81" i="40"/>
  <c r="BQ81" i="40"/>
  <c r="BT81" i="40"/>
  <c r="BO81" i="40"/>
  <c r="BS81" i="40"/>
  <c r="BM81" i="40"/>
  <c r="BH81" i="40"/>
  <c r="BI81" i="40"/>
  <c r="BD81" i="40"/>
  <c r="BC81" i="40"/>
  <c r="BG81" i="40"/>
  <c r="BF81" i="40"/>
  <c r="BB81" i="40"/>
  <c r="BE81" i="40"/>
  <c r="AY81" i="40"/>
  <c r="BA81" i="40"/>
  <c r="AZ81" i="40"/>
  <c r="AX81" i="40"/>
  <c r="AB80" i="40"/>
  <c r="AG80" i="40"/>
  <c r="AO80" i="40"/>
  <c r="AM80" i="40"/>
  <c r="P80" i="40"/>
  <c r="AC80" i="40"/>
  <c r="AH80" i="40"/>
  <c r="AJ80" i="40"/>
  <c r="AP80" i="40"/>
  <c r="Q80" i="40"/>
  <c r="AE80" i="40"/>
  <c r="AI80" i="40"/>
  <c r="AK80" i="40"/>
  <c r="AQ80" i="40"/>
  <c r="Y78" i="40"/>
  <c r="Z78" i="40" s="1"/>
  <c r="X79" i="40"/>
  <c r="W79" i="40"/>
  <c r="R80" i="40"/>
  <c r="AF80" i="40"/>
  <c r="AN80" i="40"/>
  <c r="AL80" i="40"/>
  <c r="C229" i="30"/>
  <c r="AS81" i="40"/>
  <c r="AV81" i="40"/>
  <c r="AU81" i="40"/>
  <c r="AT81" i="40"/>
  <c r="M61" i="49"/>
  <c r="N61" i="49"/>
  <c r="F83" i="40"/>
  <c r="J61" i="49" s="1"/>
  <c r="E83" i="40"/>
  <c r="I61" i="49" s="1"/>
  <c r="D83" i="40"/>
  <c r="H61" i="49" s="1"/>
  <c r="L82" i="40"/>
  <c r="M81" i="40"/>
  <c r="AC81" i="40" s="1"/>
  <c r="N81" i="40"/>
  <c r="AO81" i="40" s="1"/>
  <c r="C86" i="40"/>
  <c r="A85" i="40"/>
  <c r="B85" i="40" s="1"/>
  <c r="G62" i="49"/>
  <c r="BZ82" i="40" l="1"/>
  <c r="BY82" i="40"/>
  <c r="BJ82" i="40"/>
  <c r="BK82" i="40"/>
  <c r="G85" i="40"/>
  <c r="K63" i="49" s="1"/>
  <c r="J85" i="40"/>
  <c r="I85" i="40"/>
  <c r="BX82" i="40"/>
  <c r="BT82" i="40"/>
  <c r="BV82" i="40"/>
  <c r="BS82" i="40"/>
  <c r="BQ82" i="40"/>
  <c r="BO82" i="40"/>
  <c r="BU82" i="40"/>
  <c r="BW82" i="40"/>
  <c r="BM82" i="40"/>
  <c r="BP82" i="40"/>
  <c r="BN82" i="40"/>
  <c r="BR82" i="40"/>
  <c r="BI82" i="40"/>
  <c r="BG82" i="40"/>
  <c r="BF82" i="40"/>
  <c r="BD82" i="40"/>
  <c r="BH82" i="40"/>
  <c r="BC82" i="40"/>
  <c r="BE82" i="40"/>
  <c r="AY82" i="40"/>
  <c r="BB82" i="40"/>
  <c r="BA82" i="40"/>
  <c r="AZ82" i="40"/>
  <c r="AX82" i="40"/>
  <c r="K83" i="40"/>
  <c r="P81" i="40"/>
  <c r="U81" i="40"/>
  <c r="AK81" i="40"/>
  <c r="AN81" i="40"/>
  <c r="AQ81" i="40"/>
  <c r="Q81" i="40"/>
  <c r="V81" i="40" s="1"/>
  <c r="AA81" i="40"/>
  <c r="AE81" i="40"/>
  <c r="AJ81" i="40"/>
  <c r="AP81" i="40"/>
  <c r="S80" i="40"/>
  <c r="AF81" i="40"/>
  <c r="AI81" i="40"/>
  <c r="AB81" i="40"/>
  <c r="AH81" i="40"/>
  <c r="AM81" i="40"/>
  <c r="AR81" i="40"/>
  <c r="T80" i="40"/>
  <c r="T81" i="40"/>
  <c r="R81" i="40"/>
  <c r="S81" i="40"/>
  <c r="AG81" i="40"/>
  <c r="AL81" i="40"/>
  <c r="Y79" i="40"/>
  <c r="Z79" i="40" s="1"/>
  <c r="B202" i="10"/>
  <c r="C256" i="30"/>
  <c r="AS82" i="40"/>
  <c r="AV82" i="40"/>
  <c r="AU82" i="40"/>
  <c r="AT82" i="40"/>
  <c r="F84" i="40"/>
  <c r="J62" i="49" s="1"/>
  <c r="E84" i="40"/>
  <c r="I62" i="49" s="1"/>
  <c r="N62" i="49"/>
  <c r="D84" i="40"/>
  <c r="H62" i="49" s="1"/>
  <c r="M62" i="49"/>
  <c r="G63" i="49"/>
  <c r="C87" i="40"/>
  <c r="A86" i="40"/>
  <c r="B86" i="40" s="1"/>
  <c r="N82" i="40"/>
  <c r="AQ82" i="40" s="1"/>
  <c r="M82" i="40"/>
  <c r="AB82" i="40" s="1"/>
  <c r="L83" i="40"/>
  <c r="BY83" i="40" l="1"/>
  <c r="BZ83" i="40"/>
  <c r="BJ83" i="40"/>
  <c r="BK83" i="40"/>
  <c r="I86" i="40"/>
  <c r="J86" i="40"/>
  <c r="G86" i="40"/>
  <c r="K64" i="49" s="1"/>
  <c r="K84" i="40"/>
  <c r="BX83" i="40"/>
  <c r="BW83" i="40"/>
  <c r="BV83" i="40"/>
  <c r="BU83" i="40"/>
  <c r="BR83" i="40"/>
  <c r="BS83" i="40"/>
  <c r="BQ83" i="40"/>
  <c r="BT83" i="40"/>
  <c r="BO83" i="40"/>
  <c r="BM83" i="40"/>
  <c r="BN83" i="40"/>
  <c r="BP83" i="40"/>
  <c r="BH83" i="40"/>
  <c r="BI83" i="40"/>
  <c r="BG83" i="40"/>
  <c r="BE83" i="40"/>
  <c r="BF83" i="40"/>
  <c r="BA83" i="40"/>
  <c r="AZ83" i="40"/>
  <c r="BC83" i="40"/>
  <c r="AY83" i="40"/>
  <c r="BD83" i="40"/>
  <c r="BB83" i="40"/>
  <c r="AX83" i="40"/>
  <c r="AI82" i="40"/>
  <c r="AF82" i="40"/>
  <c r="AM82" i="40"/>
  <c r="AR82" i="40"/>
  <c r="U80" i="40"/>
  <c r="W81" i="40"/>
  <c r="Y81" i="40" s="1"/>
  <c r="R82" i="40"/>
  <c r="AC82" i="40"/>
  <c r="Q82" i="40"/>
  <c r="AE82" i="40"/>
  <c r="AJ82" i="40"/>
  <c r="AN82" i="40"/>
  <c r="AA82" i="40"/>
  <c r="P82" i="40"/>
  <c r="AH82" i="40"/>
  <c r="AO82" i="40"/>
  <c r="AP82" i="40"/>
  <c r="AG82" i="40"/>
  <c r="AL82" i="40"/>
  <c r="AK82" i="40"/>
  <c r="X81" i="40"/>
  <c r="Z81" i="40" s="1"/>
  <c r="V80" i="40"/>
  <c r="B205" i="10"/>
  <c r="C263" i="30"/>
  <c r="AS83" i="40"/>
  <c r="AV83" i="40"/>
  <c r="AU83" i="40"/>
  <c r="AT83" i="40"/>
  <c r="F85" i="40"/>
  <c r="J63" i="49" s="1"/>
  <c r="D85" i="40"/>
  <c r="H63" i="49" s="1"/>
  <c r="N63" i="49"/>
  <c r="E85" i="40"/>
  <c r="I63" i="49" s="1"/>
  <c r="M63" i="49"/>
  <c r="N83" i="40"/>
  <c r="AQ83" i="40" s="1"/>
  <c r="M83" i="40"/>
  <c r="L84" i="40"/>
  <c r="G64" i="49"/>
  <c r="C88" i="40"/>
  <c r="A87" i="40"/>
  <c r="B87" i="40" s="1"/>
  <c r="BY84" i="40" l="1"/>
  <c r="BJ84" i="40"/>
  <c r="BZ84" i="40"/>
  <c r="BK84" i="40"/>
  <c r="G87" i="40"/>
  <c r="K65" i="49" s="1"/>
  <c r="J87" i="40"/>
  <c r="I87" i="40"/>
  <c r="K85" i="40"/>
  <c r="BX84" i="40"/>
  <c r="BV84" i="40"/>
  <c r="BW84" i="40"/>
  <c r="BS84" i="40"/>
  <c r="BT84" i="40"/>
  <c r="BQ84" i="40"/>
  <c r="BO84" i="40"/>
  <c r="BP84" i="40"/>
  <c r="BN84" i="40"/>
  <c r="BR84" i="40"/>
  <c r="BM84" i="40"/>
  <c r="BH84" i="40"/>
  <c r="BU84" i="40"/>
  <c r="BG84" i="40"/>
  <c r="BE84" i="40"/>
  <c r="BF84" i="40"/>
  <c r="BD84" i="40"/>
  <c r="BC84" i="40"/>
  <c r="AX84" i="40"/>
  <c r="BI84" i="40"/>
  <c r="BB84" i="40"/>
  <c r="BA84" i="40"/>
  <c r="AZ84" i="40"/>
  <c r="AY84" i="40"/>
  <c r="S83" i="40"/>
  <c r="AJ83" i="40"/>
  <c r="AK83" i="40"/>
  <c r="AM83" i="40"/>
  <c r="AP83" i="40"/>
  <c r="AA83" i="40"/>
  <c r="Q83" i="40"/>
  <c r="AE83" i="40"/>
  <c r="AH83" i="40"/>
  <c r="AN83" i="40"/>
  <c r="AR83" i="40"/>
  <c r="P83" i="40"/>
  <c r="R83" i="40"/>
  <c r="AF83" i="40"/>
  <c r="AI83" i="40"/>
  <c r="AO83" i="40"/>
  <c r="S82" i="40"/>
  <c r="W80" i="40"/>
  <c r="AC83" i="40"/>
  <c r="AB83" i="40"/>
  <c r="T83" i="40"/>
  <c r="U83" i="40" s="1"/>
  <c r="AG83" i="40"/>
  <c r="AL83" i="40"/>
  <c r="B207" i="10"/>
  <c r="B209" i="10" s="1"/>
  <c r="AB84" i="40"/>
  <c r="U84" i="40"/>
  <c r="S84" i="40"/>
  <c r="T84" i="40"/>
  <c r="AS84" i="40"/>
  <c r="AV84" i="40"/>
  <c r="AU84" i="40"/>
  <c r="AT84" i="40"/>
  <c r="C89" i="40"/>
  <c r="A88" i="40"/>
  <c r="B88" i="40" s="1"/>
  <c r="N84" i="40"/>
  <c r="AO84" i="40" s="1"/>
  <c r="M84" i="40"/>
  <c r="F86" i="40"/>
  <c r="J64" i="49" s="1"/>
  <c r="N64" i="49"/>
  <c r="D86" i="40"/>
  <c r="H64" i="49" s="1"/>
  <c r="E86" i="40"/>
  <c r="I64" i="49" s="1"/>
  <c r="M64" i="49"/>
  <c r="L85" i="40"/>
  <c r="G65" i="49"/>
  <c r="BY85" i="40" l="1"/>
  <c r="BJ85" i="40"/>
  <c r="BZ85" i="40"/>
  <c r="BK85" i="40"/>
  <c r="I88" i="40"/>
  <c r="G88" i="40"/>
  <c r="K66" i="49" s="1"/>
  <c r="J88" i="40"/>
  <c r="BW85" i="40"/>
  <c r="BT85" i="40"/>
  <c r="BX85" i="40"/>
  <c r="BS85" i="40"/>
  <c r="BQ85" i="40"/>
  <c r="BO85" i="40"/>
  <c r="BP85" i="40"/>
  <c r="BN85" i="40"/>
  <c r="BU85" i="40"/>
  <c r="BR85" i="40"/>
  <c r="BV85" i="40"/>
  <c r="BM85" i="40"/>
  <c r="BF85" i="40"/>
  <c r="BI85" i="40"/>
  <c r="BC85" i="40"/>
  <c r="BG85" i="40"/>
  <c r="BE85" i="40"/>
  <c r="BH85" i="40"/>
  <c r="BD85" i="40"/>
  <c r="AX85" i="40"/>
  <c r="AY85" i="40"/>
  <c r="BB85" i="40"/>
  <c r="BA85" i="40"/>
  <c r="AZ85" i="40"/>
  <c r="K86" i="40"/>
  <c r="C267" i="30"/>
  <c r="Q84" i="40"/>
  <c r="W84" i="40"/>
  <c r="AC84" i="40"/>
  <c r="AH84" i="40"/>
  <c r="AK84" i="40"/>
  <c r="AQ84" i="40"/>
  <c r="T82" i="40"/>
  <c r="R84" i="40"/>
  <c r="X84" i="40"/>
  <c r="AA84" i="40"/>
  <c r="AE84" i="40"/>
  <c r="AI84" i="40"/>
  <c r="AL84" i="40"/>
  <c r="AR84" i="40"/>
  <c r="AF84" i="40"/>
  <c r="AM84" i="40"/>
  <c r="AN84" i="40"/>
  <c r="X80" i="40"/>
  <c r="Y80" i="40" s="1"/>
  <c r="Z80" i="40" s="1"/>
  <c r="P84" i="40"/>
  <c r="Y84" i="40" s="1"/>
  <c r="V84" i="40"/>
  <c r="AP84" i="40"/>
  <c r="AG84" i="40"/>
  <c r="AJ84" i="40"/>
  <c r="V83" i="40"/>
  <c r="B215" i="10"/>
  <c r="AS85" i="40"/>
  <c r="AV85" i="40"/>
  <c r="AU85" i="40"/>
  <c r="AT85" i="40"/>
  <c r="E87" i="40"/>
  <c r="I65" i="49" s="1"/>
  <c r="F87" i="40"/>
  <c r="J65" i="49" s="1"/>
  <c r="M65" i="49"/>
  <c r="D87" i="40"/>
  <c r="H65" i="49" s="1"/>
  <c r="N65" i="49"/>
  <c r="L86" i="40"/>
  <c r="G66" i="49"/>
  <c r="M85" i="40"/>
  <c r="AC85" i="40" s="1"/>
  <c r="N85" i="40"/>
  <c r="AM85" i="40" s="1"/>
  <c r="C90" i="40"/>
  <c r="A89" i="40"/>
  <c r="B89" i="40" s="1"/>
  <c r="BZ86" i="40" l="1"/>
  <c r="BY86" i="40"/>
  <c r="BJ86" i="40"/>
  <c r="BK86" i="40"/>
  <c r="I89" i="40"/>
  <c r="G89" i="40"/>
  <c r="K67" i="49" s="1"/>
  <c r="J89" i="40"/>
  <c r="K87" i="40"/>
  <c r="BU86" i="40"/>
  <c r="BR86" i="40"/>
  <c r="BP86" i="40"/>
  <c r="BN86" i="40"/>
  <c r="BX86" i="40"/>
  <c r="BV86" i="40"/>
  <c r="BS86" i="40"/>
  <c r="BQ86" i="40"/>
  <c r="BW86" i="40"/>
  <c r="BT86" i="40"/>
  <c r="BM86" i="40"/>
  <c r="BI86" i="40"/>
  <c r="BO86" i="40"/>
  <c r="BH86" i="40"/>
  <c r="BC86" i="40"/>
  <c r="BG86" i="40"/>
  <c r="BF86" i="40"/>
  <c r="BB86" i="40"/>
  <c r="BA86" i="40"/>
  <c r="AZ86" i="40"/>
  <c r="AX86" i="40"/>
  <c r="BE86" i="40"/>
  <c r="BD86" i="40"/>
  <c r="AY86" i="40"/>
  <c r="X83" i="40"/>
  <c r="AJ85" i="40"/>
  <c r="X85" i="40"/>
  <c r="W85" i="40"/>
  <c r="AF85" i="40"/>
  <c r="AI85" i="40"/>
  <c r="AQ85" i="40"/>
  <c r="U82" i="40"/>
  <c r="P85" i="40"/>
  <c r="R85" i="40"/>
  <c r="Y85" i="40"/>
  <c r="AE85" i="40"/>
  <c r="AK85" i="40"/>
  <c r="AL85" i="40"/>
  <c r="AO85" i="40"/>
  <c r="W83" i="40"/>
  <c r="Z84" i="40"/>
  <c r="Q85" i="40"/>
  <c r="Z85" i="40" s="1"/>
  <c r="T85" i="40"/>
  <c r="AH85" i="40"/>
  <c r="AA85" i="40"/>
  <c r="AG85" i="40"/>
  <c r="AN85" i="40"/>
  <c r="AR85" i="40"/>
  <c r="AB85" i="40"/>
  <c r="V85" i="40"/>
  <c r="S85" i="40"/>
  <c r="U85" i="40"/>
  <c r="AP85" i="40"/>
  <c r="Y83" i="40"/>
  <c r="Z83" i="40"/>
  <c r="D257" i="30"/>
  <c r="B217" i="10"/>
  <c r="B219" i="10" s="1"/>
  <c r="AV86" i="40"/>
  <c r="AU86" i="40"/>
  <c r="AT86" i="40"/>
  <c r="AS86" i="40"/>
  <c r="D88" i="40"/>
  <c r="H66" i="49" s="1"/>
  <c r="E88" i="40"/>
  <c r="I66" i="49" s="1"/>
  <c r="F88" i="40"/>
  <c r="J66" i="49" s="1"/>
  <c r="M66" i="49"/>
  <c r="N66" i="49"/>
  <c r="L87" i="40"/>
  <c r="M86" i="40"/>
  <c r="AA86" i="40" s="1"/>
  <c r="N86" i="40"/>
  <c r="AN86" i="40" s="1"/>
  <c r="G67" i="49"/>
  <c r="A90" i="40"/>
  <c r="B90" i="40" s="1"/>
  <c r="C91" i="40"/>
  <c r="BY87" i="40" l="1"/>
  <c r="BJ87" i="40"/>
  <c r="BZ87" i="40"/>
  <c r="BK87" i="40"/>
  <c r="I90" i="40"/>
  <c r="G90" i="40"/>
  <c r="K68" i="49" s="1"/>
  <c r="J90" i="40"/>
  <c r="K88" i="40"/>
  <c r="BX87" i="40"/>
  <c r="BV87" i="40"/>
  <c r="BW87" i="40"/>
  <c r="BU87" i="40"/>
  <c r="BT87" i="40"/>
  <c r="BP87" i="40"/>
  <c r="BR87" i="40"/>
  <c r="BS87" i="40"/>
  <c r="BQ87" i="40"/>
  <c r="BO87" i="40"/>
  <c r="BM87" i="40"/>
  <c r="BI87" i="40"/>
  <c r="BH87" i="40"/>
  <c r="BN87" i="40"/>
  <c r="BC87" i="40"/>
  <c r="BG87" i="40"/>
  <c r="BF87" i="40"/>
  <c r="BE87" i="40"/>
  <c r="BD87" i="40"/>
  <c r="BB87" i="40"/>
  <c r="BA87" i="40"/>
  <c r="AY87" i="40"/>
  <c r="AZ87" i="40"/>
  <c r="AX87" i="40"/>
  <c r="AH86" i="40"/>
  <c r="U86" i="40"/>
  <c r="AF86" i="40"/>
  <c r="AC86" i="40"/>
  <c r="AJ86" i="40"/>
  <c r="AP86" i="40"/>
  <c r="S86" i="40"/>
  <c r="AK86" i="40"/>
  <c r="AI86" i="40"/>
  <c r="AM86" i="40"/>
  <c r="AQ86" i="40"/>
  <c r="R86" i="40"/>
  <c r="T86" i="40"/>
  <c r="AB86" i="40"/>
  <c r="AE86" i="40"/>
  <c r="AO86" i="40"/>
  <c r="AR86" i="40"/>
  <c r="V82" i="40"/>
  <c r="W82" i="40" s="1"/>
  <c r="Q86" i="40"/>
  <c r="P86" i="40"/>
  <c r="V86" i="40" s="1"/>
  <c r="AG86" i="40"/>
  <c r="AL86" i="40"/>
  <c r="C279" i="30"/>
  <c r="D287" i="30"/>
  <c r="B226" i="10"/>
  <c r="AV87" i="40"/>
  <c r="AU87" i="40"/>
  <c r="AT87" i="40"/>
  <c r="AS87" i="40"/>
  <c r="N67" i="49"/>
  <c r="D89" i="40"/>
  <c r="H67" i="49" s="1"/>
  <c r="F89" i="40"/>
  <c r="J67" i="49" s="1"/>
  <c r="E89" i="40"/>
  <c r="I67" i="49" s="1"/>
  <c r="M67" i="49"/>
  <c r="M87" i="40"/>
  <c r="N87" i="40"/>
  <c r="AR87" i="40" s="1"/>
  <c r="G68" i="49"/>
  <c r="C92" i="40"/>
  <c r="A91" i="40"/>
  <c r="B91" i="40" s="1"/>
  <c r="L88" i="40"/>
  <c r="BY88" i="40" l="1"/>
  <c r="BJ88" i="40"/>
  <c r="BZ88" i="40"/>
  <c r="BK88" i="40"/>
  <c r="J91" i="40"/>
  <c r="I91" i="40"/>
  <c r="G91" i="40"/>
  <c r="K69" i="49" s="1"/>
  <c r="BW88" i="40"/>
  <c r="BX88" i="40"/>
  <c r="BU88" i="40"/>
  <c r="BV88" i="40"/>
  <c r="BT88" i="40"/>
  <c r="BQ88" i="40"/>
  <c r="BS88" i="40"/>
  <c r="BO88" i="40"/>
  <c r="BR88" i="40"/>
  <c r="BI88" i="40"/>
  <c r="BH88" i="40"/>
  <c r="BP88" i="40"/>
  <c r="BM88" i="40"/>
  <c r="BG88" i="40"/>
  <c r="BN88" i="40"/>
  <c r="BF88" i="40"/>
  <c r="BD88" i="40"/>
  <c r="AZ88" i="40"/>
  <c r="BE88" i="40"/>
  <c r="BC88" i="40"/>
  <c r="BB88" i="40"/>
  <c r="BA88" i="40"/>
  <c r="AY88" i="40"/>
  <c r="AX88" i="40"/>
  <c r="K89" i="40"/>
  <c r="X82" i="40"/>
  <c r="Y82" i="40" s="1"/>
  <c r="Z82" i="40" s="1"/>
  <c r="P87" i="40"/>
  <c r="Q87" i="40"/>
  <c r="AG87" i="40"/>
  <c r="AH87" i="40"/>
  <c r="AL87" i="40"/>
  <c r="AP87" i="40"/>
  <c r="AA87" i="40"/>
  <c r="AE87" i="40"/>
  <c r="AI87" i="40"/>
  <c r="AM87" i="40"/>
  <c r="AQ87" i="40"/>
  <c r="S87" i="40"/>
  <c r="AB87" i="40"/>
  <c r="AF87" i="40"/>
  <c r="AK87" i="40"/>
  <c r="AN87" i="40"/>
  <c r="R87" i="40"/>
  <c r="AC87" i="40"/>
  <c r="AJ87" i="40"/>
  <c r="AO87" i="40"/>
  <c r="W86" i="40"/>
  <c r="B232" i="10"/>
  <c r="C293" i="30"/>
  <c r="AV88" i="40"/>
  <c r="AU88" i="40"/>
  <c r="AT88" i="40"/>
  <c r="AS88" i="40"/>
  <c r="E90" i="40"/>
  <c r="I68" i="49" s="1"/>
  <c r="F90" i="40"/>
  <c r="J68" i="49" s="1"/>
  <c r="D90" i="40"/>
  <c r="H68" i="49" s="1"/>
  <c r="N68" i="49"/>
  <c r="M68" i="49"/>
  <c r="C93" i="40"/>
  <c r="A92" i="40"/>
  <c r="B92" i="40" s="1"/>
  <c r="L89" i="40"/>
  <c r="G69" i="49"/>
  <c r="M88" i="40"/>
  <c r="AC88" i="40" s="1"/>
  <c r="N88" i="40"/>
  <c r="AR88" i="40" s="1"/>
  <c r="BY89" i="40" l="1"/>
  <c r="BJ89" i="40"/>
  <c r="BZ89" i="40"/>
  <c r="BK89" i="40"/>
  <c r="J92" i="40"/>
  <c r="I92" i="40"/>
  <c r="G92" i="40"/>
  <c r="K70" i="49" s="1"/>
  <c r="K90" i="40"/>
  <c r="BU89" i="40"/>
  <c r="BX89" i="40"/>
  <c r="BW89" i="40"/>
  <c r="BR89" i="40"/>
  <c r="BP89" i="40"/>
  <c r="BN89" i="40"/>
  <c r="BO89" i="40"/>
  <c r="BS89" i="40"/>
  <c r="BM89" i="40"/>
  <c r="BQ89" i="40"/>
  <c r="BV89" i="40"/>
  <c r="BI89" i="40"/>
  <c r="BH89" i="40"/>
  <c r="BT89" i="40"/>
  <c r="BD89" i="40"/>
  <c r="BC89" i="40"/>
  <c r="BG89" i="40"/>
  <c r="BF89" i="40"/>
  <c r="BB89" i="40"/>
  <c r="BA89" i="40"/>
  <c r="AZ89" i="40"/>
  <c r="AY89" i="40"/>
  <c r="BE89" i="40"/>
  <c r="AX89" i="40"/>
  <c r="T88" i="40"/>
  <c r="S88" i="40"/>
  <c r="U88" i="40"/>
  <c r="AB88" i="40"/>
  <c r="AE88" i="40"/>
  <c r="AI88" i="40"/>
  <c r="AO88" i="40"/>
  <c r="T87" i="40"/>
  <c r="U87" i="40" s="1"/>
  <c r="P88" i="40"/>
  <c r="V88" i="40"/>
  <c r="AM88" i="40"/>
  <c r="AF88" i="40"/>
  <c r="AJ88" i="40"/>
  <c r="AP88" i="40"/>
  <c r="X86" i="40"/>
  <c r="Y86" i="40" s="1"/>
  <c r="Z86" i="40" s="1"/>
  <c r="Q88" i="40"/>
  <c r="W88" i="40"/>
  <c r="AN88" i="40"/>
  <c r="AG88" i="40"/>
  <c r="AK88" i="40"/>
  <c r="AQ88" i="40"/>
  <c r="V87" i="40"/>
  <c r="R88" i="40"/>
  <c r="X88" i="40"/>
  <c r="AA88" i="40"/>
  <c r="AH88" i="40"/>
  <c r="AL88" i="40"/>
  <c r="B235" i="10"/>
  <c r="C298" i="30"/>
  <c r="AP89" i="40"/>
  <c r="AG89" i="40"/>
  <c r="AL89" i="40"/>
  <c r="AV89" i="40"/>
  <c r="AU89" i="40"/>
  <c r="AT89" i="40"/>
  <c r="AS89" i="40"/>
  <c r="L90" i="40"/>
  <c r="A93" i="40"/>
  <c r="B93" i="40" s="1"/>
  <c r="C94" i="40"/>
  <c r="N89" i="40"/>
  <c r="AO89" i="40" s="1"/>
  <c r="M89" i="40"/>
  <c r="E91" i="40"/>
  <c r="I69" i="49" s="1"/>
  <c r="N69" i="49"/>
  <c r="F91" i="40"/>
  <c r="J69" i="49" s="1"/>
  <c r="D91" i="40"/>
  <c r="H69" i="49" s="1"/>
  <c r="M69" i="49"/>
  <c r="G70" i="49"/>
  <c r="BJ90" i="40" l="1"/>
  <c r="BY90" i="40"/>
  <c r="BZ90" i="40"/>
  <c r="BK90" i="40"/>
  <c r="G93" i="40"/>
  <c r="K71" i="49" s="1"/>
  <c r="J93" i="40"/>
  <c r="I93" i="40"/>
  <c r="K91" i="40"/>
  <c r="BW90" i="40"/>
  <c r="BV90" i="40"/>
  <c r="BT90" i="40"/>
  <c r="BX90" i="40"/>
  <c r="BS90" i="40"/>
  <c r="BQ90" i="40"/>
  <c r="BO90" i="40"/>
  <c r="BR90" i="40"/>
  <c r="BU90" i="40"/>
  <c r="BN90" i="40"/>
  <c r="BM90" i="40"/>
  <c r="BP90" i="40"/>
  <c r="BI90" i="40"/>
  <c r="BD90" i="40"/>
  <c r="BC90" i="40"/>
  <c r="BE90" i="40"/>
  <c r="BH90" i="40"/>
  <c r="AZ90" i="40"/>
  <c r="AY90" i="40"/>
  <c r="BB90" i="40"/>
  <c r="AX90" i="40"/>
  <c r="BA90" i="40"/>
  <c r="BF90" i="40"/>
  <c r="BG90" i="40"/>
  <c r="AE89" i="40"/>
  <c r="P89" i="40"/>
  <c r="AB89" i="40"/>
  <c r="AM89" i="40"/>
  <c r="AJ89" i="40"/>
  <c r="AQ89" i="40"/>
  <c r="Q89" i="40"/>
  <c r="R89" i="40"/>
  <c r="AC89" i="40"/>
  <c r="AI89" i="40"/>
  <c r="AN89" i="40"/>
  <c r="AK89" i="40"/>
  <c r="AR89" i="40"/>
  <c r="Y88" i="40"/>
  <c r="Z88" i="40" s="1"/>
  <c r="S89" i="40"/>
  <c r="T89" i="40"/>
  <c r="U89" i="40"/>
  <c r="AA89" i="40"/>
  <c r="AF89" i="40"/>
  <c r="AH89" i="40"/>
  <c r="W87" i="40"/>
  <c r="B241" i="10"/>
  <c r="AV90" i="40"/>
  <c r="AU90" i="40"/>
  <c r="AT90" i="40"/>
  <c r="AS90" i="40"/>
  <c r="E92" i="40"/>
  <c r="I70" i="49" s="1"/>
  <c r="M70" i="49"/>
  <c r="N70" i="49"/>
  <c r="F92" i="40"/>
  <c r="J70" i="49" s="1"/>
  <c r="D92" i="40"/>
  <c r="H70" i="49" s="1"/>
  <c r="M90" i="40"/>
  <c r="S90" i="40" s="1"/>
  <c r="N90" i="40"/>
  <c r="AR90" i="40" s="1"/>
  <c r="L91" i="40"/>
  <c r="A94" i="40"/>
  <c r="B94" i="40" s="1"/>
  <c r="C95" i="40"/>
  <c r="G71" i="49"/>
  <c r="BK91" i="40" l="1"/>
  <c r="BY91" i="40"/>
  <c r="BZ91" i="40"/>
  <c r="BJ91" i="40"/>
  <c r="G94" i="40"/>
  <c r="K72" i="49" s="1"/>
  <c r="J94" i="40"/>
  <c r="I94" i="40"/>
  <c r="K92" i="40"/>
  <c r="BX91" i="40"/>
  <c r="BW91" i="40"/>
  <c r="BT91" i="40"/>
  <c r="BS91" i="40"/>
  <c r="BP91" i="40"/>
  <c r="BU91" i="40"/>
  <c r="BN91" i="40"/>
  <c r="BM91" i="40"/>
  <c r="BR91" i="40"/>
  <c r="BV91" i="40"/>
  <c r="BQ91" i="40"/>
  <c r="BO91" i="40"/>
  <c r="BI91" i="40"/>
  <c r="BH91" i="40"/>
  <c r="BG91" i="40"/>
  <c r="BE91" i="40"/>
  <c r="BA91" i="40"/>
  <c r="BF91" i="40"/>
  <c r="AZ91" i="40"/>
  <c r="BC91" i="40"/>
  <c r="BB91" i="40"/>
  <c r="AY91" i="40"/>
  <c r="BD91" i="40"/>
  <c r="AX91" i="40"/>
  <c r="AE90" i="40"/>
  <c r="V90" i="40"/>
  <c r="Q90" i="40"/>
  <c r="AF90" i="40"/>
  <c r="AL90" i="40"/>
  <c r="AJ90" i="40"/>
  <c r="AN90" i="40"/>
  <c r="P90" i="40"/>
  <c r="X90" i="40"/>
  <c r="T90" i="40"/>
  <c r="AA90" i="40"/>
  <c r="AK90" i="40"/>
  <c r="AP90" i="40"/>
  <c r="W90" i="40"/>
  <c r="AB90" i="40"/>
  <c r="R90" i="40"/>
  <c r="AG90" i="40"/>
  <c r="AM90" i="40"/>
  <c r="AQ90" i="40"/>
  <c r="X87" i="40"/>
  <c r="Y87" i="40" s="1"/>
  <c r="V89" i="40"/>
  <c r="U90" i="40"/>
  <c r="AC90" i="40"/>
  <c r="AI90" i="40"/>
  <c r="AH90" i="40"/>
  <c r="AO90" i="40"/>
  <c r="B247" i="10"/>
  <c r="C344" i="30"/>
  <c r="E334" i="30"/>
  <c r="E330" i="30"/>
  <c r="AV91" i="40"/>
  <c r="AU91" i="40"/>
  <c r="AT91" i="40"/>
  <c r="AS91" i="40"/>
  <c r="A95" i="40"/>
  <c r="B95" i="40" s="1"/>
  <c r="C96" i="40"/>
  <c r="G72" i="49"/>
  <c r="M71" i="49"/>
  <c r="E93" i="40"/>
  <c r="I71" i="49" s="1"/>
  <c r="F93" i="40"/>
  <c r="J71" i="49" s="1"/>
  <c r="N71" i="49"/>
  <c r="D93" i="40"/>
  <c r="H71" i="49" s="1"/>
  <c r="M91" i="40"/>
  <c r="AB91" i="40" s="1"/>
  <c r="N91" i="40"/>
  <c r="AN91" i="40" s="1"/>
  <c r="L92" i="40"/>
  <c r="BY92" i="40" l="1"/>
  <c r="BJ92" i="40"/>
  <c r="BZ92" i="40"/>
  <c r="BK92" i="40"/>
  <c r="G95" i="40"/>
  <c r="K73" i="49" s="1"/>
  <c r="J95" i="40"/>
  <c r="I95" i="40"/>
  <c r="K93" i="40"/>
  <c r="BX92" i="40"/>
  <c r="BV92" i="40"/>
  <c r="BW92" i="40"/>
  <c r="BU92" i="40"/>
  <c r="BQ92" i="40"/>
  <c r="BP92" i="40"/>
  <c r="BN92" i="40"/>
  <c r="BT92" i="40"/>
  <c r="BS92" i="40"/>
  <c r="BR92" i="40"/>
  <c r="BM92" i="40"/>
  <c r="BI92" i="40"/>
  <c r="BH92" i="40"/>
  <c r="BO92" i="40"/>
  <c r="BF92" i="40"/>
  <c r="BE92" i="40"/>
  <c r="BD92" i="40"/>
  <c r="BG92" i="40"/>
  <c r="BC92" i="40"/>
  <c r="AX92" i="40"/>
  <c r="BB92" i="40"/>
  <c r="BA92" i="40"/>
  <c r="AZ92" i="40"/>
  <c r="AY92" i="40"/>
  <c r="Z90" i="40"/>
  <c r="T91" i="40"/>
  <c r="AF91" i="40"/>
  <c r="V91" i="40"/>
  <c r="AC91" i="40"/>
  <c r="AH91" i="40"/>
  <c r="AR91" i="40"/>
  <c r="AP91" i="40"/>
  <c r="U91" i="40"/>
  <c r="R91" i="40"/>
  <c r="W91" i="40"/>
  <c r="AK91" i="40"/>
  <c r="AI91" i="40"/>
  <c r="AL91" i="40"/>
  <c r="Z87" i="40"/>
  <c r="W89" i="40"/>
  <c r="X89" i="40" s="1"/>
  <c r="Y89" i="40" s="1"/>
  <c r="Q91" i="40"/>
  <c r="AG91" i="40"/>
  <c r="P91" i="40"/>
  <c r="X91" i="40"/>
  <c r="AE91" i="40"/>
  <c r="AJ91" i="40"/>
  <c r="AM91" i="40"/>
  <c r="Y90" i="40"/>
  <c r="S91" i="40"/>
  <c r="AA91" i="40"/>
  <c r="AO91" i="40"/>
  <c r="AQ91" i="40"/>
  <c r="D341" i="30"/>
  <c r="B251" i="10"/>
  <c r="B254" i="10" s="1"/>
  <c r="C309" i="30"/>
  <c r="AV92" i="40"/>
  <c r="AU92" i="40"/>
  <c r="AT92" i="40"/>
  <c r="AS92" i="40"/>
  <c r="N72" i="49"/>
  <c r="D94" i="40"/>
  <c r="H72" i="49" s="1"/>
  <c r="F94" i="40"/>
  <c r="J72" i="49" s="1"/>
  <c r="M72" i="49"/>
  <c r="E94" i="40"/>
  <c r="I72" i="49" s="1"/>
  <c r="G73" i="49"/>
  <c r="L93" i="40"/>
  <c r="M92" i="40"/>
  <c r="AA92" i="40" s="1"/>
  <c r="N92" i="40"/>
  <c r="AR92" i="40" s="1"/>
  <c r="C97" i="40"/>
  <c r="A96" i="40"/>
  <c r="B96" i="40" s="1"/>
  <c r="BY93" i="40" l="1"/>
  <c r="BJ93" i="40"/>
  <c r="BZ93" i="40"/>
  <c r="BK93" i="40"/>
  <c r="I96" i="40"/>
  <c r="G96" i="40"/>
  <c r="K74" i="49" s="1"/>
  <c r="J96" i="40"/>
  <c r="K94" i="40"/>
  <c r="BT93" i="40"/>
  <c r="BX93" i="40"/>
  <c r="BW93" i="40"/>
  <c r="BS93" i="40"/>
  <c r="BQ93" i="40"/>
  <c r="BO93" i="40"/>
  <c r="BV93" i="40"/>
  <c r="BR93" i="40"/>
  <c r="BU93" i="40"/>
  <c r="BP93" i="40"/>
  <c r="BM93" i="40"/>
  <c r="BF93" i="40"/>
  <c r="BI93" i="40"/>
  <c r="BN93" i="40"/>
  <c r="BG93" i="40"/>
  <c r="BC93" i="40"/>
  <c r="BE93" i="40"/>
  <c r="BD93" i="40"/>
  <c r="BH93" i="40"/>
  <c r="AX93" i="40"/>
  <c r="BB93" i="40"/>
  <c r="BA93" i="40"/>
  <c r="AZ93" i="40"/>
  <c r="AY93" i="40"/>
  <c r="T92" i="40"/>
  <c r="S92" i="40"/>
  <c r="U92" i="40"/>
  <c r="AB92" i="40"/>
  <c r="AF92" i="40"/>
  <c r="AJ92" i="40"/>
  <c r="AN92" i="40"/>
  <c r="Y91" i="40"/>
  <c r="Z91" i="40" s="1"/>
  <c r="P92" i="40"/>
  <c r="Z92" i="40" s="1"/>
  <c r="V92" i="40"/>
  <c r="Y92" i="40"/>
  <c r="AO92" i="40"/>
  <c r="AG92" i="40"/>
  <c r="AK92" i="40"/>
  <c r="AP92" i="40"/>
  <c r="Z89" i="40"/>
  <c r="Q92" i="40"/>
  <c r="W92" i="40"/>
  <c r="AC92" i="40"/>
  <c r="AH92" i="40"/>
  <c r="AL92" i="40"/>
  <c r="AQ92" i="40"/>
  <c r="R92" i="40"/>
  <c r="X92" i="40"/>
  <c r="AE92" i="40"/>
  <c r="AI92" i="40"/>
  <c r="AM92" i="40"/>
  <c r="C356" i="30"/>
  <c r="B259" i="10"/>
  <c r="AR93" i="40"/>
  <c r="AP93" i="40"/>
  <c r="AM93" i="40"/>
  <c r="AL93" i="40"/>
  <c r="AJ93" i="40"/>
  <c r="AI93" i="40"/>
  <c r="AH93" i="40"/>
  <c r="AC93" i="40"/>
  <c r="U93" i="40"/>
  <c r="W93" i="40"/>
  <c r="P93" i="40"/>
  <c r="AA93" i="40"/>
  <c r="S93" i="40"/>
  <c r="R93" i="40"/>
  <c r="AV93" i="40"/>
  <c r="AU93" i="40"/>
  <c r="AT93" i="40"/>
  <c r="AS93" i="40"/>
  <c r="A97" i="40"/>
  <c r="B97" i="40" s="1"/>
  <c r="C98" i="40"/>
  <c r="N93" i="40"/>
  <c r="AO93" i="40" s="1"/>
  <c r="M93" i="40"/>
  <c r="N73" i="49"/>
  <c r="D95" i="40"/>
  <c r="H73" i="49" s="1"/>
  <c r="M73" i="49"/>
  <c r="E95" i="40"/>
  <c r="I73" i="49" s="1"/>
  <c r="F95" i="40"/>
  <c r="J73" i="49" s="1"/>
  <c r="L94" i="40"/>
  <c r="G74" i="49"/>
  <c r="BZ94" i="40" l="1"/>
  <c r="BJ94" i="40"/>
  <c r="BY94" i="40"/>
  <c r="BK94" i="40"/>
  <c r="I97" i="40"/>
  <c r="J97" i="40"/>
  <c r="G97" i="40"/>
  <c r="K75" i="49" s="1"/>
  <c r="BX94" i="40"/>
  <c r="BU94" i="40"/>
  <c r="BV94" i="40"/>
  <c r="BW94" i="40"/>
  <c r="BR94" i="40"/>
  <c r="BP94" i="40"/>
  <c r="BN94" i="40"/>
  <c r="BT94" i="40"/>
  <c r="BQ94" i="40"/>
  <c r="BO94" i="40"/>
  <c r="BS94" i="40"/>
  <c r="BM94" i="40"/>
  <c r="BH94" i="40"/>
  <c r="BG94" i="40"/>
  <c r="BF94" i="40"/>
  <c r="BC94" i="40"/>
  <c r="BB94" i="40"/>
  <c r="BI94" i="40"/>
  <c r="BA94" i="40"/>
  <c r="BD94" i="40"/>
  <c r="AX94" i="40"/>
  <c r="BE94" i="40"/>
  <c r="AZ94" i="40"/>
  <c r="AY94" i="40"/>
  <c r="K95" i="40"/>
  <c r="V93" i="40"/>
  <c r="Q93" i="40"/>
  <c r="AB93" i="40"/>
  <c r="AE93" i="40"/>
  <c r="AQ93" i="40"/>
  <c r="AN93" i="40"/>
  <c r="AG93" i="40"/>
  <c r="T93" i="40"/>
  <c r="X93" i="40" s="1"/>
  <c r="Y93" i="40" s="1"/>
  <c r="AF93" i="40"/>
  <c r="AK93" i="40"/>
  <c r="B260" i="10"/>
  <c r="B267" i="10" s="1"/>
  <c r="D204" i="30" s="1"/>
  <c r="AQ94" i="40"/>
  <c r="AM94" i="40"/>
  <c r="AI94" i="40"/>
  <c r="AV94" i="40"/>
  <c r="AU94" i="40"/>
  <c r="AT94" i="40"/>
  <c r="AS94" i="40"/>
  <c r="N94" i="40"/>
  <c r="AO94" i="40" s="1"/>
  <c r="M94" i="40"/>
  <c r="L95" i="40"/>
  <c r="A98" i="40"/>
  <c r="B98" i="40" s="1"/>
  <c r="C99" i="40"/>
  <c r="N74" i="49"/>
  <c r="E96" i="40"/>
  <c r="I74" i="49" s="1"/>
  <c r="D96" i="40"/>
  <c r="H74" i="49" s="1"/>
  <c r="M74" i="49"/>
  <c r="F96" i="40"/>
  <c r="J74" i="49" s="1"/>
  <c r="G75" i="49"/>
  <c r="BJ95" i="40" l="1"/>
  <c r="BK95" i="40"/>
  <c r="BY95" i="40"/>
  <c r="BZ95" i="40"/>
  <c r="I98" i="40"/>
  <c r="G98" i="40"/>
  <c r="K76" i="49" s="1"/>
  <c r="J98" i="40"/>
  <c r="K96" i="40"/>
  <c r="BX95" i="40"/>
  <c r="BV95" i="40"/>
  <c r="BW95" i="40"/>
  <c r="BS95" i="40"/>
  <c r="BT95" i="40"/>
  <c r="BU95" i="40"/>
  <c r="BO95" i="40"/>
  <c r="BP95" i="40"/>
  <c r="BR95" i="40"/>
  <c r="BN95" i="40"/>
  <c r="BI95" i="40"/>
  <c r="BQ95" i="40"/>
  <c r="BH95" i="40"/>
  <c r="BM95" i="40"/>
  <c r="BG95" i="40"/>
  <c r="BF95" i="40"/>
  <c r="BC95" i="40"/>
  <c r="BE95" i="40"/>
  <c r="BD95" i="40"/>
  <c r="AY95" i="40"/>
  <c r="AX95" i="40"/>
  <c r="BB95" i="40"/>
  <c r="BA95" i="40"/>
  <c r="AZ95" i="40"/>
  <c r="Z93" i="40"/>
  <c r="W94" i="40"/>
  <c r="AE94" i="40"/>
  <c r="AG94" i="40"/>
  <c r="AP94" i="40"/>
  <c r="AR94" i="40"/>
  <c r="V94" i="40"/>
  <c r="P94" i="40"/>
  <c r="R94" i="40"/>
  <c r="AC94" i="40"/>
  <c r="AJ94" i="40"/>
  <c r="AK94" i="40"/>
  <c r="AN94" i="40"/>
  <c r="AA94" i="40"/>
  <c r="AB94" i="40"/>
  <c r="U94" i="40"/>
  <c r="AH94" i="40"/>
  <c r="AF94" i="40"/>
  <c r="AL94" i="40"/>
  <c r="S94" i="40"/>
  <c r="Q94" i="40"/>
  <c r="T94" i="40"/>
  <c r="C365" i="30"/>
  <c r="C387" i="30"/>
  <c r="B268" i="10"/>
  <c r="AV95" i="40"/>
  <c r="AU95" i="40"/>
  <c r="AT95" i="40"/>
  <c r="AS95" i="40"/>
  <c r="A99" i="40"/>
  <c r="B99" i="40" s="1"/>
  <c r="C100" i="40"/>
  <c r="N75" i="49"/>
  <c r="F97" i="40"/>
  <c r="J75" i="49" s="1"/>
  <c r="D97" i="40"/>
  <c r="H75" i="49" s="1"/>
  <c r="E97" i="40"/>
  <c r="I75" i="49" s="1"/>
  <c r="M75" i="49"/>
  <c r="L96" i="40"/>
  <c r="G76" i="49"/>
  <c r="N95" i="40"/>
  <c r="AO95" i="40" s="1"/>
  <c r="M95" i="40"/>
  <c r="W95" i="40" s="1"/>
  <c r="BY96" i="40" l="1"/>
  <c r="BJ96" i="40"/>
  <c r="BZ96" i="40"/>
  <c r="BK96" i="40"/>
  <c r="J99" i="40"/>
  <c r="I99" i="40"/>
  <c r="G99" i="40"/>
  <c r="K77" i="49" s="1"/>
  <c r="K97" i="40"/>
  <c r="BW96" i="40"/>
  <c r="BX96" i="40"/>
  <c r="BV96" i="40"/>
  <c r="BS96" i="40"/>
  <c r="BQ96" i="40"/>
  <c r="BT96" i="40"/>
  <c r="BR96" i="40"/>
  <c r="BN96" i="40"/>
  <c r="BU96" i="40"/>
  <c r="BO96" i="40"/>
  <c r="BI96" i="40"/>
  <c r="BH96" i="40"/>
  <c r="BP96" i="40"/>
  <c r="BG96" i="40"/>
  <c r="BF96" i="40"/>
  <c r="BD96" i="40"/>
  <c r="AZ96" i="40"/>
  <c r="BM96" i="40"/>
  <c r="BE96" i="40"/>
  <c r="AY96" i="40"/>
  <c r="BC96" i="40"/>
  <c r="AX96" i="40"/>
  <c r="BB96" i="40"/>
  <c r="BA96" i="40"/>
  <c r="AC95" i="40"/>
  <c r="T95" i="40"/>
  <c r="AE95" i="40"/>
  <c r="AR95" i="40"/>
  <c r="AL95" i="40"/>
  <c r="AQ95" i="40"/>
  <c r="P95" i="40"/>
  <c r="X95" i="40" s="1"/>
  <c r="AK95" i="40"/>
  <c r="S95" i="40"/>
  <c r="AJ95" i="40"/>
  <c r="AA95" i="40"/>
  <c r="AH95" i="40"/>
  <c r="AM95" i="40"/>
  <c r="X94" i="40"/>
  <c r="Y94" i="40" s="1"/>
  <c r="Z94" i="40" s="1"/>
  <c r="AB95" i="40"/>
  <c r="U95" i="40"/>
  <c r="V95" i="40"/>
  <c r="AF95" i="40"/>
  <c r="AI95" i="40"/>
  <c r="AN95" i="40"/>
  <c r="Q95" i="40"/>
  <c r="R95" i="40"/>
  <c r="AG95" i="40"/>
  <c r="AP95" i="40"/>
  <c r="C392" i="30"/>
  <c r="D511" i="30"/>
  <c r="B271" i="10"/>
  <c r="B272" i="10" s="1"/>
  <c r="B273" i="10" s="1"/>
  <c r="B274" i="10" s="1"/>
  <c r="B275" i="10" s="1"/>
  <c r="B276" i="10" s="1"/>
  <c r="B277" i="10" s="1"/>
  <c r="B278" i="10" s="1"/>
  <c r="B279" i="10" s="1"/>
  <c r="B281" i="10" s="1"/>
  <c r="AV96" i="40"/>
  <c r="AU96" i="40"/>
  <c r="AT96" i="40"/>
  <c r="AS96" i="40"/>
  <c r="C101" i="40"/>
  <c r="A100" i="40"/>
  <c r="B100" i="40" s="1"/>
  <c r="L97" i="40"/>
  <c r="G77" i="49"/>
  <c r="N96" i="40"/>
  <c r="AO96" i="40" s="1"/>
  <c r="M96" i="40"/>
  <c r="AB96" i="40" s="1"/>
  <c r="D98" i="40"/>
  <c r="H76" i="49" s="1"/>
  <c r="E98" i="40"/>
  <c r="I76" i="49" s="1"/>
  <c r="F98" i="40"/>
  <c r="J76" i="49" s="1"/>
  <c r="N76" i="49"/>
  <c r="M76" i="49"/>
  <c r="BY97" i="40" l="1"/>
  <c r="BJ97" i="40"/>
  <c r="BZ97" i="40"/>
  <c r="BK97" i="40"/>
  <c r="J100" i="40"/>
  <c r="I100" i="40"/>
  <c r="G100" i="40"/>
  <c r="K78" i="49" s="1"/>
  <c r="BU97" i="40"/>
  <c r="BX97" i="40"/>
  <c r="BV97" i="40"/>
  <c r="BT97" i="40"/>
  <c r="BR97" i="40"/>
  <c r="BP97" i="40"/>
  <c r="BN97" i="40"/>
  <c r="BW97" i="40"/>
  <c r="BS97" i="40"/>
  <c r="BO97" i="40"/>
  <c r="BQ97" i="40"/>
  <c r="BH97" i="40"/>
  <c r="BM97" i="40"/>
  <c r="BI97" i="40"/>
  <c r="BD97" i="40"/>
  <c r="BG97" i="40"/>
  <c r="BF97" i="40"/>
  <c r="BC97" i="40"/>
  <c r="BB97" i="40"/>
  <c r="BA97" i="40"/>
  <c r="AZ97" i="40"/>
  <c r="AY97" i="40"/>
  <c r="AX97" i="40"/>
  <c r="BE97" i="40"/>
  <c r="K98" i="40"/>
  <c r="Z95" i="40"/>
  <c r="P96" i="40"/>
  <c r="V96" i="40"/>
  <c r="AC96" i="40"/>
  <c r="AH96" i="40"/>
  <c r="AK96" i="40"/>
  <c r="AP96" i="40"/>
  <c r="Q96" i="40"/>
  <c r="X96" i="40" s="1"/>
  <c r="W96" i="40"/>
  <c r="AE96" i="40"/>
  <c r="AI96" i="40"/>
  <c r="AL96" i="40"/>
  <c r="AQ96" i="40"/>
  <c r="Y95" i="40"/>
  <c r="R96" i="40"/>
  <c r="AA96" i="40"/>
  <c r="AF96" i="40"/>
  <c r="AN96" i="40"/>
  <c r="AM96" i="40"/>
  <c r="AR96" i="40"/>
  <c r="T96" i="40"/>
  <c r="S96" i="40"/>
  <c r="U96" i="40"/>
  <c r="AG96" i="40"/>
  <c r="AJ96" i="40"/>
  <c r="B282" i="10"/>
  <c r="B283" i="10" s="1"/>
  <c r="B284" i="10" s="1"/>
  <c r="AV97" i="40"/>
  <c r="AU97" i="40"/>
  <c r="AT97" i="40"/>
  <c r="AS97" i="40"/>
  <c r="L98" i="40"/>
  <c r="N97" i="40"/>
  <c r="AP97" i="40" s="1"/>
  <c r="M97" i="40"/>
  <c r="AB97" i="40" s="1"/>
  <c r="G78" i="49"/>
  <c r="N77" i="49"/>
  <c r="M77" i="49"/>
  <c r="E99" i="40"/>
  <c r="I77" i="49" s="1"/>
  <c r="F99" i="40"/>
  <c r="J77" i="49" s="1"/>
  <c r="D99" i="40"/>
  <c r="H77" i="49" s="1"/>
  <c r="C102" i="40"/>
  <c r="A101" i="40"/>
  <c r="B101" i="40" s="1"/>
  <c r="BZ98" i="40" l="1"/>
  <c r="BY98" i="40"/>
  <c r="BJ98" i="40"/>
  <c r="BK98" i="40"/>
  <c r="G101" i="40"/>
  <c r="K79" i="49" s="1"/>
  <c r="J101" i="40"/>
  <c r="I101" i="40"/>
  <c r="K99" i="40"/>
  <c r="BT98" i="40"/>
  <c r="BU98" i="40"/>
  <c r="BS98" i="40"/>
  <c r="BQ98" i="40"/>
  <c r="BO98" i="40"/>
  <c r="BP98" i="40"/>
  <c r="BV98" i="40"/>
  <c r="BR98" i="40"/>
  <c r="BM98" i="40"/>
  <c r="BX98" i="40"/>
  <c r="BW98" i="40"/>
  <c r="BI98" i="40"/>
  <c r="BN98" i="40"/>
  <c r="BH98" i="40"/>
  <c r="BD98" i="40"/>
  <c r="BG98" i="40"/>
  <c r="BF98" i="40"/>
  <c r="BC98" i="40"/>
  <c r="BE98" i="40"/>
  <c r="BB98" i="40"/>
  <c r="BA98" i="40"/>
  <c r="AZ98" i="40"/>
  <c r="AY98" i="40"/>
  <c r="AX98" i="40"/>
  <c r="Y96" i="40"/>
  <c r="Q97" i="40"/>
  <c r="S97" i="40"/>
  <c r="AA97" i="40"/>
  <c r="AE97" i="40"/>
  <c r="AJ97" i="40"/>
  <c r="AQ97" i="40"/>
  <c r="AK97" i="40"/>
  <c r="AF97" i="40"/>
  <c r="AH97" i="40"/>
  <c r="AM97" i="40"/>
  <c r="AR97" i="40"/>
  <c r="Z96" i="40"/>
  <c r="AC97" i="40"/>
  <c r="R97" i="40"/>
  <c r="P97" i="40"/>
  <c r="AI97" i="40"/>
  <c r="AL97" i="40"/>
  <c r="AO97" i="40"/>
  <c r="AG97" i="40"/>
  <c r="AN97" i="40"/>
  <c r="B285" i="10"/>
  <c r="B286" i="10" s="1"/>
  <c r="B287" i="10" s="1"/>
  <c r="B288" i="10" s="1"/>
  <c r="AR98" i="40"/>
  <c r="AO98" i="40"/>
  <c r="AL98" i="40"/>
  <c r="AM98" i="40"/>
  <c r="AV98" i="40"/>
  <c r="AU98" i="40"/>
  <c r="AT98" i="40"/>
  <c r="AS98" i="40"/>
  <c r="M98" i="40"/>
  <c r="Q98" i="40" s="1"/>
  <c r="N98" i="40"/>
  <c r="AQ98" i="40" s="1"/>
  <c r="A102" i="40"/>
  <c r="B102" i="40" s="1"/>
  <c r="C103" i="40"/>
  <c r="M78" i="49"/>
  <c r="F100" i="40"/>
  <c r="J78" i="49" s="1"/>
  <c r="N78" i="49"/>
  <c r="D100" i="40"/>
  <c r="H78" i="49" s="1"/>
  <c r="E100" i="40"/>
  <c r="I78" i="49" s="1"/>
  <c r="L99" i="40"/>
  <c r="G79" i="49"/>
  <c r="BY99" i="40" l="1"/>
  <c r="BZ99" i="40"/>
  <c r="BK99" i="40"/>
  <c r="BJ99" i="40"/>
  <c r="G102" i="40"/>
  <c r="K80" i="49" s="1"/>
  <c r="J102" i="40"/>
  <c r="I102" i="40"/>
  <c r="BX99" i="40"/>
  <c r="BW99" i="40"/>
  <c r="BU99" i="40"/>
  <c r="BQ99" i="40"/>
  <c r="BT99" i="40"/>
  <c r="BS99" i="40"/>
  <c r="BV99" i="40"/>
  <c r="BM99" i="40"/>
  <c r="BP99" i="40"/>
  <c r="BO99" i="40"/>
  <c r="BN99" i="40"/>
  <c r="BR99" i="40"/>
  <c r="BI99" i="40"/>
  <c r="BH99" i="40"/>
  <c r="BG99" i="40"/>
  <c r="BE99" i="40"/>
  <c r="BA99" i="40"/>
  <c r="BF99" i="40"/>
  <c r="AZ99" i="40"/>
  <c r="BD99" i="40"/>
  <c r="BB99" i="40"/>
  <c r="BC99" i="40"/>
  <c r="AY99" i="40"/>
  <c r="AX99" i="40"/>
  <c r="K100" i="40"/>
  <c r="C406" i="30"/>
  <c r="R98" i="40"/>
  <c r="AI98" i="40"/>
  <c r="V98" i="40"/>
  <c r="T98" i="40"/>
  <c r="AC98" i="40"/>
  <c r="AF98" i="40"/>
  <c r="AN98" i="40"/>
  <c r="U97" i="40"/>
  <c r="T97" i="40"/>
  <c r="AA98" i="40"/>
  <c r="W98" i="40"/>
  <c r="S98" i="40"/>
  <c r="X98" i="40"/>
  <c r="AB98" i="40"/>
  <c r="AE98" i="40"/>
  <c r="AJ98" i="40"/>
  <c r="AP98" i="40"/>
  <c r="P98" i="40"/>
  <c r="U98" i="40"/>
  <c r="AG98" i="40"/>
  <c r="AH98" i="40"/>
  <c r="AK98" i="40"/>
  <c r="B290" i="10"/>
  <c r="B291" i="10" s="1"/>
  <c r="C410" i="30"/>
  <c r="AC99" i="40"/>
  <c r="T99" i="40"/>
  <c r="Q99" i="40"/>
  <c r="AV99" i="40"/>
  <c r="AU99" i="40"/>
  <c r="AT99" i="40"/>
  <c r="AS99" i="40"/>
  <c r="L100" i="40"/>
  <c r="C104" i="40"/>
  <c r="A103" i="40"/>
  <c r="B103" i="40" s="1"/>
  <c r="N99" i="40"/>
  <c r="AO99" i="40" s="1"/>
  <c r="M99" i="40"/>
  <c r="G80" i="49"/>
  <c r="E101" i="40"/>
  <c r="I79" i="49" s="1"/>
  <c r="M79" i="49"/>
  <c r="D101" i="40"/>
  <c r="H79" i="49" s="1"/>
  <c r="N79" i="49"/>
  <c r="F101" i="40"/>
  <c r="BY100" i="40" l="1"/>
  <c r="BJ100" i="40"/>
  <c r="BZ100" i="40"/>
  <c r="BK100" i="40"/>
  <c r="G103" i="40"/>
  <c r="K81" i="49" s="1"/>
  <c r="J103" i="40"/>
  <c r="I103" i="40"/>
  <c r="K101" i="40"/>
  <c r="J79" i="49"/>
  <c r="BX100" i="40"/>
  <c r="BV100" i="40"/>
  <c r="BW100" i="40"/>
  <c r="BU100" i="40"/>
  <c r="BR100" i="40"/>
  <c r="BO100" i="40"/>
  <c r="BP100" i="40"/>
  <c r="BQ100" i="40"/>
  <c r="BN100" i="40"/>
  <c r="BM100" i="40"/>
  <c r="BT100" i="40"/>
  <c r="BS100" i="40"/>
  <c r="BI100" i="40"/>
  <c r="BH100" i="40"/>
  <c r="BE100" i="40"/>
  <c r="BD100" i="40"/>
  <c r="BG100" i="40"/>
  <c r="BC100" i="40"/>
  <c r="AX100" i="40"/>
  <c r="BB100" i="40"/>
  <c r="BA100" i="40"/>
  <c r="AZ100" i="40"/>
  <c r="BF100" i="40"/>
  <c r="AY100" i="40"/>
  <c r="H291" i="10"/>
  <c r="C416" i="30"/>
  <c r="D388" i="30"/>
  <c r="AA99" i="40"/>
  <c r="AB99" i="40"/>
  <c r="AF99" i="40"/>
  <c r="AH99" i="40"/>
  <c r="AN99" i="40"/>
  <c r="AR99" i="40"/>
  <c r="Y98" i="40"/>
  <c r="Z98" i="40" s="1"/>
  <c r="AK99" i="40"/>
  <c r="AM99" i="40"/>
  <c r="AQ99" i="40"/>
  <c r="S99" i="40"/>
  <c r="P99" i="40"/>
  <c r="AE99" i="40"/>
  <c r="AG99" i="40"/>
  <c r="AI99" i="40"/>
  <c r="AP99" i="40"/>
  <c r="U99" i="40"/>
  <c r="R99" i="40"/>
  <c r="AJ99" i="40"/>
  <c r="AL99" i="40"/>
  <c r="V97" i="40"/>
  <c r="W97" i="40" s="1"/>
  <c r="X97" i="40" s="1"/>
  <c r="C401" i="30"/>
  <c r="D428" i="30"/>
  <c r="B293" i="10"/>
  <c r="AC100" i="40"/>
  <c r="V100" i="40"/>
  <c r="T100" i="40"/>
  <c r="AV100" i="40"/>
  <c r="AU100" i="40"/>
  <c r="AT100" i="40"/>
  <c r="AS100" i="40"/>
  <c r="G81" i="49"/>
  <c r="N80" i="49"/>
  <c r="F102" i="40"/>
  <c r="J80" i="49" s="1"/>
  <c r="E102" i="40"/>
  <c r="I80" i="49" s="1"/>
  <c r="D102" i="40"/>
  <c r="H80" i="49" s="1"/>
  <c r="M80" i="49"/>
  <c r="A104" i="40"/>
  <c r="B104" i="40" s="1"/>
  <c r="C105" i="40"/>
  <c r="M100" i="40"/>
  <c r="AB100" i="40" s="1"/>
  <c r="N100" i="40"/>
  <c r="AP100" i="40" s="1"/>
  <c r="L101" i="40"/>
  <c r="BY101" i="40" l="1"/>
  <c r="BJ101" i="40"/>
  <c r="BZ101" i="40"/>
  <c r="BK101" i="40"/>
  <c r="I104" i="40"/>
  <c r="G104" i="40"/>
  <c r="K82" i="49" s="1"/>
  <c r="J104" i="40"/>
  <c r="K102" i="40"/>
  <c r="BV101" i="40"/>
  <c r="BX101" i="40"/>
  <c r="BT101" i="40"/>
  <c r="BS101" i="40"/>
  <c r="BQ101" i="40"/>
  <c r="BO101" i="40"/>
  <c r="BW101" i="40"/>
  <c r="BP101" i="40"/>
  <c r="BN101" i="40"/>
  <c r="BM101" i="40"/>
  <c r="BR101" i="40"/>
  <c r="BF101" i="40"/>
  <c r="BU101" i="40"/>
  <c r="BI101" i="40"/>
  <c r="BC101" i="40"/>
  <c r="BH101" i="40"/>
  <c r="BE101" i="40"/>
  <c r="BD101" i="40"/>
  <c r="BG101" i="40"/>
  <c r="AX101" i="40"/>
  <c r="AZ101" i="40"/>
  <c r="BB101" i="40"/>
  <c r="BA101" i="40"/>
  <c r="AY101" i="40"/>
  <c r="AL100" i="40"/>
  <c r="Q100" i="40"/>
  <c r="W100" i="40"/>
  <c r="AE100" i="40"/>
  <c r="AI100" i="40"/>
  <c r="AN100" i="40"/>
  <c r="AR100" i="40"/>
  <c r="AH100" i="40"/>
  <c r="AQ100" i="40"/>
  <c r="P100" i="40"/>
  <c r="R100" i="40"/>
  <c r="AA100" i="40"/>
  <c r="AF100" i="40"/>
  <c r="AJ100" i="40"/>
  <c r="AO100" i="40"/>
  <c r="V99" i="40"/>
  <c r="AM100" i="40"/>
  <c r="S100" i="40"/>
  <c r="U100" i="40"/>
  <c r="AG100" i="40"/>
  <c r="AK100" i="40"/>
  <c r="Z97" i="40"/>
  <c r="Y97" i="40"/>
  <c r="B294" i="10"/>
  <c r="C420" i="30"/>
  <c r="AQ101" i="40"/>
  <c r="AK101" i="40"/>
  <c r="AA101" i="40"/>
  <c r="AE101" i="40"/>
  <c r="AF101" i="40"/>
  <c r="AV101" i="40"/>
  <c r="AU101" i="40"/>
  <c r="AT101" i="40"/>
  <c r="AS101" i="40"/>
  <c r="G82" i="49"/>
  <c r="E103" i="40"/>
  <c r="I81" i="49" s="1"/>
  <c r="F103" i="40"/>
  <c r="J81" i="49" s="1"/>
  <c r="M81" i="49"/>
  <c r="N81" i="49"/>
  <c r="D103" i="40"/>
  <c r="H81" i="49" s="1"/>
  <c r="L102" i="40"/>
  <c r="M101" i="40"/>
  <c r="N101" i="40"/>
  <c r="AR101" i="40" s="1"/>
  <c r="A105" i="40"/>
  <c r="B105" i="40" s="1"/>
  <c r="C106" i="40"/>
  <c r="BJ102" i="40" l="1"/>
  <c r="BZ102" i="40"/>
  <c r="BY102" i="40"/>
  <c r="BK102" i="40"/>
  <c r="I105" i="40"/>
  <c r="J105" i="40"/>
  <c r="G105" i="40"/>
  <c r="K83" i="49" s="1"/>
  <c r="K103" i="40"/>
  <c r="BW102" i="40"/>
  <c r="BU102" i="40"/>
  <c r="BR102" i="40"/>
  <c r="BP102" i="40"/>
  <c r="BN102" i="40"/>
  <c r="BV102" i="40"/>
  <c r="BT102" i="40"/>
  <c r="BS102" i="40"/>
  <c r="BX102" i="40"/>
  <c r="BO102" i="40"/>
  <c r="BQ102" i="40"/>
  <c r="BM102" i="40"/>
  <c r="BI102" i="40"/>
  <c r="BH102" i="40"/>
  <c r="BC102" i="40"/>
  <c r="BB102" i="40"/>
  <c r="BG102" i="40"/>
  <c r="BF102" i="40"/>
  <c r="BA102" i="40"/>
  <c r="BD102" i="40"/>
  <c r="AX102" i="40"/>
  <c r="AZ102" i="40"/>
  <c r="BE102" i="40"/>
  <c r="AY102" i="40"/>
  <c r="AH101" i="40"/>
  <c r="Q101" i="40"/>
  <c r="AC101" i="40"/>
  <c r="AG101" i="40"/>
  <c r="AL101" i="40"/>
  <c r="AO101" i="40"/>
  <c r="X100" i="40"/>
  <c r="R101" i="40"/>
  <c r="P101" i="40"/>
  <c r="AJ101" i="40"/>
  <c r="AN101" i="40"/>
  <c r="AP101" i="40"/>
  <c r="W99" i="40"/>
  <c r="AB101" i="40"/>
  <c r="AI101" i="40"/>
  <c r="AM101" i="40"/>
  <c r="Y100" i="40"/>
  <c r="Z100" i="40" s="1"/>
  <c r="C427" i="30"/>
  <c r="D445" i="30"/>
  <c r="B296" i="10"/>
  <c r="D411" i="30"/>
  <c r="AQ102" i="40"/>
  <c r="AO102" i="40"/>
  <c r="AK102" i="40"/>
  <c r="T102" i="40"/>
  <c r="S102" i="40"/>
  <c r="AF102" i="40"/>
  <c r="AV102" i="40"/>
  <c r="AU102" i="40"/>
  <c r="AT102" i="40"/>
  <c r="AS102" i="40"/>
  <c r="G83" i="49"/>
  <c r="A106" i="40"/>
  <c r="B106" i="40" s="1"/>
  <c r="C107" i="40"/>
  <c r="F104" i="40"/>
  <c r="J82" i="49" s="1"/>
  <c r="N82" i="49"/>
  <c r="M82" i="49"/>
  <c r="E104" i="40"/>
  <c r="I82" i="49" s="1"/>
  <c r="D104" i="40"/>
  <c r="H82" i="49" s="1"/>
  <c r="M102" i="40"/>
  <c r="R102" i="40" s="1"/>
  <c r="N102" i="40"/>
  <c r="AN102" i="40" s="1"/>
  <c r="L103" i="40"/>
  <c r="BJ103" i="40" l="1"/>
  <c r="BK103" i="40"/>
  <c r="BY103" i="40"/>
  <c r="BZ103" i="40"/>
  <c r="I106" i="40"/>
  <c r="G106" i="40"/>
  <c r="K84" i="49" s="1"/>
  <c r="J106" i="40"/>
  <c r="K104" i="40"/>
  <c r="BX103" i="40"/>
  <c r="BV103" i="40"/>
  <c r="BW103" i="40"/>
  <c r="BU103" i="40"/>
  <c r="BT103" i="40"/>
  <c r="BQ103" i="40"/>
  <c r="BR103" i="40"/>
  <c r="BN103" i="40"/>
  <c r="BP103" i="40"/>
  <c r="BM103" i="40"/>
  <c r="BI103" i="40"/>
  <c r="BO103" i="40"/>
  <c r="BH103" i="40"/>
  <c r="BS103" i="40"/>
  <c r="BG103" i="40"/>
  <c r="BF103" i="40"/>
  <c r="BC103" i="40"/>
  <c r="BE103" i="40"/>
  <c r="BD103" i="40"/>
  <c r="AY103" i="40"/>
  <c r="AX103" i="40"/>
  <c r="BB103" i="40"/>
  <c r="BA103" i="40"/>
  <c r="AZ103" i="40"/>
  <c r="X102" i="40"/>
  <c r="W102" i="40"/>
  <c r="P102" i="40"/>
  <c r="AA102" i="40"/>
  <c r="AE102" i="40"/>
  <c r="AP102" i="40"/>
  <c r="AR102" i="40"/>
  <c r="V102" i="40"/>
  <c r="Y102" i="40"/>
  <c r="AC102" i="40"/>
  <c r="U102" i="40"/>
  <c r="AB102" i="40"/>
  <c r="AL102" i="40"/>
  <c r="AM102" i="40"/>
  <c r="Q102" i="40"/>
  <c r="AH102" i="40"/>
  <c r="AG102" i="40"/>
  <c r="AI102" i="40"/>
  <c r="AJ102" i="40"/>
  <c r="S101" i="40"/>
  <c r="T101" i="40"/>
  <c r="X99" i="40"/>
  <c r="Y99" i="40" s="1"/>
  <c r="C434" i="30"/>
  <c r="B297" i="10"/>
  <c r="AA103" i="40"/>
  <c r="P103" i="40"/>
  <c r="AV103" i="40"/>
  <c r="AU103" i="40"/>
  <c r="AT103" i="40"/>
  <c r="AS103" i="40"/>
  <c r="N103" i="40"/>
  <c r="AM103" i="40" s="1"/>
  <c r="M103" i="40"/>
  <c r="AC103" i="40" s="1"/>
  <c r="C108" i="40"/>
  <c r="A107" i="40"/>
  <c r="B107" i="40" s="1"/>
  <c r="G84" i="49"/>
  <c r="F105" i="40"/>
  <c r="J83" i="49" s="1"/>
  <c r="M83" i="49"/>
  <c r="D105" i="40"/>
  <c r="H83" i="49" s="1"/>
  <c r="E105" i="40"/>
  <c r="I83" i="49" s="1"/>
  <c r="N83" i="49"/>
  <c r="L104" i="40"/>
  <c r="BY104" i="40" l="1"/>
  <c r="BJ104" i="40"/>
  <c r="BZ104" i="40"/>
  <c r="BK104" i="40"/>
  <c r="J107" i="40"/>
  <c r="G107" i="40"/>
  <c r="K85" i="49" s="1"/>
  <c r="I107" i="40"/>
  <c r="K105" i="40"/>
  <c r="BW104" i="40"/>
  <c r="BX104" i="40"/>
  <c r="BR104" i="40"/>
  <c r="BV104" i="40"/>
  <c r="BS104" i="40"/>
  <c r="BQ104" i="40"/>
  <c r="BU104" i="40"/>
  <c r="BT104" i="40"/>
  <c r="BP104" i="40"/>
  <c r="BM104" i="40"/>
  <c r="BI104" i="40"/>
  <c r="BO104" i="40"/>
  <c r="BN104" i="40"/>
  <c r="BH104" i="40"/>
  <c r="BG104" i="40"/>
  <c r="BF104" i="40"/>
  <c r="BD104" i="40"/>
  <c r="BE104" i="40"/>
  <c r="AY104" i="40"/>
  <c r="AX104" i="40"/>
  <c r="AZ104" i="40"/>
  <c r="BC104" i="40"/>
  <c r="BB104" i="40"/>
  <c r="BA104" i="40"/>
  <c r="AG103" i="40"/>
  <c r="AB103" i="40"/>
  <c r="AJ103" i="40"/>
  <c r="AI103" i="40"/>
  <c r="AN103" i="40"/>
  <c r="Z99" i="40"/>
  <c r="Z102" i="40"/>
  <c r="AO103" i="40"/>
  <c r="AK103" i="40"/>
  <c r="AR103" i="40"/>
  <c r="AE103" i="40"/>
  <c r="AP103" i="40"/>
  <c r="AL103" i="40"/>
  <c r="AQ103" i="40"/>
  <c r="Q103" i="40"/>
  <c r="AF103" i="40"/>
  <c r="AH103" i="40"/>
  <c r="U101" i="40"/>
  <c r="V101" i="40" s="1"/>
  <c r="B298" i="10"/>
  <c r="C439" i="30"/>
  <c r="AB104" i="40"/>
  <c r="U104" i="40"/>
  <c r="W104" i="40"/>
  <c r="S104" i="40"/>
  <c r="Q104" i="40"/>
  <c r="T104" i="40"/>
  <c r="AV104" i="40"/>
  <c r="AU104" i="40"/>
  <c r="AT104" i="40"/>
  <c r="AS104" i="40"/>
  <c r="G85" i="49"/>
  <c r="N104" i="40"/>
  <c r="AO104" i="40" s="1"/>
  <c r="M104" i="40"/>
  <c r="AA104" i="40" s="1"/>
  <c r="C109" i="40"/>
  <c r="A108" i="40"/>
  <c r="B108" i="40" s="1"/>
  <c r="D106" i="40"/>
  <c r="H84" i="49" s="1"/>
  <c r="F106" i="40"/>
  <c r="J84" i="49" s="1"/>
  <c r="E106" i="40"/>
  <c r="I84" i="49" s="1"/>
  <c r="M84" i="49"/>
  <c r="N84" i="49"/>
  <c r="L105" i="40"/>
  <c r="BY105" i="40" l="1"/>
  <c r="BJ105" i="40"/>
  <c r="BZ105" i="40"/>
  <c r="BK105" i="40"/>
  <c r="J108" i="40"/>
  <c r="I108" i="40"/>
  <c r="G108" i="40"/>
  <c r="K86" i="49" s="1"/>
  <c r="K106" i="40"/>
  <c r="BV105" i="40"/>
  <c r="BU105" i="40"/>
  <c r="BW105" i="40"/>
  <c r="BR105" i="40"/>
  <c r="BP105" i="40"/>
  <c r="BN105" i="40"/>
  <c r="BX105" i="40"/>
  <c r="BS105" i="40"/>
  <c r="BT105" i="40"/>
  <c r="BO105" i="40"/>
  <c r="BM105" i="40"/>
  <c r="BQ105" i="40"/>
  <c r="BH105" i="40"/>
  <c r="BI105" i="40"/>
  <c r="BG105" i="40"/>
  <c r="BF105" i="40"/>
  <c r="BD105" i="40"/>
  <c r="BC105" i="40"/>
  <c r="BB105" i="40"/>
  <c r="BE105" i="40"/>
  <c r="AY105" i="40"/>
  <c r="BA105" i="40"/>
  <c r="AX105" i="40"/>
  <c r="AZ105" i="40"/>
  <c r="AG104" i="40"/>
  <c r="AJ104" i="40"/>
  <c r="AP104" i="40"/>
  <c r="AN104" i="40"/>
  <c r="V104" i="40"/>
  <c r="AC104" i="40"/>
  <c r="AH104" i="40"/>
  <c r="AK104" i="40"/>
  <c r="AQ104" i="40"/>
  <c r="R103" i="40"/>
  <c r="S103" i="40" s="1"/>
  <c r="W101" i="40"/>
  <c r="X101" i="40" s="1"/>
  <c r="AE104" i="40"/>
  <c r="AI104" i="40"/>
  <c r="AL104" i="40"/>
  <c r="AR104" i="40"/>
  <c r="P104" i="40"/>
  <c r="R104" i="40"/>
  <c r="X104" i="40"/>
  <c r="AF104" i="40"/>
  <c r="AM104" i="40"/>
  <c r="B300" i="10"/>
  <c r="C444" i="30"/>
  <c r="D424" i="30"/>
  <c r="AR105" i="40"/>
  <c r="AQ105" i="40"/>
  <c r="AO105" i="40"/>
  <c r="AM105" i="40"/>
  <c r="AK105" i="40"/>
  <c r="AG105" i="40"/>
  <c r="AF105" i="40"/>
  <c r="AI105" i="40"/>
  <c r="AJ105" i="40"/>
  <c r="V105" i="40"/>
  <c r="Q105" i="40"/>
  <c r="AN105" i="40"/>
  <c r="W105" i="40"/>
  <c r="AV105" i="40"/>
  <c r="AU105" i="40"/>
  <c r="AT105" i="40"/>
  <c r="AS105" i="40"/>
  <c r="E107" i="40"/>
  <c r="I85" i="49" s="1"/>
  <c r="M85" i="49"/>
  <c r="D107" i="40"/>
  <c r="H85" i="49" s="1"/>
  <c r="N85" i="49"/>
  <c r="F107" i="40"/>
  <c r="J85" i="49" s="1"/>
  <c r="A109" i="40"/>
  <c r="B109" i="40" s="1"/>
  <c r="C110" i="40"/>
  <c r="L106" i="40"/>
  <c r="G86" i="49"/>
  <c r="N105" i="40"/>
  <c r="AP105" i="40" s="1"/>
  <c r="M105" i="40"/>
  <c r="AC105" i="40" s="1"/>
  <c r="BY106" i="40" l="1"/>
  <c r="BJ106" i="40"/>
  <c r="BZ106" i="40"/>
  <c r="BK106" i="40"/>
  <c r="J109" i="40"/>
  <c r="I109" i="40"/>
  <c r="G109" i="40"/>
  <c r="K87" i="49" s="1"/>
  <c r="BX106" i="40"/>
  <c r="BT106" i="40"/>
  <c r="BW106" i="40"/>
  <c r="BS106" i="40"/>
  <c r="BQ106" i="40"/>
  <c r="BO106" i="40"/>
  <c r="BU106" i="40"/>
  <c r="BP106" i="40"/>
  <c r="BM106" i="40"/>
  <c r="BR106" i="40"/>
  <c r="BN106" i="40"/>
  <c r="BV106" i="40"/>
  <c r="BI106" i="40"/>
  <c r="BH106" i="40"/>
  <c r="BG106" i="40"/>
  <c r="BF106" i="40"/>
  <c r="BD106" i="40"/>
  <c r="BC106" i="40"/>
  <c r="BE106" i="40"/>
  <c r="AZ106" i="40"/>
  <c r="AY106" i="40"/>
  <c r="AX106" i="40"/>
  <c r="BB106" i="40"/>
  <c r="BA106" i="40"/>
  <c r="K107" i="40"/>
  <c r="T105" i="40"/>
  <c r="X105" i="40"/>
  <c r="P105" i="40"/>
  <c r="Y105" i="40" s="1"/>
  <c r="Y101" i="40"/>
  <c r="Z101" i="40" s="1"/>
  <c r="T103" i="40"/>
  <c r="U103" i="40"/>
  <c r="V103" i="40" s="1"/>
  <c r="AB105" i="40"/>
  <c r="AA105" i="40"/>
  <c r="S105" i="40"/>
  <c r="AL105" i="40"/>
  <c r="R105" i="40"/>
  <c r="U105" i="40"/>
  <c r="AE105" i="40"/>
  <c r="AH105" i="40"/>
  <c r="Y104" i="40"/>
  <c r="Z104" i="40" s="1"/>
  <c r="H303" i="10"/>
  <c r="B303" i="10"/>
  <c r="B306" i="10" s="1"/>
  <c r="AR106" i="40"/>
  <c r="AQ106" i="40"/>
  <c r="AP106" i="40"/>
  <c r="AN106" i="40"/>
  <c r="AO106" i="40"/>
  <c r="AM106" i="40"/>
  <c r="AH106" i="40"/>
  <c r="AG106" i="40"/>
  <c r="AK106" i="40"/>
  <c r="AF106" i="40"/>
  <c r="AA106" i="40"/>
  <c r="AI106" i="40"/>
  <c r="AE106" i="40"/>
  <c r="Z106" i="40"/>
  <c r="T106" i="40"/>
  <c r="Y106" i="40"/>
  <c r="S106" i="40"/>
  <c r="X106" i="40"/>
  <c r="V106" i="40"/>
  <c r="R106" i="40"/>
  <c r="P106" i="40"/>
  <c r="AC106" i="40"/>
  <c r="AJ106" i="40"/>
  <c r="U106" i="40"/>
  <c r="Q106" i="40"/>
  <c r="AL106" i="40"/>
  <c r="AB106" i="40"/>
  <c r="W106" i="40"/>
  <c r="AV106" i="40"/>
  <c r="AU106" i="40"/>
  <c r="AT106" i="40"/>
  <c r="AS106" i="40"/>
  <c r="D108" i="40"/>
  <c r="H86" i="49" s="1"/>
  <c r="M86" i="49"/>
  <c r="N86" i="49"/>
  <c r="F108" i="40"/>
  <c r="J86" i="49" s="1"/>
  <c r="E108" i="40"/>
  <c r="I86" i="49" s="1"/>
  <c r="A110" i="40"/>
  <c r="B110" i="40" s="1"/>
  <c r="C111" i="40"/>
  <c r="L107" i="40"/>
  <c r="G87" i="49"/>
  <c r="N106" i="40"/>
  <c r="M106" i="40"/>
  <c r="BJ107" i="40" l="1"/>
  <c r="BY107" i="40"/>
  <c r="BK107" i="40"/>
  <c r="BZ107" i="40"/>
  <c r="J110" i="40"/>
  <c r="G110" i="40"/>
  <c r="K88" i="49" s="1"/>
  <c r="I110" i="40"/>
  <c r="BX107" i="40"/>
  <c r="BW107" i="40"/>
  <c r="BV107" i="40"/>
  <c r="BT107" i="40"/>
  <c r="BU107" i="40"/>
  <c r="BS107" i="40"/>
  <c r="BQ107" i="40"/>
  <c r="BN107" i="40"/>
  <c r="BP107" i="40"/>
  <c r="BO107" i="40"/>
  <c r="BM107" i="40"/>
  <c r="BR107" i="40"/>
  <c r="BH107" i="40"/>
  <c r="BI107" i="40"/>
  <c r="BG107" i="40"/>
  <c r="BE107" i="40"/>
  <c r="BF107" i="40"/>
  <c r="BA107" i="40"/>
  <c r="AZ107" i="40"/>
  <c r="BD107" i="40"/>
  <c r="AY107" i="40"/>
  <c r="BC107" i="40"/>
  <c r="BB107" i="40"/>
  <c r="AX107" i="40"/>
  <c r="K108" i="40"/>
  <c r="W103" i="40"/>
  <c r="X103" i="40" s="1"/>
  <c r="Y103" i="40" s="1"/>
  <c r="Z105" i="40"/>
  <c r="B307" i="10"/>
  <c r="B308" i="10" s="1"/>
  <c r="AR107" i="40"/>
  <c r="AP107" i="40"/>
  <c r="AN107" i="40"/>
  <c r="AM107" i="40"/>
  <c r="AQ107" i="40"/>
  <c r="AO107" i="40"/>
  <c r="AL107" i="40"/>
  <c r="AJ107" i="40"/>
  <c r="AI107" i="40"/>
  <c r="AH107" i="40"/>
  <c r="AE107" i="40"/>
  <c r="AG107" i="40"/>
  <c r="AB107" i="40"/>
  <c r="X107" i="40"/>
  <c r="W107" i="40"/>
  <c r="V107" i="40"/>
  <c r="AK107" i="40"/>
  <c r="AF107" i="40"/>
  <c r="AA107" i="40"/>
  <c r="Z107" i="40"/>
  <c r="Y107" i="40"/>
  <c r="S107" i="40"/>
  <c r="T107" i="40"/>
  <c r="P107" i="40"/>
  <c r="R107" i="40"/>
  <c r="AC107" i="40"/>
  <c r="U107" i="40"/>
  <c r="Q107" i="40"/>
  <c r="AV107" i="40"/>
  <c r="AU107" i="40"/>
  <c r="AT107" i="40"/>
  <c r="AS107" i="40"/>
  <c r="M107" i="40"/>
  <c r="N107" i="40"/>
  <c r="L108" i="40"/>
  <c r="M87" i="49"/>
  <c r="N87" i="49"/>
  <c r="D109" i="40"/>
  <c r="H87" i="49" s="1"/>
  <c r="E109" i="40"/>
  <c r="I87" i="49" s="1"/>
  <c r="F109" i="40"/>
  <c r="J87" i="49" s="1"/>
  <c r="A111" i="40"/>
  <c r="B111" i="40" s="1"/>
  <c r="C112" i="40"/>
  <c r="G88" i="49"/>
  <c r="BY108" i="40" l="1"/>
  <c r="BJ108" i="40"/>
  <c r="BZ108" i="40"/>
  <c r="BK108" i="40"/>
  <c r="G111" i="40"/>
  <c r="K89" i="49" s="1"/>
  <c r="J111" i="40"/>
  <c r="I111" i="40"/>
  <c r="K109" i="40"/>
  <c r="BX108" i="40"/>
  <c r="BV108" i="40"/>
  <c r="BW108" i="40"/>
  <c r="BU108" i="40"/>
  <c r="BT108" i="40"/>
  <c r="BP108" i="40"/>
  <c r="BR108" i="40"/>
  <c r="BS108" i="40"/>
  <c r="BO108" i="40"/>
  <c r="BQ108" i="40"/>
  <c r="BN108" i="40"/>
  <c r="BI108" i="40"/>
  <c r="BM108" i="40"/>
  <c r="BH108" i="40"/>
  <c r="BE108" i="40"/>
  <c r="BG108" i="40"/>
  <c r="BF108" i="40"/>
  <c r="BD108" i="40"/>
  <c r="BC108" i="40"/>
  <c r="BB108" i="40"/>
  <c r="BA108" i="40"/>
  <c r="AX108" i="40"/>
  <c r="AZ108" i="40"/>
  <c r="AY108" i="40"/>
  <c r="Z103" i="40"/>
  <c r="C452" i="30"/>
  <c r="D472" i="30"/>
  <c r="B309" i="10"/>
  <c r="AR108" i="40"/>
  <c r="AQ108" i="40"/>
  <c r="AP108" i="40"/>
  <c r="AN108" i="40"/>
  <c r="AO108" i="40"/>
  <c r="AM108" i="40"/>
  <c r="AL108" i="40"/>
  <c r="AK108" i="40"/>
  <c r="AJ108" i="40"/>
  <c r="AI108" i="40"/>
  <c r="AH108" i="40"/>
  <c r="AG108" i="40"/>
  <c r="AF108" i="40"/>
  <c r="AE108" i="40"/>
  <c r="AC108" i="40"/>
  <c r="AB108" i="40"/>
  <c r="AA108" i="40"/>
  <c r="Z108" i="40"/>
  <c r="Y108" i="40"/>
  <c r="U108" i="40"/>
  <c r="X108" i="40"/>
  <c r="W108" i="40"/>
  <c r="V108" i="40"/>
  <c r="S108" i="40"/>
  <c r="R108" i="40"/>
  <c r="Q108" i="40"/>
  <c r="T108" i="40"/>
  <c r="P108" i="40"/>
  <c r="AV108" i="40"/>
  <c r="AU108" i="40"/>
  <c r="AT108" i="40"/>
  <c r="AS108" i="40"/>
  <c r="G89" i="49"/>
  <c r="M108" i="40"/>
  <c r="N108" i="40"/>
  <c r="E110" i="40"/>
  <c r="I88" i="49" s="1"/>
  <c r="D110" i="40"/>
  <c r="H88" i="49" s="1"/>
  <c r="N88" i="49"/>
  <c r="M88" i="49"/>
  <c r="F110" i="40"/>
  <c r="J88" i="49" s="1"/>
  <c r="A112" i="40"/>
  <c r="B112" i="40" s="1"/>
  <c r="C113" i="40"/>
  <c r="L109" i="40"/>
  <c r="BY109" i="40" l="1"/>
  <c r="BJ109" i="40"/>
  <c r="BZ109" i="40"/>
  <c r="BK109" i="40"/>
  <c r="I112" i="40"/>
  <c r="G112" i="40"/>
  <c r="K90" i="49" s="1"/>
  <c r="J112" i="40"/>
  <c r="BX109" i="40"/>
  <c r="BT109" i="40"/>
  <c r="BV109" i="40"/>
  <c r="BW109" i="40"/>
  <c r="BU109" i="40"/>
  <c r="BS109" i="40"/>
  <c r="BQ109" i="40"/>
  <c r="BO109" i="40"/>
  <c r="BP109" i="40"/>
  <c r="BN109" i="40"/>
  <c r="BI109" i="40"/>
  <c r="BR109" i="40"/>
  <c r="BM109" i="40"/>
  <c r="BF109" i="40"/>
  <c r="BC109" i="40"/>
  <c r="BE109" i="40"/>
  <c r="BH109" i="40"/>
  <c r="BG109" i="40"/>
  <c r="BD109" i="40"/>
  <c r="BB109" i="40"/>
  <c r="BA109" i="40"/>
  <c r="AX109" i="40"/>
  <c r="AZ109" i="40"/>
  <c r="AY109" i="40"/>
  <c r="K110" i="40"/>
  <c r="B310" i="10"/>
  <c r="C456" i="30"/>
  <c r="AR109" i="40"/>
  <c r="AP109" i="40"/>
  <c r="AO109" i="40"/>
  <c r="AQ109" i="40"/>
  <c r="AN109" i="40"/>
  <c r="AL109" i="40"/>
  <c r="AK109" i="40"/>
  <c r="AJ109" i="40"/>
  <c r="AM109" i="40"/>
  <c r="AI109" i="40"/>
  <c r="AF109" i="40"/>
  <c r="AE109" i="40"/>
  <c r="AH109" i="40"/>
  <c r="AC109" i="40"/>
  <c r="Y109" i="40"/>
  <c r="AG109" i="40"/>
  <c r="AB109" i="40"/>
  <c r="U109" i="40"/>
  <c r="AA109" i="40"/>
  <c r="W109" i="40"/>
  <c r="T109" i="40"/>
  <c r="Q109" i="40"/>
  <c r="P109" i="40"/>
  <c r="X109" i="40"/>
  <c r="V109" i="40"/>
  <c r="Z109" i="40"/>
  <c r="S109" i="40"/>
  <c r="R109" i="40"/>
  <c r="AV109" i="40"/>
  <c r="AU109" i="40"/>
  <c r="AT109" i="40"/>
  <c r="AS109" i="40"/>
  <c r="C114" i="40"/>
  <c r="A113" i="40"/>
  <c r="B113" i="40" s="1"/>
  <c r="N109" i="40"/>
  <c r="M109" i="40"/>
  <c r="G90" i="49"/>
  <c r="L110" i="40"/>
  <c r="D111" i="40"/>
  <c r="H89" i="49" s="1"/>
  <c r="M89" i="49"/>
  <c r="N89" i="49"/>
  <c r="E111" i="40"/>
  <c r="I89" i="49" s="1"/>
  <c r="F111" i="40"/>
  <c r="J89" i="49" s="1"/>
  <c r="BJ110" i="40" l="1"/>
  <c r="BZ110" i="40"/>
  <c r="BY110" i="40"/>
  <c r="BK110" i="40"/>
  <c r="I113" i="40"/>
  <c r="G113" i="40"/>
  <c r="K91" i="49" s="1"/>
  <c r="J113" i="40"/>
  <c r="K111" i="40"/>
  <c r="BU110" i="40"/>
  <c r="BX110" i="40"/>
  <c r="BV110" i="40"/>
  <c r="BR110" i="40"/>
  <c r="BP110" i="40"/>
  <c r="BN110" i="40"/>
  <c r="BQ110" i="40"/>
  <c r="BT110" i="40"/>
  <c r="BS110" i="40"/>
  <c r="BM110" i="40"/>
  <c r="BW110" i="40"/>
  <c r="BO110" i="40"/>
  <c r="BI110" i="40"/>
  <c r="BH110" i="40"/>
  <c r="BC110" i="40"/>
  <c r="BB110" i="40"/>
  <c r="BG110" i="40"/>
  <c r="BF110" i="40"/>
  <c r="BA110" i="40"/>
  <c r="BE110" i="40"/>
  <c r="AX110" i="40"/>
  <c r="BD110" i="40"/>
  <c r="AZ110" i="40"/>
  <c r="AY110" i="40"/>
  <c r="D477" i="30"/>
  <c r="B311" i="10"/>
  <c r="C459" i="30"/>
  <c r="AR110" i="40"/>
  <c r="AQ110" i="40"/>
  <c r="AO110" i="40"/>
  <c r="AN110" i="40"/>
  <c r="AP110" i="40"/>
  <c r="AL110" i="40"/>
  <c r="AK110" i="40"/>
  <c r="AJ110" i="40"/>
  <c r="AG110" i="40"/>
  <c r="AM110" i="40"/>
  <c r="AI110" i="40"/>
  <c r="AF110" i="40"/>
  <c r="Z110" i="40"/>
  <c r="AH110" i="40"/>
  <c r="AC110" i="40"/>
  <c r="Y110" i="40"/>
  <c r="T110" i="40"/>
  <c r="AB110" i="40"/>
  <c r="U110" i="40"/>
  <c r="R110" i="40"/>
  <c r="W110" i="40"/>
  <c r="Q110" i="40"/>
  <c r="AE110" i="40"/>
  <c r="AA110" i="40"/>
  <c r="P110" i="40"/>
  <c r="V110" i="40"/>
  <c r="X110" i="40"/>
  <c r="S110" i="40"/>
  <c r="AV110" i="40"/>
  <c r="AU110" i="40"/>
  <c r="AT110" i="40"/>
  <c r="AS110" i="40"/>
  <c r="M90" i="49"/>
  <c r="E112" i="40"/>
  <c r="I90" i="49" s="1"/>
  <c r="F112" i="40"/>
  <c r="J90" i="49" s="1"/>
  <c r="N90" i="49"/>
  <c r="D112" i="40"/>
  <c r="H90" i="49" s="1"/>
  <c r="G91" i="49"/>
  <c r="L111" i="40"/>
  <c r="N110" i="40"/>
  <c r="M110" i="40"/>
  <c r="C115" i="40"/>
  <c r="A114" i="40"/>
  <c r="B114" i="40" s="1"/>
  <c r="BJ111" i="40" l="1"/>
  <c r="BY111" i="40"/>
  <c r="BZ111" i="40"/>
  <c r="BK111" i="40"/>
  <c r="I114" i="40"/>
  <c r="G114" i="40"/>
  <c r="K92" i="49" s="1"/>
  <c r="J114" i="40"/>
  <c r="K112" i="40"/>
  <c r="BX111" i="40"/>
  <c r="BV111" i="40"/>
  <c r="BR111" i="40"/>
  <c r="BW111" i="40"/>
  <c r="BO111" i="40"/>
  <c r="BU111" i="40"/>
  <c r="BQ111" i="40"/>
  <c r="BN111" i="40"/>
  <c r="BT111" i="40"/>
  <c r="BS111" i="40"/>
  <c r="BI111" i="40"/>
  <c r="BH111" i="40"/>
  <c r="BP111" i="40"/>
  <c r="BM111" i="40"/>
  <c r="BC111" i="40"/>
  <c r="BE111" i="40"/>
  <c r="BD111" i="40"/>
  <c r="AY111" i="40"/>
  <c r="AX111" i="40"/>
  <c r="BG111" i="40"/>
  <c r="BB111" i="40"/>
  <c r="BA111" i="40"/>
  <c r="BF111" i="40"/>
  <c r="AZ111" i="40"/>
  <c r="D378" i="30"/>
  <c r="B312" i="10"/>
  <c r="C462" i="30"/>
  <c r="AQ111" i="40"/>
  <c r="AR111" i="40"/>
  <c r="AO111" i="40"/>
  <c r="AN111" i="40"/>
  <c r="AM111" i="40"/>
  <c r="AL111" i="40"/>
  <c r="AP111" i="40"/>
  <c r="AI111" i="40"/>
  <c r="AK111" i="40"/>
  <c r="AH111" i="40"/>
  <c r="AJ111" i="40"/>
  <c r="AG111" i="40"/>
  <c r="AA111" i="40"/>
  <c r="X111" i="40"/>
  <c r="W111" i="40"/>
  <c r="V111" i="40"/>
  <c r="Z111" i="40"/>
  <c r="AF111" i="40"/>
  <c r="AC111" i="40"/>
  <c r="S111" i="40"/>
  <c r="U111" i="40"/>
  <c r="T111" i="40"/>
  <c r="R111" i="40"/>
  <c r="Y111" i="40"/>
  <c r="Q111" i="40"/>
  <c r="AB111" i="40"/>
  <c r="P111" i="40"/>
  <c r="AE111" i="40"/>
  <c r="AV111" i="40"/>
  <c r="AU111" i="40"/>
  <c r="AT111" i="40"/>
  <c r="AS111" i="40"/>
  <c r="A115" i="40"/>
  <c r="B115" i="40" s="1"/>
  <c r="C116" i="40"/>
  <c r="N111" i="40"/>
  <c r="M111" i="40"/>
  <c r="G92" i="49"/>
  <c r="D113" i="40"/>
  <c r="H91" i="49" s="1"/>
  <c r="E113" i="40"/>
  <c r="I91" i="49" s="1"/>
  <c r="N91" i="49"/>
  <c r="M91" i="49"/>
  <c r="F113" i="40"/>
  <c r="J91" i="49" s="1"/>
  <c r="L112" i="40"/>
  <c r="BY112" i="40" l="1"/>
  <c r="BJ112" i="40"/>
  <c r="BZ112" i="40"/>
  <c r="BK112" i="40"/>
  <c r="J115" i="40"/>
  <c r="I115" i="40"/>
  <c r="G115" i="40"/>
  <c r="K93" i="49" s="1"/>
  <c r="K113" i="40"/>
  <c r="BW112" i="40"/>
  <c r="BV112" i="40"/>
  <c r="BX112" i="40"/>
  <c r="BT112" i="40"/>
  <c r="BS112" i="40"/>
  <c r="BP112" i="40"/>
  <c r="BU112" i="40"/>
  <c r="BN112" i="40"/>
  <c r="BR112" i="40"/>
  <c r="BO112" i="40"/>
  <c r="BM112" i="40"/>
  <c r="BI112" i="40"/>
  <c r="BH112" i="40"/>
  <c r="BQ112" i="40"/>
  <c r="BG112" i="40"/>
  <c r="BF112" i="40"/>
  <c r="BD112" i="40"/>
  <c r="BE112" i="40"/>
  <c r="AY112" i="40"/>
  <c r="BB112" i="40"/>
  <c r="BA112" i="40"/>
  <c r="AX112" i="40"/>
  <c r="AZ112" i="40"/>
  <c r="BC112" i="40"/>
  <c r="B313" i="10"/>
  <c r="C467" i="30"/>
  <c r="AR112" i="40"/>
  <c r="AQ112" i="40"/>
  <c r="AP112" i="40"/>
  <c r="AM112" i="40"/>
  <c r="AL112" i="40"/>
  <c r="AK112" i="40"/>
  <c r="AJ112" i="40"/>
  <c r="AN112" i="40"/>
  <c r="AI112" i="40"/>
  <c r="AH112" i="40"/>
  <c r="AG112" i="40"/>
  <c r="AF112" i="40"/>
  <c r="AE112" i="40"/>
  <c r="AC112" i="40"/>
  <c r="AB112" i="40"/>
  <c r="AA112" i="40"/>
  <c r="Z112" i="40"/>
  <c r="Y112" i="40"/>
  <c r="X112" i="40"/>
  <c r="W112" i="40"/>
  <c r="V112" i="40"/>
  <c r="S112" i="40"/>
  <c r="R112" i="40"/>
  <c r="Q112" i="40"/>
  <c r="AO112" i="40"/>
  <c r="U112" i="40"/>
  <c r="T112" i="40"/>
  <c r="P112" i="40"/>
  <c r="AV112" i="40"/>
  <c r="AU112" i="40"/>
  <c r="AT112" i="40"/>
  <c r="AS112" i="40"/>
  <c r="L113" i="40"/>
  <c r="D114" i="40"/>
  <c r="H92" i="49" s="1"/>
  <c r="E114" i="40"/>
  <c r="I92" i="49" s="1"/>
  <c r="M92" i="49"/>
  <c r="N92" i="49"/>
  <c r="F114" i="40"/>
  <c r="J92" i="49" s="1"/>
  <c r="A116" i="40"/>
  <c r="B116" i="40" s="1"/>
  <c r="C117" i="40"/>
  <c r="M112" i="40"/>
  <c r="N112" i="40"/>
  <c r="G93" i="49"/>
  <c r="BY113" i="40" l="1"/>
  <c r="BJ113" i="40"/>
  <c r="BZ113" i="40"/>
  <c r="BK113" i="40"/>
  <c r="J116" i="40"/>
  <c r="I116" i="40"/>
  <c r="G116" i="40"/>
  <c r="K94" i="49" s="1"/>
  <c r="K114" i="40"/>
  <c r="BW113" i="40"/>
  <c r="BX113" i="40"/>
  <c r="BU113" i="40"/>
  <c r="BR113" i="40"/>
  <c r="BP113" i="40"/>
  <c r="BN113" i="40"/>
  <c r="BQ113" i="40"/>
  <c r="BT113" i="40"/>
  <c r="BO113" i="40"/>
  <c r="BV113" i="40"/>
  <c r="BH113" i="40"/>
  <c r="BS113" i="40"/>
  <c r="BM113" i="40"/>
  <c r="BD113" i="40"/>
  <c r="BI113" i="40"/>
  <c r="BC113" i="40"/>
  <c r="BG113" i="40"/>
  <c r="BF113" i="40"/>
  <c r="BB113" i="40"/>
  <c r="BE113" i="40"/>
  <c r="AY113" i="40"/>
  <c r="BA113" i="40"/>
  <c r="AX113" i="40"/>
  <c r="AZ113" i="40"/>
  <c r="C471" i="30"/>
  <c r="B314" i="10"/>
  <c r="AR113" i="40"/>
  <c r="AQ113" i="40"/>
  <c r="AP113" i="40"/>
  <c r="AO113" i="40"/>
  <c r="AM113" i="40"/>
  <c r="AJ113" i="40"/>
  <c r="AN113" i="40"/>
  <c r="AL113" i="40"/>
  <c r="AE113" i="40"/>
  <c r="AK113" i="40"/>
  <c r="AH113" i="40"/>
  <c r="AB113" i="40"/>
  <c r="AA113" i="40"/>
  <c r="U113" i="40"/>
  <c r="X113" i="40"/>
  <c r="V113" i="40"/>
  <c r="P113" i="40"/>
  <c r="S113" i="40"/>
  <c r="AG113" i="40"/>
  <c r="W113" i="40"/>
  <c r="R113" i="40"/>
  <c r="AF113" i="40"/>
  <c r="AC113" i="40"/>
  <c r="AI113" i="40"/>
  <c r="Z113" i="40"/>
  <c r="T113" i="40"/>
  <c r="Y113" i="40"/>
  <c r="Q113" i="40"/>
  <c r="AV113" i="40"/>
  <c r="AU113" i="40"/>
  <c r="AT113" i="40"/>
  <c r="AS113" i="40"/>
  <c r="G94" i="49"/>
  <c r="M113" i="40"/>
  <c r="N113" i="40"/>
  <c r="L114" i="40"/>
  <c r="N93" i="49"/>
  <c r="F115" i="40"/>
  <c r="J93" i="49" s="1"/>
  <c r="D115" i="40"/>
  <c r="H93" i="49" s="1"/>
  <c r="E115" i="40"/>
  <c r="I93" i="49" s="1"/>
  <c r="M93" i="49"/>
  <c r="C118" i="40"/>
  <c r="A117" i="40"/>
  <c r="B117" i="40" s="1"/>
  <c r="BZ114" i="40" l="1"/>
  <c r="BJ114" i="40"/>
  <c r="BY114" i="40"/>
  <c r="BK114" i="40"/>
  <c r="G117" i="40"/>
  <c r="K95" i="49" s="1"/>
  <c r="J117" i="40"/>
  <c r="I117" i="40"/>
  <c r="K115" i="40"/>
  <c r="BT114" i="40"/>
  <c r="BX114" i="40"/>
  <c r="BS114" i="40"/>
  <c r="BQ114" i="40"/>
  <c r="BO114" i="40"/>
  <c r="BW114" i="40"/>
  <c r="BU114" i="40"/>
  <c r="BR114" i="40"/>
  <c r="BV114" i="40"/>
  <c r="BM114" i="40"/>
  <c r="BN114" i="40"/>
  <c r="BP114" i="40"/>
  <c r="BI114" i="40"/>
  <c r="BG114" i="40"/>
  <c r="BF114" i="40"/>
  <c r="BD114" i="40"/>
  <c r="BH114" i="40"/>
  <c r="BC114" i="40"/>
  <c r="BE114" i="40"/>
  <c r="AZ114" i="40"/>
  <c r="AY114" i="40"/>
  <c r="BB114" i="40"/>
  <c r="BA114" i="40"/>
  <c r="AX114" i="40"/>
  <c r="C484" i="30"/>
  <c r="B316" i="10"/>
  <c r="H316" i="10"/>
  <c r="AR114" i="40"/>
  <c r="AQ114" i="40"/>
  <c r="AP114" i="40"/>
  <c r="AN114" i="40"/>
  <c r="AM114" i="40"/>
  <c r="AK114" i="40"/>
  <c r="AJ114" i="40"/>
  <c r="AF114" i="40"/>
  <c r="AL114" i="40"/>
  <c r="AE114" i="40"/>
  <c r="AC114" i="40"/>
  <c r="Y114" i="40"/>
  <c r="AB114" i="40"/>
  <c r="T114" i="40"/>
  <c r="AH114" i="40"/>
  <c r="Q114" i="40"/>
  <c r="P114" i="40"/>
  <c r="AA114" i="40"/>
  <c r="S114" i="40"/>
  <c r="AO114" i="40"/>
  <c r="X114" i="40"/>
  <c r="V114" i="40"/>
  <c r="AI114" i="40"/>
  <c r="Z114" i="40"/>
  <c r="AG114" i="40"/>
  <c r="R114" i="40"/>
  <c r="U114" i="40"/>
  <c r="W114" i="40"/>
  <c r="AV114" i="40"/>
  <c r="AU114" i="40"/>
  <c r="AT114" i="40"/>
  <c r="AS114" i="40"/>
  <c r="M114" i="40"/>
  <c r="N114" i="40"/>
  <c r="C119" i="40"/>
  <c r="A118" i="40"/>
  <c r="B118" i="40" s="1"/>
  <c r="G95" i="49"/>
  <c r="L115" i="40"/>
  <c r="N94" i="49"/>
  <c r="D116" i="40"/>
  <c r="H94" i="49" s="1"/>
  <c r="F116" i="40"/>
  <c r="J94" i="49" s="1"/>
  <c r="M94" i="49"/>
  <c r="E116" i="40"/>
  <c r="I94" i="49" s="1"/>
  <c r="BY115" i="40" l="1"/>
  <c r="BZ115" i="40"/>
  <c r="BJ115" i="40"/>
  <c r="BK115" i="40"/>
  <c r="G118" i="40"/>
  <c r="K96" i="49" s="1"/>
  <c r="I118" i="40"/>
  <c r="J118" i="40"/>
  <c r="K116" i="40"/>
  <c r="BX115" i="40"/>
  <c r="BW115" i="40"/>
  <c r="BV115" i="40"/>
  <c r="BR115" i="40"/>
  <c r="BP115" i="40"/>
  <c r="BM115" i="40"/>
  <c r="BT115" i="40"/>
  <c r="BS115" i="40"/>
  <c r="BQ115" i="40"/>
  <c r="BU115" i="40"/>
  <c r="BN115" i="40"/>
  <c r="BO115" i="40"/>
  <c r="BH115" i="40"/>
  <c r="BI115" i="40"/>
  <c r="BG115" i="40"/>
  <c r="BE115" i="40"/>
  <c r="BF115" i="40"/>
  <c r="BA115" i="40"/>
  <c r="BC115" i="40"/>
  <c r="AZ115" i="40"/>
  <c r="AY115" i="40"/>
  <c r="BD115" i="40"/>
  <c r="BB115" i="40"/>
  <c r="AX115" i="40"/>
  <c r="H318" i="10"/>
  <c r="B318" i="10"/>
  <c r="AR115" i="40"/>
  <c r="AQ115" i="40"/>
  <c r="AO115" i="40"/>
  <c r="AP115" i="40"/>
  <c r="AN115" i="40"/>
  <c r="AM115" i="40"/>
  <c r="AL115" i="40"/>
  <c r="AI115" i="40"/>
  <c r="AK115" i="40"/>
  <c r="AG115" i="40"/>
  <c r="AF115" i="40"/>
  <c r="AJ115" i="40"/>
  <c r="AE115" i="40"/>
  <c r="Z115" i="40"/>
  <c r="X115" i="40"/>
  <c r="W115" i="40"/>
  <c r="V115" i="40"/>
  <c r="AC115" i="40"/>
  <c r="Y115" i="40"/>
  <c r="U115" i="40"/>
  <c r="T115" i="40"/>
  <c r="R115" i="40"/>
  <c r="AB115" i="40"/>
  <c r="P115" i="40"/>
  <c r="AH115" i="40"/>
  <c r="Q115" i="40"/>
  <c r="AA115" i="40"/>
  <c r="S115" i="40"/>
  <c r="AV115" i="40"/>
  <c r="AU115" i="40"/>
  <c r="AT115" i="40"/>
  <c r="AS115" i="40"/>
  <c r="N115" i="40"/>
  <c r="M115" i="40"/>
  <c r="G96" i="49"/>
  <c r="A119" i="40"/>
  <c r="B119" i="40" s="1"/>
  <c r="C120" i="40"/>
  <c r="L116" i="40"/>
  <c r="M95" i="49"/>
  <c r="N95" i="49"/>
  <c r="E117" i="40"/>
  <c r="I95" i="49" s="1"/>
  <c r="F117" i="40"/>
  <c r="J95" i="49" s="1"/>
  <c r="D117" i="40"/>
  <c r="H95" i="49" s="1"/>
  <c r="BY116" i="40" l="1"/>
  <c r="BJ116" i="40"/>
  <c r="BZ116" i="40"/>
  <c r="BK116" i="40"/>
  <c r="G119" i="40"/>
  <c r="K97" i="49" s="1"/>
  <c r="J119" i="40"/>
  <c r="I119" i="40"/>
  <c r="K117" i="40"/>
  <c r="BX116" i="40"/>
  <c r="BV116" i="40"/>
  <c r="BU116" i="40"/>
  <c r="BT116" i="40"/>
  <c r="BW116" i="40"/>
  <c r="BS116" i="40"/>
  <c r="BQ116" i="40"/>
  <c r="BN116" i="40"/>
  <c r="BM116" i="40"/>
  <c r="BO116" i="40"/>
  <c r="BR116" i="40"/>
  <c r="BP116" i="40"/>
  <c r="BH116" i="40"/>
  <c r="BG116" i="40"/>
  <c r="BE116" i="40"/>
  <c r="BF116" i="40"/>
  <c r="BI116" i="40"/>
  <c r="BD116" i="40"/>
  <c r="BC116" i="40"/>
  <c r="AX116" i="40"/>
  <c r="AZ116" i="40"/>
  <c r="BB116" i="40"/>
  <c r="AY116" i="40"/>
  <c r="BA116" i="40"/>
  <c r="B325" i="10"/>
  <c r="AR116" i="40"/>
  <c r="AQ116" i="40"/>
  <c r="AP116" i="40"/>
  <c r="AO116" i="40"/>
  <c r="AN116" i="40"/>
  <c r="AL116" i="40"/>
  <c r="AK116" i="40"/>
  <c r="AJ116" i="40"/>
  <c r="AM116" i="40"/>
  <c r="AI116" i="40"/>
  <c r="AH116" i="40"/>
  <c r="AG116" i="40"/>
  <c r="AF116" i="40"/>
  <c r="AE116" i="40"/>
  <c r="AC116" i="40"/>
  <c r="AB116" i="40"/>
  <c r="AA116" i="40"/>
  <c r="Z116" i="40"/>
  <c r="Y116" i="40"/>
  <c r="X116" i="40"/>
  <c r="W116" i="40"/>
  <c r="V116" i="40"/>
  <c r="S116" i="40"/>
  <c r="R116" i="40"/>
  <c r="Q116" i="40"/>
  <c r="T116" i="40"/>
  <c r="U116" i="40"/>
  <c r="P116" i="40"/>
  <c r="AV116" i="40"/>
  <c r="AU116" i="40"/>
  <c r="AT116" i="40"/>
  <c r="AS116" i="40"/>
  <c r="M96" i="49"/>
  <c r="E118" i="40"/>
  <c r="I96" i="49" s="1"/>
  <c r="F118" i="40"/>
  <c r="D118" i="40"/>
  <c r="H96" i="49" s="1"/>
  <c r="N96" i="49"/>
  <c r="L117" i="40"/>
  <c r="G97" i="49"/>
  <c r="A120" i="40"/>
  <c r="B120" i="40" s="1"/>
  <c r="C121" i="40"/>
  <c r="M116" i="40"/>
  <c r="N116" i="40"/>
  <c r="BY117" i="40" l="1"/>
  <c r="BJ117" i="40"/>
  <c r="BZ117" i="40"/>
  <c r="BK117" i="40"/>
  <c r="I120" i="40"/>
  <c r="G120" i="40"/>
  <c r="K98" i="49" s="1"/>
  <c r="J120" i="40"/>
  <c r="K118" i="40"/>
  <c r="J96" i="49"/>
  <c r="BW117" i="40"/>
  <c r="BT117" i="40"/>
  <c r="BX117" i="40"/>
  <c r="BV117" i="40"/>
  <c r="BS117" i="40"/>
  <c r="BQ117" i="40"/>
  <c r="BO117" i="40"/>
  <c r="BN117" i="40"/>
  <c r="BR117" i="40"/>
  <c r="BM117" i="40"/>
  <c r="BU117" i="40"/>
  <c r="BF117" i="40"/>
  <c r="BP117" i="40"/>
  <c r="BI117" i="40"/>
  <c r="BC117" i="40"/>
  <c r="BG117" i="40"/>
  <c r="BE117" i="40"/>
  <c r="BH117" i="40"/>
  <c r="BD117" i="40"/>
  <c r="AX117" i="40"/>
  <c r="AZ117" i="40"/>
  <c r="AY117" i="40"/>
  <c r="BB117" i="40"/>
  <c r="BA117" i="40"/>
  <c r="B330" i="10"/>
  <c r="D397" i="30"/>
  <c r="C266" i="10"/>
  <c r="C488" i="30"/>
  <c r="AR117" i="40"/>
  <c r="AP117" i="40"/>
  <c r="AO117" i="40"/>
  <c r="AQ117" i="40"/>
  <c r="AM117" i="40"/>
  <c r="AN117" i="40"/>
  <c r="AL117" i="40"/>
  <c r="AI117" i="40"/>
  <c r="AH117" i="40"/>
  <c r="AG117" i="40"/>
  <c r="AF117" i="40"/>
  <c r="AA117" i="40"/>
  <c r="AJ117" i="40"/>
  <c r="AE117" i="40"/>
  <c r="Z117" i="40"/>
  <c r="U117" i="40"/>
  <c r="AK117" i="40"/>
  <c r="Y117" i="40"/>
  <c r="W117" i="40"/>
  <c r="S117" i="40"/>
  <c r="P117" i="40"/>
  <c r="T117" i="40"/>
  <c r="R117" i="40"/>
  <c r="AC117" i="40"/>
  <c r="X117" i="40"/>
  <c r="V117" i="40"/>
  <c r="Q117" i="40"/>
  <c r="AB117" i="40"/>
  <c r="AV117" i="40"/>
  <c r="AU117" i="40"/>
  <c r="AT117" i="40"/>
  <c r="AS117" i="40"/>
  <c r="M117" i="40"/>
  <c r="N117" i="40"/>
  <c r="G98" i="49"/>
  <c r="L118" i="40"/>
  <c r="C122" i="40"/>
  <c r="A121" i="40"/>
  <c r="B121" i="40" s="1"/>
  <c r="N97" i="49"/>
  <c r="E119" i="40"/>
  <c r="I97" i="49" s="1"/>
  <c r="D119" i="40"/>
  <c r="H97" i="49" s="1"/>
  <c r="M97" i="49"/>
  <c r="F119" i="40"/>
  <c r="J97" i="49" s="1"/>
  <c r="BZ118" i="40" l="1"/>
  <c r="BJ118" i="40"/>
  <c r="BY118" i="40"/>
  <c r="BK118" i="40"/>
  <c r="I121" i="40"/>
  <c r="G121" i="40"/>
  <c r="K99" i="49" s="1"/>
  <c r="J121" i="40"/>
  <c r="K119" i="40"/>
  <c r="BU118" i="40"/>
  <c r="BW118" i="40"/>
  <c r="BR118" i="40"/>
  <c r="BP118" i="40"/>
  <c r="BN118" i="40"/>
  <c r="BV118" i="40"/>
  <c r="BX118" i="40"/>
  <c r="BQ118" i="40"/>
  <c r="BS118" i="40"/>
  <c r="BO118" i="40"/>
  <c r="BM118" i="40"/>
  <c r="BT118" i="40"/>
  <c r="BI118" i="40"/>
  <c r="BH118" i="40"/>
  <c r="BC118" i="40"/>
  <c r="BG118" i="40"/>
  <c r="BF118" i="40"/>
  <c r="BB118" i="40"/>
  <c r="BA118" i="40"/>
  <c r="AX118" i="40"/>
  <c r="BE118" i="40"/>
  <c r="AZ118" i="40"/>
  <c r="BD118" i="40"/>
  <c r="AY118" i="40"/>
  <c r="B331" i="10"/>
  <c r="C499" i="30"/>
  <c r="AR118" i="40"/>
  <c r="AQ118" i="40"/>
  <c r="AN118" i="40"/>
  <c r="AO118" i="40"/>
  <c r="AM118" i="40"/>
  <c r="AJ118" i="40"/>
  <c r="AE118" i="40"/>
  <c r="AI118" i="40"/>
  <c r="AH118" i="40"/>
  <c r="AP118" i="40"/>
  <c r="AL118" i="40"/>
  <c r="AG118" i="40"/>
  <c r="AB118" i="40"/>
  <c r="AF118" i="40"/>
  <c r="AA118" i="40"/>
  <c r="T118" i="40"/>
  <c r="Z118" i="40"/>
  <c r="Y118" i="40"/>
  <c r="W118" i="40"/>
  <c r="R118" i="40"/>
  <c r="AK118" i="40"/>
  <c r="S118" i="40"/>
  <c r="P118" i="40"/>
  <c r="U118" i="40"/>
  <c r="Q118" i="40"/>
  <c r="AC118" i="40"/>
  <c r="V118" i="40"/>
  <c r="X118" i="40"/>
  <c r="AV118" i="40"/>
  <c r="AU118" i="40"/>
  <c r="AT118" i="40"/>
  <c r="AS118" i="40"/>
  <c r="C123" i="40"/>
  <c r="A122" i="40"/>
  <c r="B122" i="40" s="1"/>
  <c r="N118" i="40"/>
  <c r="M118" i="40"/>
  <c r="L119" i="40"/>
  <c r="G99" i="49"/>
  <c r="E120" i="40"/>
  <c r="I98" i="49" s="1"/>
  <c r="D120" i="40"/>
  <c r="H98" i="49" s="1"/>
  <c r="F120" i="40"/>
  <c r="J98" i="49" s="1"/>
  <c r="M98" i="49"/>
  <c r="N98" i="49"/>
  <c r="BY119" i="40" l="1"/>
  <c r="BJ119" i="40"/>
  <c r="BZ119" i="40"/>
  <c r="BK119" i="40"/>
  <c r="I122" i="40"/>
  <c r="G122" i="40"/>
  <c r="K100" i="49" s="1"/>
  <c r="J122" i="40"/>
  <c r="K120" i="40"/>
  <c r="BX119" i="40"/>
  <c r="BV119" i="40"/>
  <c r="BW119" i="40"/>
  <c r="BU119" i="40"/>
  <c r="BT119" i="40"/>
  <c r="BP119" i="40"/>
  <c r="BR119" i="40"/>
  <c r="BQ119" i="40"/>
  <c r="BO119" i="40"/>
  <c r="BI119" i="40"/>
  <c r="BH119" i="40"/>
  <c r="BN119" i="40"/>
  <c r="BS119" i="40"/>
  <c r="BC119" i="40"/>
  <c r="BG119" i="40"/>
  <c r="BF119" i="40"/>
  <c r="BE119" i="40"/>
  <c r="BD119" i="40"/>
  <c r="BM119" i="40"/>
  <c r="BB119" i="40"/>
  <c r="BA119" i="40"/>
  <c r="AY119" i="40"/>
  <c r="AX119" i="40"/>
  <c r="AZ119" i="40"/>
  <c r="B332" i="10"/>
  <c r="C503" i="30"/>
  <c r="AQ119" i="40"/>
  <c r="AN119" i="40"/>
  <c r="AM119" i="40"/>
  <c r="AR119" i="40"/>
  <c r="AO119" i="40"/>
  <c r="AK119" i="40"/>
  <c r="AI119" i="40"/>
  <c r="AJ119" i="40"/>
  <c r="AF119" i="40"/>
  <c r="AE119" i="40"/>
  <c r="AH119" i="40"/>
  <c r="AC119" i="40"/>
  <c r="Y119" i="40"/>
  <c r="X119" i="40"/>
  <c r="W119" i="40"/>
  <c r="V119" i="40"/>
  <c r="AP119" i="40"/>
  <c r="AL119" i="40"/>
  <c r="AG119" i="40"/>
  <c r="AB119" i="40"/>
  <c r="AA119" i="40"/>
  <c r="Q119" i="40"/>
  <c r="Z119" i="40"/>
  <c r="S119" i="40"/>
  <c r="P119" i="40"/>
  <c r="U119" i="40"/>
  <c r="T119" i="40"/>
  <c r="R119" i="40"/>
  <c r="AV119" i="40"/>
  <c r="AU119" i="40"/>
  <c r="AT119" i="40"/>
  <c r="AS119" i="40"/>
  <c r="L120" i="40"/>
  <c r="N119" i="40"/>
  <c r="M119" i="40"/>
  <c r="G100" i="49"/>
  <c r="C124" i="40"/>
  <c r="A123" i="40"/>
  <c r="B123" i="40" s="1"/>
  <c r="N99" i="49"/>
  <c r="E121" i="40"/>
  <c r="I99" i="49" s="1"/>
  <c r="F121" i="40"/>
  <c r="J99" i="49" s="1"/>
  <c r="M99" i="49"/>
  <c r="D121" i="40"/>
  <c r="H99" i="49" s="1"/>
  <c r="BY120" i="40" l="1"/>
  <c r="BJ120" i="40"/>
  <c r="BZ120" i="40"/>
  <c r="BK120" i="40"/>
  <c r="J123" i="40"/>
  <c r="I123" i="40"/>
  <c r="G123" i="40"/>
  <c r="K101" i="49" s="1"/>
  <c r="BW120" i="40"/>
  <c r="BX120" i="40"/>
  <c r="BU120" i="40"/>
  <c r="BQ120" i="40"/>
  <c r="BV120" i="40"/>
  <c r="BS120" i="40"/>
  <c r="BR120" i="40"/>
  <c r="BP120" i="40"/>
  <c r="BO120" i="40"/>
  <c r="BT120" i="40"/>
  <c r="BI120" i="40"/>
  <c r="BH120" i="40"/>
  <c r="BN120" i="40"/>
  <c r="BG120" i="40"/>
  <c r="BM120" i="40"/>
  <c r="BF120" i="40"/>
  <c r="BD120" i="40"/>
  <c r="BE120" i="40"/>
  <c r="BC120" i="40"/>
  <c r="BB120" i="40"/>
  <c r="BA120" i="40"/>
  <c r="AY120" i="40"/>
  <c r="AX120" i="40"/>
  <c r="AZ120" i="40"/>
  <c r="K121" i="40"/>
  <c r="B333" i="10"/>
  <c r="AR120" i="40"/>
  <c r="AQ120" i="40"/>
  <c r="AP120" i="40"/>
  <c r="AO120" i="40"/>
  <c r="AL120" i="40"/>
  <c r="AK120" i="40"/>
  <c r="AJ120" i="40"/>
  <c r="AI120" i="40"/>
  <c r="AH120" i="40"/>
  <c r="AG120" i="40"/>
  <c r="AF120" i="40"/>
  <c r="AE120" i="40"/>
  <c r="AN120" i="40"/>
  <c r="AC120" i="40"/>
  <c r="AB120" i="40"/>
  <c r="AA120" i="40"/>
  <c r="Z120" i="40"/>
  <c r="Y120" i="40"/>
  <c r="AM120" i="40"/>
  <c r="X120" i="40"/>
  <c r="W120" i="40"/>
  <c r="V120" i="40"/>
  <c r="S120" i="40"/>
  <c r="R120" i="40"/>
  <c r="Q120" i="40"/>
  <c r="U120" i="40"/>
  <c r="T120" i="40"/>
  <c r="P120" i="40"/>
  <c r="AV120" i="40"/>
  <c r="AU120" i="40"/>
  <c r="AT120" i="40"/>
  <c r="AS120" i="40"/>
  <c r="N100" i="49"/>
  <c r="M100" i="49"/>
  <c r="E122" i="40"/>
  <c r="I100" i="49" s="1"/>
  <c r="D122" i="40"/>
  <c r="H100" i="49" s="1"/>
  <c r="F122" i="40"/>
  <c r="M120" i="40"/>
  <c r="N120" i="40"/>
  <c r="L121" i="40"/>
  <c r="G101" i="49"/>
  <c r="A124" i="40"/>
  <c r="B124" i="40" s="1"/>
  <c r="C125" i="40"/>
  <c r="BY121" i="40" l="1"/>
  <c r="BJ121" i="40"/>
  <c r="BZ121" i="40"/>
  <c r="BK121" i="40"/>
  <c r="J124" i="40"/>
  <c r="I124" i="40"/>
  <c r="G124" i="40"/>
  <c r="K102" i="49" s="1"/>
  <c r="K122" i="40"/>
  <c r="J100" i="49"/>
  <c r="BX121" i="40"/>
  <c r="BU121" i="40"/>
  <c r="BW121" i="40"/>
  <c r="BR121" i="40"/>
  <c r="BP121" i="40"/>
  <c r="BN121" i="40"/>
  <c r="BT121" i="40"/>
  <c r="BO121" i="40"/>
  <c r="BV121" i="40"/>
  <c r="BQ121" i="40"/>
  <c r="BS121" i="40"/>
  <c r="BM121" i="40"/>
  <c r="BI121" i="40"/>
  <c r="BH121" i="40"/>
  <c r="BD121" i="40"/>
  <c r="BC121" i="40"/>
  <c r="BG121" i="40"/>
  <c r="BF121" i="40"/>
  <c r="BB121" i="40"/>
  <c r="BA121" i="40"/>
  <c r="AY121" i="40"/>
  <c r="BE121" i="40"/>
  <c r="AX121" i="40"/>
  <c r="AZ121" i="40"/>
  <c r="B334" i="10"/>
  <c r="B335" i="10" s="1"/>
  <c r="B336" i="10" s="1"/>
  <c r="AQ121" i="40"/>
  <c r="AP121" i="40"/>
  <c r="AO121" i="40"/>
  <c r="AR121" i="40"/>
  <c r="AL121" i="40"/>
  <c r="AK121" i="40"/>
  <c r="AJ121" i="40"/>
  <c r="AG121" i="40"/>
  <c r="AN121" i="40"/>
  <c r="AF121" i="40"/>
  <c r="AI121" i="40"/>
  <c r="Z121" i="40"/>
  <c r="AM121" i="40"/>
  <c r="AH121" i="40"/>
  <c r="AC121" i="40"/>
  <c r="Y121" i="40"/>
  <c r="U121" i="40"/>
  <c r="AE121" i="40"/>
  <c r="AB121" i="40"/>
  <c r="X121" i="40"/>
  <c r="V121" i="40"/>
  <c r="R121" i="40"/>
  <c r="P121" i="40"/>
  <c r="Q121" i="40"/>
  <c r="AA121" i="40"/>
  <c r="T121" i="40"/>
  <c r="W121" i="40"/>
  <c r="S121" i="40"/>
  <c r="AV121" i="40"/>
  <c r="AU121" i="40"/>
  <c r="AT121" i="40"/>
  <c r="AS121" i="40"/>
  <c r="G102" i="49"/>
  <c r="L122" i="40"/>
  <c r="A125" i="40"/>
  <c r="B125" i="40" s="1"/>
  <c r="C126" i="40"/>
  <c r="E123" i="40"/>
  <c r="I101" i="49" s="1"/>
  <c r="D123" i="40"/>
  <c r="H101" i="49" s="1"/>
  <c r="F123" i="40"/>
  <c r="J101" i="49" s="1"/>
  <c r="N101" i="49"/>
  <c r="M101" i="49"/>
  <c r="M121" i="40"/>
  <c r="N121" i="40"/>
  <c r="BY122" i="40" l="1"/>
  <c r="BJ122" i="40"/>
  <c r="BZ122" i="40"/>
  <c r="BK122" i="40"/>
  <c r="G125" i="40"/>
  <c r="K103" i="49" s="1"/>
  <c r="J125" i="40"/>
  <c r="I125" i="40"/>
  <c r="K123" i="40"/>
  <c r="BV122" i="40"/>
  <c r="BT122" i="40"/>
  <c r="BW122" i="40"/>
  <c r="BS122" i="40"/>
  <c r="BQ122" i="40"/>
  <c r="BO122" i="40"/>
  <c r="BR122" i="40"/>
  <c r="BU122" i="40"/>
  <c r="BN122" i="40"/>
  <c r="BP122" i="40"/>
  <c r="BX122" i="40"/>
  <c r="BM122" i="40"/>
  <c r="BI122" i="40"/>
  <c r="BD122" i="40"/>
  <c r="BC122" i="40"/>
  <c r="BE122" i="40"/>
  <c r="AZ122" i="40"/>
  <c r="AX122" i="40"/>
  <c r="BH122" i="40"/>
  <c r="BG122" i="40"/>
  <c r="BB122" i="40"/>
  <c r="AY122" i="40"/>
  <c r="BA122" i="40"/>
  <c r="BF122" i="40"/>
  <c r="C496" i="30"/>
  <c r="B343" i="10"/>
  <c r="B344" i="10" s="1"/>
  <c r="B345" i="10" s="1"/>
  <c r="B346" i="10" s="1"/>
  <c r="B347" i="10" s="1"/>
  <c r="B348" i="10" s="1"/>
  <c r="B349" i="10" s="1"/>
  <c r="B350" i="10" s="1"/>
  <c r="B351" i="10" s="1"/>
  <c r="B352" i="10" s="1"/>
  <c r="B353" i="10" s="1"/>
  <c r="B354" i="10" s="1"/>
  <c r="J336" i="10"/>
  <c r="AR122" i="40"/>
  <c r="AQ122" i="40"/>
  <c r="AP122" i="40"/>
  <c r="AN122" i="40"/>
  <c r="AO122" i="40"/>
  <c r="AM122" i="40"/>
  <c r="AL122" i="40"/>
  <c r="AK122" i="40"/>
  <c r="AH122" i="40"/>
  <c r="AJ122" i="40"/>
  <c r="AG122" i="40"/>
  <c r="AA122" i="40"/>
  <c r="AI122" i="40"/>
  <c r="Z122" i="40"/>
  <c r="T122" i="40"/>
  <c r="AC122" i="40"/>
  <c r="S122" i="40"/>
  <c r="X122" i="40"/>
  <c r="V122" i="40"/>
  <c r="U122" i="40"/>
  <c r="R122" i="40"/>
  <c r="P122" i="40"/>
  <c r="AF122" i="40"/>
  <c r="Q122" i="40"/>
  <c r="AE122" i="40"/>
  <c r="AB122" i="40"/>
  <c r="Y122" i="40"/>
  <c r="W122" i="40"/>
  <c r="AV122" i="40"/>
  <c r="AU122" i="40"/>
  <c r="AT122" i="40"/>
  <c r="AS122" i="40"/>
  <c r="C127" i="40"/>
  <c r="A126" i="40"/>
  <c r="B126" i="40" s="1"/>
  <c r="L123" i="40"/>
  <c r="N122" i="40"/>
  <c r="M122" i="40"/>
  <c r="N102" i="49"/>
  <c r="M102" i="49"/>
  <c r="E124" i="40"/>
  <c r="I102" i="49" s="1"/>
  <c r="D124" i="40"/>
  <c r="H102" i="49" s="1"/>
  <c r="F124" i="40"/>
  <c r="J102" i="49" s="1"/>
  <c r="G103" i="49"/>
  <c r="BK123" i="40" l="1"/>
  <c r="BY123" i="40"/>
  <c r="BZ123" i="40"/>
  <c r="BJ123" i="40"/>
  <c r="G126" i="40"/>
  <c r="K104" i="49" s="1"/>
  <c r="J126" i="40"/>
  <c r="I126" i="40"/>
  <c r="K124" i="40"/>
  <c r="BX123" i="40"/>
  <c r="BW123" i="40"/>
  <c r="BV123" i="40"/>
  <c r="BT123" i="40"/>
  <c r="BS123" i="40"/>
  <c r="BU123" i="40"/>
  <c r="BP123" i="40"/>
  <c r="BR123" i="40"/>
  <c r="BN123" i="40"/>
  <c r="BM123" i="40"/>
  <c r="BO123" i="40"/>
  <c r="BQ123" i="40"/>
  <c r="BH123" i="40"/>
  <c r="BG123" i="40"/>
  <c r="BE123" i="40"/>
  <c r="BI123" i="40"/>
  <c r="BA123" i="40"/>
  <c r="BF123" i="40"/>
  <c r="AZ123" i="40"/>
  <c r="BC123" i="40"/>
  <c r="BB123" i="40"/>
  <c r="AY123" i="40"/>
  <c r="BD123" i="40"/>
  <c r="AX123" i="40"/>
  <c r="AR123" i="40"/>
  <c r="AP123" i="40"/>
  <c r="AN123" i="40"/>
  <c r="AM123" i="40"/>
  <c r="AO123" i="40"/>
  <c r="AJ123" i="40"/>
  <c r="AI123" i="40"/>
  <c r="AQ123" i="40"/>
  <c r="AL123" i="40"/>
  <c r="AE123" i="40"/>
  <c r="AK123" i="40"/>
  <c r="AH123" i="40"/>
  <c r="AB123" i="40"/>
  <c r="X123" i="40"/>
  <c r="W123" i="40"/>
  <c r="V123" i="40"/>
  <c r="AA123" i="40"/>
  <c r="AG123" i="40"/>
  <c r="S123" i="40"/>
  <c r="Z123" i="40"/>
  <c r="U123" i="40"/>
  <c r="P123" i="40"/>
  <c r="AC123" i="40"/>
  <c r="T123" i="40"/>
  <c r="R123" i="40"/>
  <c r="Q123" i="40"/>
  <c r="AF123" i="40"/>
  <c r="Y123" i="40"/>
  <c r="AV123" i="40"/>
  <c r="AU123" i="40"/>
  <c r="AT123" i="40"/>
  <c r="AS123" i="40"/>
  <c r="M123" i="40"/>
  <c r="N123" i="40"/>
  <c r="M103" i="49"/>
  <c r="F125" i="40"/>
  <c r="J103" i="49" s="1"/>
  <c r="D125" i="40"/>
  <c r="H103" i="49" s="1"/>
  <c r="E125" i="40"/>
  <c r="I103" i="49" s="1"/>
  <c r="N103" i="49"/>
  <c r="G104" i="49"/>
  <c r="L124" i="40"/>
  <c r="C128" i="40"/>
  <c r="A127" i="40"/>
  <c r="B127" i="40" s="1"/>
  <c r="BY124" i="40" l="1"/>
  <c r="BJ124" i="40"/>
  <c r="BZ124" i="40"/>
  <c r="BK124" i="40"/>
  <c r="G127" i="40"/>
  <c r="K105" i="49" s="1"/>
  <c r="J127" i="40"/>
  <c r="I127" i="40"/>
  <c r="BX124" i="40"/>
  <c r="BV124" i="40"/>
  <c r="BW124" i="40"/>
  <c r="BU124" i="40"/>
  <c r="BQ124" i="40"/>
  <c r="BT124" i="40"/>
  <c r="BS124" i="40"/>
  <c r="BR124" i="40"/>
  <c r="BP124" i="40"/>
  <c r="BN124" i="40"/>
  <c r="BO124" i="40"/>
  <c r="BM124" i="40"/>
  <c r="BI124" i="40"/>
  <c r="BH124" i="40"/>
  <c r="BF124" i="40"/>
  <c r="BE124" i="40"/>
  <c r="BD124" i="40"/>
  <c r="BG124" i="40"/>
  <c r="BC124" i="40"/>
  <c r="AX124" i="40"/>
  <c r="AZ124" i="40"/>
  <c r="BB124" i="40"/>
  <c r="BA124" i="40"/>
  <c r="AY124" i="40"/>
  <c r="K125" i="40"/>
  <c r="AR124" i="40"/>
  <c r="AQ124" i="40"/>
  <c r="AP124" i="40"/>
  <c r="AN124" i="40"/>
  <c r="AM124" i="40"/>
  <c r="AL124" i="40"/>
  <c r="AK124" i="40"/>
  <c r="AO124" i="40"/>
  <c r="AJ124" i="40"/>
  <c r="AI124" i="40"/>
  <c r="AH124" i="40"/>
  <c r="AG124" i="40"/>
  <c r="AF124" i="40"/>
  <c r="AE124" i="40"/>
  <c r="AC124" i="40"/>
  <c r="AB124" i="40"/>
  <c r="AA124" i="40"/>
  <c r="Z124" i="40"/>
  <c r="Y124" i="40"/>
  <c r="X124" i="40"/>
  <c r="W124" i="40"/>
  <c r="V124" i="40"/>
  <c r="S124" i="40"/>
  <c r="R124" i="40"/>
  <c r="Q124" i="40"/>
  <c r="U124" i="40"/>
  <c r="P124" i="40"/>
  <c r="T124" i="40"/>
  <c r="AV124" i="40"/>
  <c r="AU124" i="40"/>
  <c r="AT124" i="40"/>
  <c r="AS124" i="40"/>
  <c r="M124" i="40"/>
  <c r="N124" i="40"/>
  <c r="G105" i="49"/>
  <c r="C129" i="40"/>
  <c r="A128" i="40"/>
  <c r="B128" i="40" s="1"/>
  <c r="F126" i="40"/>
  <c r="J104" i="49" s="1"/>
  <c r="D126" i="40"/>
  <c r="H104" i="49" s="1"/>
  <c r="E126" i="40"/>
  <c r="I104" i="49" s="1"/>
  <c r="M104" i="49"/>
  <c r="N104" i="49"/>
  <c r="L125" i="40"/>
  <c r="BY125" i="40" l="1"/>
  <c r="BJ125" i="40"/>
  <c r="BZ125" i="40"/>
  <c r="BK125" i="40"/>
  <c r="I128" i="40"/>
  <c r="G128" i="40"/>
  <c r="K106" i="49" s="1"/>
  <c r="J128" i="40"/>
  <c r="K126" i="40"/>
  <c r="BT125" i="40"/>
  <c r="BV125" i="40"/>
  <c r="BX125" i="40"/>
  <c r="BS125" i="40"/>
  <c r="BQ125" i="40"/>
  <c r="BO125" i="40"/>
  <c r="BR125" i="40"/>
  <c r="BW125" i="40"/>
  <c r="BU125" i="40"/>
  <c r="BM125" i="40"/>
  <c r="BN125" i="40"/>
  <c r="BF125" i="40"/>
  <c r="BI125" i="40"/>
  <c r="BP125" i="40"/>
  <c r="BG125" i="40"/>
  <c r="BC125" i="40"/>
  <c r="BE125" i="40"/>
  <c r="BD125" i="40"/>
  <c r="BH125" i="40"/>
  <c r="AZ125" i="40"/>
  <c r="AY125" i="40"/>
  <c r="AX125" i="40"/>
  <c r="BB125" i="40"/>
  <c r="BA125" i="40"/>
  <c r="AR125" i="40"/>
  <c r="AP125" i="40"/>
  <c r="AO125" i="40"/>
  <c r="AN125" i="40"/>
  <c r="AM125" i="40"/>
  <c r="AK125" i="40"/>
  <c r="AI125" i="40"/>
  <c r="AF125" i="40"/>
  <c r="AQ125" i="40"/>
  <c r="AL125" i="40"/>
  <c r="AE125" i="40"/>
  <c r="AC125" i="40"/>
  <c r="Y125" i="40"/>
  <c r="AB125" i="40"/>
  <c r="U125" i="40"/>
  <c r="W125" i="40"/>
  <c r="T125" i="40"/>
  <c r="Q125" i="40"/>
  <c r="P125" i="40"/>
  <c r="AH125" i="40"/>
  <c r="X125" i="40"/>
  <c r="V125" i="40"/>
  <c r="S125" i="40"/>
  <c r="AG125" i="40"/>
  <c r="AJ125" i="40"/>
  <c r="AA125" i="40"/>
  <c r="Z125" i="40"/>
  <c r="R125" i="40"/>
  <c r="AV125" i="40"/>
  <c r="AU125" i="40"/>
  <c r="AT125" i="40"/>
  <c r="AS125" i="40"/>
  <c r="L126" i="40"/>
  <c r="G106" i="49"/>
  <c r="C130" i="40"/>
  <c r="A129" i="40"/>
  <c r="B129" i="40" s="1"/>
  <c r="E127" i="40"/>
  <c r="I105" i="49" s="1"/>
  <c r="M105" i="49"/>
  <c r="N105" i="49"/>
  <c r="F127" i="40"/>
  <c r="J105" i="49" s="1"/>
  <c r="D127" i="40"/>
  <c r="H105" i="49" s="1"/>
  <c r="N125" i="40"/>
  <c r="M125" i="40"/>
  <c r="BJ126" i="40" l="1"/>
  <c r="BZ126" i="40"/>
  <c r="BY126" i="40"/>
  <c r="BK126" i="40"/>
  <c r="I129" i="40"/>
  <c r="J129" i="40"/>
  <c r="G129" i="40"/>
  <c r="K107" i="49" s="1"/>
  <c r="K127" i="40"/>
  <c r="BU126" i="40"/>
  <c r="BX126" i="40"/>
  <c r="BV126" i="40"/>
  <c r="BR126" i="40"/>
  <c r="BP126" i="40"/>
  <c r="BN126" i="40"/>
  <c r="BT126" i="40"/>
  <c r="BO126" i="40"/>
  <c r="BS126" i="40"/>
  <c r="BW126" i="40"/>
  <c r="BQ126" i="40"/>
  <c r="BM126" i="40"/>
  <c r="BH126" i="40"/>
  <c r="BG126" i="40"/>
  <c r="BF126" i="40"/>
  <c r="BC126" i="40"/>
  <c r="BB126" i="40"/>
  <c r="BI126" i="40"/>
  <c r="BA126" i="40"/>
  <c r="BD126" i="40"/>
  <c r="AX126" i="40"/>
  <c r="AZ126" i="40"/>
  <c r="BE126" i="40"/>
  <c r="AY126" i="40"/>
  <c r="AR126" i="40"/>
  <c r="AQ126" i="40"/>
  <c r="AO126" i="40"/>
  <c r="AP126" i="40"/>
  <c r="AN126" i="40"/>
  <c r="AL126" i="40"/>
  <c r="AM126" i="40"/>
  <c r="AK126" i="40"/>
  <c r="AG126" i="40"/>
  <c r="AI126" i="40"/>
  <c r="AF126" i="40"/>
  <c r="AE126" i="40"/>
  <c r="Z126" i="40"/>
  <c r="AC126" i="40"/>
  <c r="Y126" i="40"/>
  <c r="T126" i="40"/>
  <c r="U126" i="40"/>
  <c r="R126" i="40"/>
  <c r="Q126" i="40"/>
  <c r="P126" i="40"/>
  <c r="W126" i="40"/>
  <c r="AB126" i="40"/>
  <c r="AJ126" i="40"/>
  <c r="AA126" i="40"/>
  <c r="AH126" i="40"/>
  <c r="S126" i="40"/>
  <c r="V126" i="40"/>
  <c r="X126" i="40"/>
  <c r="AV126" i="40"/>
  <c r="AU126" i="40"/>
  <c r="AT126" i="40"/>
  <c r="AS126" i="40"/>
  <c r="D128" i="40"/>
  <c r="H106" i="49" s="1"/>
  <c r="E128" i="40"/>
  <c r="I106" i="49" s="1"/>
  <c r="M106" i="49"/>
  <c r="N106" i="49"/>
  <c r="F128" i="40"/>
  <c r="J106" i="49" s="1"/>
  <c r="G107" i="49"/>
  <c r="L127" i="40"/>
  <c r="C131" i="40"/>
  <c r="A130" i="40"/>
  <c r="B130" i="40" s="1"/>
  <c r="N126" i="40"/>
  <c r="M126" i="40"/>
  <c r="BJ127" i="40" l="1"/>
  <c r="BK127" i="40"/>
  <c r="BY127" i="40"/>
  <c r="BZ127" i="40"/>
  <c r="I130" i="40"/>
  <c r="G130" i="40"/>
  <c r="K108" i="49" s="1"/>
  <c r="J130" i="40"/>
  <c r="BX127" i="40"/>
  <c r="BV127" i="40"/>
  <c r="BW127" i="40"/>
  <c r="BS127" i="40"/>
  <c r="BT127" i="40"/>
  <c r="BQ127" i="40"/>
  <c r="BU127" i="40"/>
  <c r="BP127" i="40"/>
  <c r="BN127" i="40"/>
  <c r="BM127" i="40"/>
  <c r="BI127" i="40"/>
  <c r="BH127" i="40"/>
  <c r="BO127" i="40"/>
  <c r="BR127" i="40"/>
  <c r="BG127" i="40"/>
  <c r="BF127" i="40"/>
  <c r="BC127" i="40"/>
  <c r="BE127" i="40"/>
  <c r="BD127" i="40"/>
  <c r="AY127" i="40"/>
  <c r="AX127" i="40"/>
  <c r="BA127" i="40"/>
  <c r="AZ127" i="40"/>
  <c r="BB127" i="40"/>
  <c r="K128" i="40"/>
  <c r="AQ127" i="40"/>
  <c r="AR127" i="40"/>
  <c r="AO127" i="40"/>
  <c r="AN127" i="40"/>
  <c r="AM127" i="40"/>
  <c r="AP127" i="40"/>
  <c r="AJ127" i="40"/>
  <c r="AI127" i="40"/>
  <c r="AL127" i="40"/>
  <c r="AH127" i="40"/>
  <c r="AG127" i="40"/>
  <c r="AK127" i="40"/>
  <c r="AF127" i="40"/>
  <c r="AA127" i="40"/>
  <c r="X127" i="40"/>
  <c r="W127" i="40"/>
  <c r="V127" i="40"/>
  <c r="AE127" i="40"/>
  <c r="Z127" i="40"/>
  <c r="Y127" i="40"/>
  <c r="S127" i="40"/>
  <c r="U127" i="40"/>
  <c r="T127" i="40"/>
  <c r="R127" i="40"/>
  <c r="AC127" i="40"/>
  <c r="Q127" i="40"/>
  <c r="P127" i="40"/>
  <c r="AB127" i="40"/>
  <c r="AV127" i="40"/>
  <c r="AU127" i="40"/>
  <c r="AT127" i="40"/>
  <c r="AS127" i="40"/>
  <c r="F129" i="40"/>
  <c r="J107" i="49" s="1"/>
  <c r="E129" i="40"/>
  <c r="I107" i="49" s="1"/>
  <c r="N107" i="49"/>
  <c r="D129" i="40"/>
  <c r="H107" i="49" s="1"/>
  <c r="M107" i="49"/>
  <c r="A131" i="40"/>
  <c r="B131" i="40" s="1"/>
  <c r="C132" i="40"/>
  <c r="N127" i="40"/>
  <c r="M127" i="40"/>
  <c r="G108" i="49"/>
  <c r="L128" i="40"/>
  <c r="BY128" i="40" l="1"/>
  <c r="BJ128" i="40"/>
  <c r="BZ128" i="40"/>
  <c r="BK128" i="40"/>
  <c r="J131" i="40"/>
  <c r="G131" i="40"/>
  <c r="K109" i="49" s="1"/>
  <c r="I131" i="40"/>
  <c r="K129" i="40"/>
  <c r="BW128" i="40"/>
  <c r="BX128" i="40"/>
  <c r="BV128" i="40"/>
  <c r="BU128" i="40"/>
  <c r="BP128" i="40"/>
  <c r="BN128" i="40"/>
  <c r="BS128" i="40"/>
  <c r="BR128" i="40"/>
  <c r="BQ128" i="40"/>
  <c r="BO128" i="40"/>
  <c r="BM128" i="40"/>
  <c r="BI128" i="40"/>
  <c r="BT128" i="40"/>
  <c r="BH128" i="40"/>
  <c r="BG128" i="40"/>
  <c r="BF128" i="40"/>
  <c r="BD128" i="40"/>
  <c r="BE128" i="40"/>
  <c r="AY128" i="40"/>
  <c r="BC128" i="40"/>
  <c r="AX128" i="40"/>
  <c r="AZ128" i="40"/>
  <c r="BB128" i="40"/>
  <c r="BA128" i="40"/>
  <c r="AR128" i="40"/>
  <c r="AQ128" i="40"/>
  <c r="AP128" i="40"/>
  <c r="AO128" i="40"/>
  <c r="AM128" i="40"/>
  <c r="AL128" i="40"/>
  <c r="AK128" i="40"/>
  <c r="AN128" i="40"/>
  <c r="AJ128" i="40"/>
  <c r="AI128" i="40"/>
  <c r="AH128" i="40"/>
  <c r="AG128" i="40"/>
  <c r="AF128" i="40"/>
  <c r="AE128" i="40"/>
  <c r="AC128" i="40"/>
  <c r="AB128" i="40"/>
  <c r="AA128" i="40"/>
  <c r="Z128" i="40"/>
  <c r="Y128" i="40"/>
  <c r="X128" i="40"/>
  <c r="W128" i="40"/>
  <c r="V128" i="40"/>
  <c r="S128" i="40"/>
  <c r="R128" i="40"/>
  <c r="Q128" i="40"/>
  <c r="T128" i="40"/>
  <c r="U128" i="40"/>
  <c r="P128" i="40"/>
  <c r="AV128" i="40"/>
  <c r="AU128" i="40"/>
  <c r="AT128" i="40"/>
  <c r="AS128" i="40"/>
  <c r="L129" i="40"/>
  <c r="D130" i="40"/>
  <c r="H108" i="49" s="1"/>
  <c r="E130" i="40"/>
  <c r="I108" i="49" s="1"/>
  <c r="M108" i="49"/>
  <c r="F130" i="40"/>
  <c r="J108" i="49" s="1"/>
  <c r="N108" i="49"/>
  <c r="C133" i="40"/>
  <c r="A132" i="40"/>
  <c r="B132" i="40" s="1"/>
  <c r="G109" i="49"/>
  <c r="N128" i="40"/>
  <c r="M128" i="40"/>
  <c r="BY129" i="40" l="1"/>
  <c r="BJ129" i="40"/>
  <c r="BZ129" i="40"/>
  <c r="BK129" i="40"/>
  <c r="J132" i="40"/>
  <c r="I132" i="40"/>
  <c r="G132" i="40"/>
  <c r="K110" i="49" s="1"/>
  <c r="BU129" i="40"/>
  <c r="BX129" i="40"/>
  <c r="BT129" i="40"/>
  <c r="BW129" i="40"/>
  <c r="BR129" i="40"/>
  <c r="BP129" i="40"/>
  <c r="BN129" i="40"/>
  <c r="BO129" i="40"/>
  <c r="BV129" i="40"/>
  <c r="BQ129" i="40"/>
  <c r="BH129" i="40"/>
  <c r="BM129" i="40"/>
  <c r="BS129" i="40"/>
  <c r="BI129" i="40"/>
  <c r="BD129" i="40"/>
  <c r="BG129" i="40"/>
  <c r="BF129" i="40"/>
  <c r="BC129" i="40"/>
  <c r="BB129" i="40"/>
  <c r="BA129" i="40"/>
  <c r="AY129" i="40"/>
  <c r="BE129" i="40"/>
  <c r="AX129" i="40"/>
  <c r="AZ129" i="40"/>
  <c r="K130" i="40"/>
  <c r="AQ129" i="40"/>
  <c r="AP129" i="40"/>
  <c r="AR129" i="40"/>
  <c r="AN129" i="40"/>
  <c r="AO129" i="40"/>
  <c r="AM129" i="40"/>
  <c r="AJ129" i="40"/>
  <c r="AE129" i="40"/>
  <c r="AH129" i="40"/>
  <c r="AG129" i="40"/>
  <c r="AB129" i="40"/>
  <c r="AK129" i="40"/>
  <c r="AF129" i="40"/>
  <c r="AA129" i="40"/>
  <c r="U129" i="40"/>
  <c r="AL129" i="40"/>
  <c r="AI129" i="40"/>
  <c r="Z129" i="40"/>
  <c r="X129" i="40"/>
  <c r="V129" i="40"/>
  <c r="P129" i="40"/>
  <c r="W129" i="40"/>
  <c r="R129" i="40"/>
  <c r="Y129" i="40"/>
  <c r="S129" i="40"/>
  <c r="AC129" i="40"/>
  <c r="Q129" i="40"/>
  <c r="T129" i="40"/>
  <c r="AV129" i="40"/>
  <c r="AU129" i="40"/>
  <c r="AT129" i="40"/>
  <c r="AS129" i="40"/>
  <c r="C134" i="40"/>
  <c r="A133" i="40"/>
  <c r="B133" i="40" s="1"/>
  <c r="E131" i="40"/>
  <c r="I109" i="49" s="1"/>
  <c r="N109" i="49"/>
  <c r="M109" i="49"/>
  <c r="F131" i="40"/>
  <c r="J109" i="49" s="1"/>
  <c r="D131" i="40"/>
  <c r="H109" i="49" s="1"/>
  <c r="L130" i="40"/>
  <c r="M129" i="40"/>
  <c r="N129" i="40"/>
  <c r="G110" i="49"/>
  <c r="BJ130" i="40" l="1"/>
  <c r="BZ130" i="40"/>
  <c r="BY130" i="40"/>
  <c r="BK130" i="40"/>
  <c r="J133" i="40"/>
  <c r="I133" i="40"/>
  <c r="G133" i="40"/>
  <c r="K111" i="49" s="1"/>
  <c r="BT130" i="40"/>
  <c r="BX130" i="40"/>
  <c r="BU130" i="40"/>
  <c r="BS130" i="40"/>
  <c r="BQ130" i="40"/>
  <c r="BO130" i="40"/>
  <c r="BV130" i="40"/>
  <c r="BP130" i="40"/>
  <c r="BW130" i="40"/>
  <c r="BR130" i="40"/>
  <c r="BN130" i="40"/>
  <c r="BI130" i="40"/>
  <c r="BM130" i="40"/>
  <c r="BH130" i="40"/>
  <c r="BD130" i="40"/>
  <c r="BG130" i="40"/>
  <c r="BF130" i="40"/>
  <c r="BC130" i="40"/>
  <c r="BE130" i="40"/>
  <c r="BB130" i="40"/>
  <c r="AZ130" i="40"/>
  <c r="AY130" i="40"/>
  <c r="BA130" i="40"/>
  <c r="AX130" i="40"/>
  <c r="K131" i="40"/>
  <c r="AR130" i="40"/>
  <c r="AQ130" i="40"/>
  <c r="AP130" i="40"/>
  <c r="AO130" i="40"/>
  <c r="AN130" i="40"/>
  <c r="AK130" i="40"/>
  <c r="AM130" i="40"/>
  <c r="AF130" i="40"/>
  <c r="AJ130" i="40"/>
  <c r="AE130" i="40"/>
  <c r="AH130" i="40"/>
  <c r="AC130" i="40"/>
  <c r="Y130" i="40"/>
  <c r="AG130" i="40"/>
  <c r="AB130" i="40"/>
  <c r="T130" i="40"/>
  <c r="AA130" i="40"/>
  <c r="Q130" i="40"/>
  <c r="Z130" i="40"/>
  <c r="AL130" i="40"/>
  <c r="AI130" i="40"/>
  <c r="X130" i="40"/>
  <c r="V130" i="40"/>
  <c r="P130" i="40"/>
  <c r="S130" i="40"/>
  <c r="R130" i="40"/>
  <c r="W130" i="40"/>
  <c r="U130" i="40"/>
  <c r="AV130" i="40"/>
  <c r="AU130" i="40"/>
  <c r="AT130" i="40"/>
  <c r="AS130" i="40"/>
  <c r="F132" i="40"/>
  <c r="J110" i="49" s="1"/>
  <c r="E132" i="40"/>
  <c r="I110" i="49" s="1"/>
  <c r="D132" i="40"/>
  <c r="H110" i="49" s="1"/>
  <c r="M110" i="49"/>
  <c r="N110" i="49"/>
  <c r="L131" i="40"/>
  <c r="G111" i="49"/>
  <c r="M130" i="40"/>
  <c r="N130" i="40"/>
  <c r="A134" i="40"/>
  <c r="B134" i="40" s="1"/>
  <c r="C135" i="40"/>
  <c r="BY131" i="40" l="1"/>
  <c r="BJ131" i="40"/>
  <c r="BZ131" i="40"/>
  <c r="BK131" i="40"/>
  <c r="I134" i="40"/>
  <c r="J134" i="40"/>
  <c r="G134" i="40"/>
  <c r="K112" i="49" s="1"/>
  <c r="K132" i="40"/>
  <c r="BX131" i="40"/>
  <c r="BW131" i="40"/>
  <c r="BU131" i="40"/>
  <c r="BV131" i="40"/>
  <c r="BT131" i="40"/>
  <c r="BQ131" i="40"/>
  <c r="BS131" i="40"/>
  <c r="BR131" i="40"/>
  <c r="BO131" i="40"/>
  <c r="BM131" i="40"/>
  <c r="BP131" i="40"/>
  <c r="BI131" i="40"/>
  <c r="BH131" i="40"/>
  <c r="BN131" i="40"/>
  <c r="BG131" i="40"/>
  <c r="BE131" i="40"/>
  <c r="BA131" i="40"/>
  <c r="BF131" i="40"/>
  <c r="BD131" i="40"/>
  <c r="BB131" i="40"/>
  <c r="AZ131" i="40"/>
  <c r="BC131" i="40"/>
  <c r="AY131" i="40"/>
  <c r="AX131" i="40"/>
  <c r="AR131" i="40"/>
  <c r="AQ131" i="40"/>
  <c r="AP131" i="40"/>
  <c r="AO131" i="40"/>
  <c r="AN131" i="40"/>
  <c r="AM131" i="40"/>
  <c r="AL131" i="40"/>
  <c r="AJ131" i="40"/>
  <c r="AI131" i="40"/>
  <c r="AK131" i="40"/>
  <c r="AG131" i="40"/>
  <c r="AF131" i="40"/>
  <c r="Z131" i="40"/>
  <c r="X131" i="40"/>
  <c r="W131" i="40"/>
  <c r="V131" i="40"/>
  <c r="AH131" i="40"/>
  <c r="AC131" i="40"/>
  <c r="Y131" i="40"/>
  <c r="AB131" i="40"/>
  <c r="U131" i="40"/>
  <c r="T131" i="40"/>
  <c r="R131" i="40"/>
  <c r="Q131" i="40"/>
  <c r="P131" i="40"/>
  <c r="AA131" i="40"/>
  <c r="AE131" i="40"/>
  <c r="S131" i="40"/>
  <c r="AV131" i="40"/>
  <c r="AU131" i="40"/>
  <c r="AT131" i="40"/>
  <c r="AS131" i="40"/>
  <c r="G112" i="49"/>
  <c r="D133" i="40"/>
  <c r="H111" i="49" s="1"/>
  <c r="E133" i="40"/>
  <c r="I111" i="49" s="1"/>
  <c r="F133" i="40"/>
  <c r="J111" i="49" s="1"/>
  <c r="N111" i="49"/>
  <c r="M111" i="49"/>
  <c r="N131" i="40"/>
  <c r="M131" i="40"/>
  <c r="L132" i="40"/>
  <c r="A135" i="40"/>
  <c r="B135" i="40" s="1"/>
  <c r="C136" i="40"/>
  <c r="BY132" i="40" l="1"/>
  <c r="BJ132" i="40"/>
  <c r="BZ132" i="40"/>
  <c r="BK132" i="40"/>
  <c r="G135" i="40"/>
  <c r="K113" i="49" s="1"/>
  <c r="J135" i="40"/>
  <c r="I135" i="40"/>
  <c r="BX132" i="40"/>
  <c r="BV132" i="40"/>
  <c r="BR132" i="40"/>
  <c r="BO132" i="40"/>
  <c r="BW132" i="40"/>
  <c r="BQ132" i="40"/>
  <c r="BN132" i="40"/>
  <c r="BU132" i="40"/>
  <c r="BS132" i="40"/>
  <c r="BP132" i="40"/>
  <c r="BT132" i="40"/>
  <c r="BI132" i="40"/>
  <c r="BM132" i="40"/>
  <c r="BH132" i="40"/>
  <c r="BE132" i="40"/>
  <c r="BD132" i="40"/>
  <c r="BG132" i="40"/>
  <c r="BC132" i="40"/>
  <c r="BF132" i="40"/>
  <c r="AX132" i="40"/>
  <c r="BB132" i="40"/>
  <c r="BA132" i="40"/>
  <c r="AZ132" i="40"/>
  <c r="AY132" i="40"/>
  <c r="K133" i="40"/>
  <c r="AR132" i="40"/>
  <c r="AQ132" i="40"/>
  <c r="AP132" i="40"/>
  <c r="AL132" i="40"/>
  <c r="AK132" i="40"/>
  <c r="AJ132" i="40"/>
  <c r="AI132" i="40"/>
  <c r="AH132" i="40"/>
  <c r="AG132" i="40"/>
  <c r="AF132" i="40"/>
  <c r="AE132" i="40"/>
  <c r="AO132" i="40"/>
  <c r="AM132" i="40"/>
  <c r="AC132" i="40"/>
  <c r="AB132" i="40"/>
  <c r="AA132" i="40"/>
  <c r="Z132" i="40"/>
  <c r="Y132" i="40"/>
  <c r="AN132" i="40"/>
  <c r="X132" i="40"/>
  <c r="W132" i="40"/>
  <c r="V132" i="40"/>
  <c r="S132" i="40"/>
  <c r="R132" i="40"/>
  <c r="Q132" i="40"/>
  <c r="U132" i="40"/>
  <c r="T132" i="40"/>
  <c r="P132" i="40"/>
  <c r="AV132" i="40"/>
  <c r="AU132" i="40"/>
  <c r="AT132" i="40"/>
  <c r="AS132" i="40"/>
  <c r="G113" i="49"/>
  <c r="L133" i="40"/>
  <c r="C137" i="40"/>
  <c r="A136" i="40"/>
  <c r="B136" i="40" s="1"/>
  <c r="M132" i="40"/>
  <c r="N132" i="40"/>
  <c r="D134" i="40"/>
  <c r="H112" i="49" s="1"/>
  <c r="F134" i="40"/>
  <c r="J112" i="49" s="1"/>
  <c r="N112" i="49"/>
  <c r="E134" i="40"/>
  <c r="I112" i="49" s="1"/>
  <c r="M112" i="49"/>
  <c r="BY133" i="40" l="1"/>
  <c r="BJ133" i="40"/>
  <c r="BZ133" i="40"/>
  <c r="BK133" i="40"/>
  <c r="I136" i="40"/>
  <c r="G136" i="40"/>
  <c r="K114" i="49" s="1"/>
  <c r="J136" i="40"/>
  <c r="BX133" i="40"/>
  <c r="BV133" i="40"/>
  <c r="BT133" i="40"/>
  <c r="BS133" i="40"/>
  <c r="BQ133" i="40"/>
  <c r="BO133" i="40"/>
  <c r="BW133" i="40"/>
  <c r="BU133" i="40"/>
  <c r="BP133" i="40"/>
  <c r="BN133" i="40"/>
  <c r="BR133" i="40"/>
  <c r="BF133" i="40"/>
  <c r="BC133" i="40"/>
  <c r="BH133" i="40"/>
  <c r="BE133" i="40"/>
  <c r="BD133" i="40"/>
  <c r="BM133" i="40"/>
  <c r="AX133" i="40"/>
  <c r="AZ133" i="40"/>
  <c r="BG133" i="40"/>
  <c r="BB133" i="40"/>
  <c r="BA133" i="40"/>
  <c r="AY133" i="40"/>
  <c r="BI133" i="40"/>
  <c r="K134" i="40"/>
  <c r="AR133" i="40"/>
  <c r="AP133" i="40"/>
  <c r="AQ133" i="40"/>
  <c r="AM133" i="40"/>
  <c r="AL133" i="40"/>
  <c r="AK133" i="40"/>
  <c r="AI133" i="40"/>
  <c r="AH133" i="40"/>
  <c r="AO133" i="40"/>
  <c r="AG133" i="40"/>
  <c r="AJ133" i="40"/>
  <c r="AA133" i="40"/>
  <c r="AN133" i="40"/>
  <c r="Z133" i="40"/>
  <c r="U133" i="40"/>
  <c r="AF133" i="40"/>
  <c r="AC133" i="40"/>
  <c r="W133" i="40"/>
  <c r="S133" i="40"/>
  <c r="P133" i="40"/>
  <c r="Y133" i="40"/>
  <c r="Q133" i="40"/>
  <c r="AB133" i="40"/>
  <c r="R133" i="40"/>
  <c r="X133" i="40"/>
  <c r="V133" i="40"/>
  <c r="T133" i="40"/>
  <c r="AE133" i="40"/>
  <c r="AV133" i="40"/>
  <c r="AU133" i="40"/>
  <c r="AT133" i="40"/>
  <c r="AS133" i="40"/>
  <c r="D135" i="40"/>
  <c r="H113" i="49" s="1"/>
  <c r="N113" i="49"/>
  <c r="E135" i="40"/>
  <c r="I113" i="49" s="1"/>
  <c r="M113" i="49"/>
  <c r="F135" i="40"/>
  <c r="J113" i="49" s="1"/>
  <c r="A137" i="40"/>
  <c r="B137" i="40" s="1"/>
  <c r="C138" i="40"/>
  <c r="G114" i="49"/>
  <c r="L134" i="40"/>
  <c r="M133" i="40"/>
  <c r="N133" i="40"/>
  <c r="BZ134" i="40" l="1"/>
  <c r="BJ134" i="40"/>
  <c r="BY134" i="40"/>
  <c r="BK134" i="40"/>
  <c r="I137" i="40"/>
  <c r="G137" i="40"/>
  <c r="K115" i="49" s="1"/>
  <c r="J137" i="40"/>
  <c r="K135" i="40"/>
  <c r="BX134" i="40"/>
  <c r="BW134" i="40"/>
  <c r="BU134" i="40"/>
  <c r="BR134" i="40"/>
  <c r="BP134" i="40"/>
  <c r="BN134" i="40"/>
  <c r="BT134" i="40"/>
  <c r="BS134" i="40"/>
  <c r="BQ134" i="40"/>
  <c r="BO134" i="40"/>
  <c r="BM134" i="40"/>
  <c r="BV134" i="40"/>
  <c r="BI134" i="40"/>
  <c r="BH134" i="40"/>
  <c r="BC134" i="40"/>
  <c r="BB134" i="40"/>
  <c r="BG134" i="40"/>
  <c r="BF134" i="40"/>
  <c r="BA134" i="40"/>
  <c r="BD134" i="40"/>
  <c r="AX134" i="40"/>
  <c r="AZ134" i="40"/>
  <c r="BE134" i="40"/>
  <c r="AY134" i="40"/>
  <c r="AR134" i="40"/>
  <c r="AQ134" i="40"/>
  <c r="AO134" i="40"/>
  <c r="AN134" i="40"/>
  <c r="AM134" i="40"/>
  <c r="AP134" i="40"/>
  <c r="AL134" i="40"/>
  <c r="AE134" i="40"/>
  <c r="AK134" i="40"/>
  <c r="AI134" i="40"/>
  <c r="AH134" i="40"/>
  <c r="AB134" i="40"/>
  <c r="AJ134" i="40"/>
  <c r="AA134" i="40"/>
  <c r="T134" i="40"/>
  <c r="W134" i="40"/>
  <c r="S134" i="40"/>
  <c r="P134" i="40"/>
  <c r="U134" i="40"/>
  <c r="AF134" i="40"/>
  <c r="AC134" i="40"/>
  <c r="AG134" i="40"/>
  <c r="Z134" i="40"/>
  <c r="R134" i="40"/>
  <c r="X134" i="40"/>
  <c r="V134" i="40"/>
  <c r="Q134" i="40"/>
  <c r="Y134" i="40"/>
  <c r="AV134" i="40"/>
  <c r="AU134" i="40"/>
  <c r="AT134" i="40"/>
  <c r="AS134" i="40"/>
  <c r="M134" i="40"/>
  <c r="N134" i="40"/>
  <c r="C139" i="40"/>
  <c r="A138" i="40"/>
  <c r="B138" i="40" s="1"/>
  <c r="G115" i="49"/>
  <c r="N114" i="49"/>
  <c r="E136" i="40"/>
  <c r="I114" i="49" s="1"/>
  <c r="D136" i="40"/>
  <c r="H114" i="49" s="1"/>
  <c r="M114" i="49"/>
  <c r="F136" i="40"/>
  <c r="J114" i="49" s="1"/>
  <c r="L135" i="40"/>
  <c r="BJ135" i="40" l="1"/>
  <c r="BK135" i="40"/>
  <c r="BY135" i="40"/>
  <c r="BZ135" i="40"/>
  <c r="I138" i="40"/>
  <c r="G138" i="40"/>
  <c r="K116" i="49" s="1"/>
  <c r="J138" i="40"/>
  <c r="K136" i="40"/>
  <c r="BX135" i="40"/>
  <c r="BV135" i="40"/>
  <c r="BW135" i="40"/>
  <c r="BU135" i="40"/>
  <c r="BQ135" i="40"/>
  <c r="BS135" i="40"/>
  <c r="BT135" i="40"/>
  <c r="BP135" i="40"/>
  <c r="BM135" i="40"/>
  <c r="BN135" i="40"/>
  <c r="BR135" i="40"/>
  <c r="BO135" i="40"/>
  <c r="BH135" i="40"/>
  <c r="BI135" i="40"/>
  <c r="BG135" i="40"/>
  <c r="BF135" i="40"/>
  <c r="BC135" i="40"/>
  <c r="BE135" i="40"/>
  <c r="BD135" i="40"/>
  <c r="AY135" i="40"/>
  <c r="AX135" i="40"/>
  <c r="BB135" i="40"/>
  <c r="BA135" i="40"/>
  <c r="AZ135" i="40"/>
  <c r="AQ135" i="40"/>
  <c r="AO135" i="40"/>
  <c r="AN135" i="40"/>
  <c r="AM135" i="40"/>
  <c r="AK135" i="40"/>
  <c r="AJ135" i="40"/>
  <c r="AI135" i="40"/>
  <c r="AP135" i="40"/>
  <c r="AR135" i="40"/>
  <c r="AF135" i="40"/>
  <c r="AL135" i="40"/>
  <c r="AE135" i="40"/>
  <c r="AC135" i="40"/>
  <c r="Y135" i="40"/>
  <c r="X135" i="40"/>
  <c r="W135" i="40"/>
  <c r="V135" i="40"/>
  <c r="AB135" i="40"/>
  <c r="AH135" i="40"/>
  <c r="Q135" i="40"/>
  <c r="AA135" i="40"/>
  <c r="S135" i="40"/>
  <c r="P135" i="40"/>
  <c r="AG135" i="40"/>
  <c r="T135" i="40"/>
  <c r="R135" i="40"/>
  <c r="Z135" i="40"/>
  <c r="U135" i="40"/>
  <c r="AV135" i="40"/>
  <c r="AU135" i="40"/>
  <c r="AT135" i="40"/>
  <c r="AS135" i="40"/>
  <c r="G116" i="49"/>
  <c r="L136" i="40"/>
  <c r="A139" i="40"/>
  <c r="B139" i="40" s="1"/>
  <c r="C140" i="40"/>
  <c r="M135" i="40"/>
  <c r="N135" i="40"/>
  <c r="N115" i="49"/>
  <c r="E137" i="40"/>
  <c r="I115" i="49" s="1"/>
  <c r="D137" i="40"/>
  <c r="H115" i="49" s="1"/>
  <c r="M115" i="49"/>
  <c r="F137" i="40"/>
  <c r="BY136" i="40" l="1"/>
  <c r="BJ136" i="40"/>
  <c r="BZ136" i="40"/>
  <c r="BK136" i="40"/>
  <c r="J139" i="40"/>
  <c r="G139" i="40"/>
  <c r="K117" i="49" s="1"/>
  <c r="I139" i="40"/>
  <c r="K137" i="40"/>
  <c r="J115" i="49"/>
  <c r="BW136" i="40"/>
  <c r="BX136" i="40"/>
  <c r="BT136" i="40"/>
  <c r="BR136" i="40"/>
  <c r="BP136" i="40"/>
  <c r="BQ136" i="40"/>
  <c r="BV136" i="40"/>
  <c r="BO136" i="40"/>
  <c r="BU136" i="40"/>
  <c r="BS136" i="40"/>
  <c r="BN136" i="40"/>
  <c r="BH136" i="40"/>
  <c r="BG136" i="40"/>
  <c r="BM136" i="40"/>
  <c r="BF136" i="40"/>
  <c r="BD136" i="40"/>
  <c r="BE136" i="40"/>
  <c r="BI136" i="40"/>
  <c r="AY136" i="40"/>
  <c r="AX136" i="40"/>
  <c r="AZ136" i="40"/>
  <c r="BC136" i="40"/>
  <c r="BB136" i="40"/>
  <c r="BA136" i="40"/>
  <c r="AR136" i="40"/>
  <c r="AQ136" i="40"/>
  <c r="AP136" i="40"/>
  <c r="AO136" i="40"/>
  <c r="AN136" i="40"/>
  <c r="AL136" i="40"/>
  <c r="AK136" i="40"/>
  <c r="AM136" i="40"/>
  <c r="AJ136" i="40"/>
  <c r="AI136" i="40"/>
  <c r="AH136" i="40"/>
  <c r="AG136" i="40"/>
  <c r="AF136" i="40"/>
  <c r="AE136" i="40"/>
  <c r="AC136" i="40"/>
  <c r="AB136" i="40"/>
  <c r="AA136" i="40"/>
  <c r="Z136" i="40"/>
  <c r="Y136" i="40"/>
  <c r="X136" i="40"/>
  <c r="W136" i="40"/>
  <c r="V136" i="40"/>
  <c r="S136" i="40"/>
  <c r="R136" i="40"/>
  <c r="Q136" i="40"/>
  <c r="U136" i="40"/>
  <c r="T136" i="40"/>
  <c r="P136" i="40"/>
  <c r="AV136" i="40"/>
  <c r="AU136" i="40"/>
  <c r="AT136" i="40"/>
  <c r="AS136" i="40"/>
  <c r="L137" i="40"/>
  <c r="A140" i="40"/>
  <c r="B140" i="40" s="1"/>
  <c r="C141" i="40"/>
  <c r="M136" i="40"/>
  <c r="N136" i="40"/>
  <c r="G117" i="49"/>
  <c r="D138" i="40"/>
  <c r="H116" i="49" s="1"/>
  <c r="F138" i="40"/>
  <c r="J116" i="49" s="1"/>
  <c r="M116" i="49"/>
  <c r="E138" i="40"/>
  <c r="I116" i="49" s="1"/>
  <c r="N116" i="49"/>
  <c r="BY137" i="40" l="1"/>
  <c r="BJ137" i="40"/>
  <c r="BZ137" i="40"/>
  <c r="BK137" i="40"/>
  <c r="J140" i="40"/>
  <c r="I140" i="40"/>
  <c r="G140" i="40"/>
  <c r="K118" i="49" s="1"/>
  <c r="K138" i="40"/>
  <c r="BV137" i="40"/>
  <c r="BU137" i="40"/>
  <c r="BX137" i="40"/>
  <c r="BW137" i="40"/>
  <c r="BR137" i="40"/>
  <c r="BP137" i="40"/>
  <c r="BN137" i="40"/>
  <c r="BS137" i="40"/>
  <c r="BT137" i="40"/>
  <c r="BO137" i="40"/>
  <c r="BM137" i="40"/>
  <c r="BH137" i="40"/>
  <c r="BQ137" i="40"/>
  <c r="BI137" i="40"/>
  <c r="BG137" i="40"/>
  <c r="BF137" i="40"/>
  <c r="BD137" i="40"/>
  <c r="BC137" i="40"/>
  <c r="BB137" i="40"/>
  <c r="BE137" i="40"/>
  <c r="AY137" i="40"/>
  <c r="AX137" i="40"/>
  <c r="BA137" i="40"/>
  <c r="AZ137" i="40"/>
  <c r="AQ137" i="40"/>
  <c r="AP137" i="40"/>
  <c r="AO137" i="40"/>
  <c r="AN137" i="40"/>
  <c r="AL137" i="40"/>
  <c r="AM137" i="40"/>
  <c r="AK137" i="40"/>
  <c r="AJ137" i="40"/>
  <c r="AG137" i="40"/>
  <c r="AR137" i="40"/>
  <c r="AF137" i="40"/>
  <c r="AI137" i="40"/>
  <c r="AE137" i="40"/>
  <c r="Z137" i="40"/>
  <c r="AC137" i="40"/>
  <c r="Y137" i="40"/>
  <c r="U137" i="40"/>
  <c r="X137" i="40"/>
  <c r="V137" i="40"/>
  <c r="R137" i="40"/>
  <c r="P137" i="40"/>
  <c r="T137" i="40"/>
  <c r="AB137" i="40"/>
  <c r="AH137" i="40"/>
  <c r="Q137" i="40"/>
  <c r="W137" i="40"/>
  <c r="S137" i="40"/>
  <c r="AA137" i="40"/>
  <c r="AV137" i="40"/>
  <c r="AU137" i="40"/>
  <c r="AT137" i="40"/>
  <c r="AS137" i="40"/>
  <c r="A141" i="40"/>
  <c r="B141" i="40" s="1"/>
  <c r="C142" i="40"/>
  <c r="G118" i="49"/>
  <c r="E139" i="40"/>
  <c r="I117" i="49" s="1"/>
  <c r="D139" i="40"/>
  <c r="H117" i="49" s="1"/>
  <c r="F139" i="40"/>
  <c r="J117" i="49" s="1"/>
  <c r="M117" i="49"/>
  <c r="N117" i="49"/>
  <c r="M137" i="40"/>
  <c r="N137" i="40"/>
  <c r="L138" i="40"/>
  <c r="BY138" i="40" l="1"/>
  <c r="BJ138" i="40"/>
  <c r="BZ138" i="40"/>
  <c r="BK138" i="40"/>
  <c r="G141" i="40"/>
  <c r="K119" i="49" s="1"/>
  <c r="J141" i="40"/>
  <c r="I141" i="40"/>
  <c r="K139" i="40"/>
  <c r="BT138" i="40"/>
  <c r="BX138" i="40"/>
  <c r="BW138" i="40"/>
  <c r="BV138" i="40"/>
  <c r="BS138" i="40"/>
  <c r="BQ138" i="40"/>
  <c r="BO138" i="40"/>
  <c r="BR138" i="40"/>
  <c r="BP138" i="40"/>
  <c r="BU138" i="40"/>
  <c r="BN138" i="40"/>
  <c r="BM138" i="40"/>
  <c r="BI138" i="40"/>
  <c r="BH138" i="40"/>
  <c r="BG138" i="40"/>
  <c r="BF138" i="40"/>
  <c r="BD138" i="40"/>
  <c r="BC138" i="40"/>
  <c r="BE138" i="40"/>
  <c r="AZ138" i="40"/>
  <c r="AY138" i="40"/>
  <c r="AX138" i="40"/>
  <c r="BB138" i="40"/>
  <c r="BA138" i="40"/>
  <c r="AR138" i="40"/>
  <c r="AQ138" i="40"/>
  <c r="AP138" i="40"/>
  <c r="AO138" i="40"/>
  <c r="AM138" i="40"/>
  <c r="AN138" i="40"/>
  <c r="AL138" i="40"/>
  <c r="AH138" i="40"/>
  <c r="AJ138" i="40"/>
  <c r="AG138" i="40"/>
  <c r="AF138" i="40"/>
  <c r="AA138" i="40"/>
  <c r="AI138" i="40"/>
  <c r="AE138" i="40"/>
  <c r="Z138" i="40"/>
  <c r="T138" i="40"/>
  <c r="Y138" i="40"/>
  <c r="S138" i="40"/>
  <c r="X138" i="40"/>
  <c r="V138" i="40"/>
  <c r="U138" i="40"/>
  <c r="R138" i="40"/>
  <c r="AK138" i="40"/>
  <c r="P138" i="40"/>
  <c r="AC138" i="40"/>
  <c r="Q138" i="40"/>
  <c r="AB138" i="40"/>
  <c r="W138" i="40"/>
  <c r="AV138" i="40"/>
  <c r="AU138" i="40"/>
  <c r="AT138" i="40"/>
  <c r="AS138" i="40"/>
  <c r="L139" i="40"/>
  <c r="A142" i="40"/>
  <c r="B142" i="40" s="1"/>
  <c r="C143" i="40"/>
  <c r="M138" i="40"/>
  <c r="N138" i="40"/>
  <c r="G119" i="49"/>
  <c r="F140" i="40"/>
  <c r="J118" i="49" s="1"/>
  <c r="E140" i="40"/>
  <c r="I118" i="49" s="1"/>
  <c r="D140" i="40"/>
  <c r="H118" i="49" s="1"/>
  <c r="M118" i="49"/>
  <c r="N118" i="49"/>
  <c r="BJ139" i="40" l="1"/>
  <c r="BK139" i="40"/>
  <c r="BY139" i="40"/>
  <c r="BZ139" i="40"/>
  <c r="G142" i="40"/>
  <c r="K120" i="49" s="1"/>
  <c r="J142" i="40"/>
  <c r="I142" i="40"/>
  <c r="BX139" i="40"/>
  <c r="BW139" i="40"/>
  <c r="BV139" i="40"/>
  <c r="BU139" i="40"/>
  <c r="BN139" i="40"/>
  <c r="BT139" i="40"/>
  <c r="BR139" i="40"/>
  <c r="BM139" i="40"/>
  <c r="BQ139" i="40"/>
  <c r="BP139" i="40"/>
  <c r="BS139" i="40"/>
  <c r="BI139" i="40"/>
  <c r="BH139" i="40"/>
  <c r="BO139" i="40"/>
  <c r="BG139" i="40"/>
  <c r="BE139" i="40"/>
  <c r="BA139" i="40"/>
  <c r="BF139" i="40"/>
  <c r="AZ139" i="40"/>
  <c r="BD139" i="40"/>
  <c r="AY139" i="40"/>
  <c r="BC139" i="40"/>
  <c r="BB139" i="40"/>
  <c r="AX139" i="40"/>
  <c r="K140" i="40"/>
  <c r="AR139" i="40"/>
  <c r="AP139" i="40"/>
  <c r="AO139" i="40"/>
  <c r="AN139" i="40"/>
  <c r="AM139" i="40"/>
  <c r="AQ139" i="40"/>
  <c r="AJ139" i="40"/>
  <c r="AI139" i="40"/>
  <c r="AE139" i="40"/>
  <c r="AH139" i="40"/>
  <c r="AL139" i="40"/>
  <c r="AG139" i="40"/>
  <c r="AB139" i="40"/>
  <c r="X139" i="40"/>
  <c r="W139" i="40"/>
  <c r="V139" i="40"/>
  <c r="AF139" i="40"/>
  <c r="AA139" i="40"/>
  <c r="Z139" i="40"/>
  <c r="Y139" i="40"/>
  <c r="U139" i="40"/>
  <c r="T139" i="40"/>
  <c r="R139" i="40"/>
  <c r="P139" i="40"/>
  <c r="S139" i="40"/>
  <c r="Q139" i="40"/>
  <c r="AK139" i="40"/>
  <c r="AC139" i="40"/>
  <c r="AV139" i="40"/>
  <c r="AU139" i="40"/>
  <c r="AT139" i="40"/>
  <c r="AS139" i="40"/>
  <c r="L140" i="40"/>
  <c r="N139" i="40"/>
  <c r="M139" i="40"/>
  <c r="M119" i="49"/>
  <c r="N119" i="49"/>
  <c r="E141" i="40"/>
  <c r="I119" i="49" s="1"/>
  <c r="D141" i="40"/>
  <c r="H119" i="49" s="1"/>
  <c r="F141" i="40"/>
  <c r="C144" i="40"/>
  <c r="A143" i="40"/>
  <c r="B143" i="40" s="1"/>
  <c r="G120" i="49"/>
  <c r="BY140" i="40" l="1"/>
  <c r="BJ140" i="40"/>
  <c r="BZ140" i="40"/>
  <c r="BK140" i="40"/>
  <c r="G143" i="40"/>
  <c r="K121" i="49" s="1"/>
  <c r="J143" i="40"/>
  <c r="I143" i="40"/>
  <c r="K141" i="40"/>
  <c r="J119" i="49"/>
  <c r="BX140" i="40"/>
  <c r="BV140" i="40"/>
  <c r="BU140" i="40"/>
  <c r="BT140" i="40"/>
  <c r="BP140" i="40"/>
  <c r="BR140" i="40"/>
  <c r="BQ140" i="40"/>
  <c r="BS140" i="40"/>
  <c r="BM140" i="40"/>
  <c r="BI140" i="40"/>
  <c r="BW140" i="40"/>
  <c r="BH140" i="40"/>
  <c r="BO140" i="40"/>
  <c r="BN140" i="40"/>
  <c r="BE140" i="40"/>
  <c r="BG140" i="40"/>
  <c r="BF140" i="40"/>
  <c r="BD140" i="40"/>
  <c r="BC140" i="40"/>
  <c r="BB140" i="40"/>
  <c r="BA140" i="40"/>
  <c r="AX140" i="40"/>
  <c r="AZ140" i="40"/>
  <c r="AY140" i="40"/>
  <c r="AR140" i="40"/>
  <c r="AQ140" i="40"/>
  <c r="AP140" i="40"/>
  <c r="AN140" i="40"/>
  <c r="AM140" i="40"/>
  <c r="AL140" i="40"/>
  <c r="AK140" i="40"/>
  <c r="AO140" i="40"/>
  <c r="AJ140" i="40"/>
  <c r="AI140" i="40"/>
  <c r="AH140" i="40"/>
  <c r="AG140" i="40"/>
  <c r="AF140" i="40"/>
  <c r="AE140" i="40"/>
  <c r="AC140" i="40"/>
  <c r="AB140" i="40"/>
  <c r="AA140" i="40"/>
  <c r="Z140" i="40"/>
  <c r="Y140" i="40"/>
  <c r="X140" i="40"/>
  <c r="W140" i="40"/>
  <c r="V140" i="40"/>
  <c r="S140" i="40"/>
  <c r="R140" i="40"/>
  <c r="Q140" i="40"/>
  <c r="T140" i="40"/>
  <c r="P140" i="40"/>
  <c r="U140" i="40"/>
  <c r="AV140" i="40"/>
  <c r="AU140" i="40"/>
  <c r="AT140" i="40"/>
  <c r="AS140" i="40"/>
  <c r="A144" i="40"/>
  <c r="B144" i="40" s="1"/>
  <c r="C145" i="40"/>
  <c r="L141" i="40"/>
  <c r="M120" i="49"/>
  <c r="F142" i="40"/>
  <c r="J120" i="49" s="1"/>
  <c r="D142" i="40"/>
  <c r="H120" i="49" s="1"/>
  <c r="N120" i="49"/>
  <c r="E142" i="40"/>
  <c r="I120" i="49" s="1"/>
  <c r="G121" i="49"/>
  <c r="M140" i="40"/>
  <c r="N140" i="40"/>
  <c r="BY141" i="40" l="1"/>
  <c r="BJ141" i="40"/>
  <c r="BZ141" i="40"/>
  <c r="BK141" i="40"/>
  <c r="I144" i="40"/>
  <c r="G144" i="40"/>
  <c r="K122" i="49" s="1"/>
  <c r="J144" i="40"/>
  <c r="K142" i="40"/>
  <c r="BT141" i="40"/>
  <c r="BU141" i="40"/>
  <c r="BS141" i="40"/>
  <c r="BQ141" i="40"/>
  <c r="BO141" i="40"/>
  <c r="BW141" i="40"/>
  <c r="BV141" i="40"/>
  <c r="BR141" i="40"/>
  <c r="BX141" i="40"/>
  <c r="BP141" i="40"/>
  <c r="BM141" i="40"/>
  <c r="BF141" i="40"/>
  <c r="BN141" i="40"/>
  <c r="BI141" i="40"/>
  <c r="BC141" i="40"/>
  <c r="BE141" i="40"/>
  <c r="BH141" i="40"/>
  <c r="BG141" i="40"/>
  <c r="BD141" i="40"/>
  <c r="BB141" i="40"/>
  <c r="BA141" i="40"/>
  <c r="AX141" i="40"/>
  <c r="AZ141" i="40"/>
  <c r="AY141" i="40"/>
  <c r="AR141" i="40"/>
  <c r="AP141" i="40"/>
  <c r="AQ141" i="40"/>
  <c r="AN141" i="40"/>
  <c r="AK141" i="40"/>
  <c r="AO141" i="40"/>
  <c r="AI141" i="40"/>
  <c r="AF141" i="40"/>
  <c r="AE141" i="40"/>
  <c r="AH141" i="40"/>
  <c r="AC141" i="40"/>
  <c r="Y141" i="40"/>
  <c r="AL141" i="40"/>
  <c r="AG141" i="40"/>
  <c r="AB141" i="40"/>
  <c r="U141" i="40"/>
  <c r="AM141" i="40"/>
  <c r="AJ141" i="40"/>
  <c r="AA141" i="40"/>
  <c r="W141" i="40"/>
  <c r="T141" i="40"/>
  <c r="Q141" i="40"/>
  <c r="P141" i="40"/>
  <c r="X141" i="40"/>
  <c r="V141" i="40"/>
  <c r="Z141" i="40"/>
  <c r="S141" i="40"/>
  <c r="R141" i="40"/>
  <c r="AV141" i="40"/>
  <c r="AU141" i="40"/>
  <c r="AT141" i="40"/>
  <c r="AS141" i="40"/>
  <c r="N121" i="49"/>
  <c r="F143" i="40"/>
  <c r="J121" i="49" s="1"/>
  <c r="D143" i="40"/>
  <c r="H121" i="49" s="1"/>
  <c r="M121" i="49"/>
  <c r="E143" i="40"/>
  <c r="I121" i="49" s="1"/>
  <c r="M141" i="40"/>
  <c r="N141" i="40"/>
  <c r="C146" i="40"/>
  <c r="A145" i="40"/>
  <c r="B145" i="40" s="1"/>
  <c r="L142" i="40"/>
  <c r="G122" i="49"/>
  <c r="BJ142" i="40" l="1"/>
  <c r="BZ142" i="40"/>
  <c r="BY142" i="40"/>
  <c r="BK142" i="40"/>
  <c r="I145" i="40"/>
  <c r="G145" i="40"/>
  <c r="K123" i="49" s="1"/>
  <c r="J145" i="40"/>
  <c r="K143" i="40"/>
  <c r="BU142" i="40"/>
  <c r="BR142" i="40"/>
  <c r="BP142" i="40"/>
  <c r="BN142" i="40"/>
  <c r="BW142" i="40"/>
  <c r="BX142" i="40"/>
  <c r="BQ142" i="40"/>
  <c r="BV142" i="40"/>
  <c r="BT142" i="40"/>
  <c r="BS142" i="40"/>
  <c r="BO142" i="40"/>
  <c r="BM142" i="40"/>
  <c r="BI142" i="40"/>
  <c r="BH142" i="40"/>
  <c r="BC142" i="40"/>
  <c r="BB142" i="40"/>
  <c r="BG142" i="40"/>
  <c r="BF142" i="40"/>
  <c r="BA142" i="40"/>
  <c r="BE142" i="40"/>
  <c r="AX142" i="40"/>
  <c r="BD142" i="40"/>
  <c r="AZ142" i="40"/>
  <c r="AY142" i="40"/>
  <c r="AR142" i="40"/>
  <c r="AQ142" i="40"/>
  <c r="AO142" i="40"/>
  <c r="AP142" i="40"/>
  <c r="AL142" i="40"/>
  <c r="AK142" i="40"/>
  <c r="AN142" i="40"/>
  <c r="AG142" i="40"/>
  <c r="AI142" i="40"/>
  <c r="AF142" i="40"/>
  <c r="Z142" i="40"/>
  <c r="AH142" i="40"/>
  <c r="AC142" i="40"/>
  <c r="Y142" i="40"/>
  <c r="T142" i="40"/>
  <c r="AE142" i="40"/>
  <c r="AB142" i="40"/>
  <c r="U142" i="40"/>
  <c r="R142" i="40"/>
  <c r="Q142" i="40"/>
  <c r="P142" i="40"/>
  <c r="AM142" i="40"/>
  <c r="AJ142" i="40"/>
  <c r="AA142" i="40"/>
  <c r="W142" i="40"/>
  <c r="V142" i="40"/>
  <c r="S142" i="40"/>
  <c r="X142" i="40"/>
  <c r="AV142" i="40"/>
  <c r="AU142" i="40"/>
  <c r="AT142" i="40"/>
  <c r="AS142" i="40"/>
  <c r="N142" i="40"/>
  <c r="M142" i="40"/>
  <c r="G123" i="49"/>
  <c r="L143" i="40"/>
  <c r="E144" i="40"/>
  <c r="I122" i="49" s="1"/>
  <c r="D144" i="40"/>
  <c r="H122" i="49" s="1"/>
  <c r="F144" i="40"/>
  <c r="J122" i="49" s="1"/>
  <c r="N122" i="49"/>
  <c r="M122" i="49"/>
  <c r="C147" i="40"/>
  <c r="A146" i="40"/>
  <c r="B146" i="40" s="1"/>
  <c r="BY143" i="40" l="1"/>
  <c r="BJ143" i="40"/>
  <c r="BZ143" i="40"/>
  <c r="BK143" i="40"/>
  <c r="I146" i="40"/>
  <c r="G146" i="40"/>
  <c r="K124" i="49" s="1"/>
  <c r="J146" i="40"/>
  <c r="K144" i="40"/>
  <c r="BX143" i="40"/>
  <c r="BV143" i="40"/>
  <c r="BR143" i="40"/>
  <c r="BW143" i="40"/>
  <c r="BO143" i="40"/>
  <c r="BU143" i="40"/>
  <c r="BP143" i="40"/>
  <c r="BN143" i="40"/>
  <c r="BS143" i="40"/>
  <c r="BT143" i="40"/>
  <c r="BH143" i="40"/>
  <c r="BM143" i="40"/>
  <c r="BI143" i="40"/>
  <c r="BQ143" i="40"/>
  <c r="BC143" i="40"/>
  <c r="BE143" i="40"/>
  <c r="BD143" i="40"/>
  <c r="AY143" i="40"/>
  <c r="AX143" i="40"/>
  <c r="BF143" i="40"/>
  <c r="BB143" i="40"/>
  <c r="BA143" i="40"/>
  <c r="BG143" i="40"/>
  <c r="AZ143" i="40"/>
  <c r="AQ143" i="40"/>
  <c r="AR143" i="40"/>
  <c r="AP143" i="40"/>
  <c r="AO143" i="40"/>
  <c r="AN143" i="40"/>
  <c r="AM143" i="40"/>
  <c r="AJ143" i="40"/>
  <c r="AI143" i="40"/>
  <c r="AL143" i="40"/>
  <c r="AK143" i="40"/>
  <c r="AH143" i="40"/>
  <c r="AG143" i="40"/>
  <c r="AA143" i="40"/>
  <c r="X143" i="40"/>
  <c r="W143" i="40"/>
  <c r="V143" i="40"/>
  <c r="Z143" i="40"/>
  <c r="AC143" i="40"/>
  <c r="S143" i="40"/>
  <c r="R143" i="40"/>
  <c r="Q143" i="40"/>
  <c r="P143" i="40"/>
  <c r="AE143" i="40"/>
  <c r="AB143" i="40"/>
  <c r="U143" i="40"/>
  <c r="T143" i="40"/>
  <c r="AF143" i="40"/>
  <c r="Y143" i="40"/>
  <c r="AV143" i="40"/>
  <c r="AU143" i="40"/>
  <c r="AT143" i="40"/>
  <c r="AS143" i="40"/>
  <c r="N123" i="49"/>
  <c r="D145" i="40"/>
  <c r="H123" i="49" s="1"/>
  <c r="F145" i="40"/>
  <c r="J123" i="49" s="1"/>
  <c r="M123" i="49"/>
  <c r="E145" i="40"/>
  <c r="I123" i="49" s="1"/>
  <c r="L144" i="40"/>
  <c r="N143" i="40"/>
  <c r="M143" i="40"/>
  <c r="G124" i="49"/>
  <c r="C148" i="40"/>
  <c r="A147" i="40"/>
  <c r="B147" i="40" s="1"/>
  <c r="BY144" i="40" l="1"/>
  <c r="BJ144" i="40"/>
  <c r="BZ144" i="40"/>
  <c r="BK144" i="40"/>
  <c r="J147" i="40"/>
  <c r="I147" i="40"/>
  <c r="G147" i="40"/>
  <c r="K125" i="49" s="1"/>
  <c r="K145" i="40"/>
  <c r="BW144" i="40"/>
  <c r="BV144" i="40"/>
  <c r="BX144" i="40"/>
  <c r="BT144" i="40"/>
  <c r="BS144" i="40"/>
  <c r="BP144" i="40"/>
  <c r="BU144" i="40"/>
  <c r="BO144" i="40"/>
  <c r="BN144" i="40"/>
  <c r="BH144" i="40"/>
  <c r="BM144" i="40"/>
  <c r="BG144" i="40"/>
  <c r="BR144" i="40"/>
  <c r="BQ144" i="40"/>
  <c r="BF144" i="40"/>
  <c r="BD144" i="40"/>
  <c r="BI144" i="40"/>
  <c r="BE144" i="40"/>
  <c r="AY144" i="40"/>
  <c r="BB144" i="40"/>
  <c r="BA144" i="40"/>
  <c r="AX144" i="40"/>
  <c r="AZ144" i="40"/>
  <c r="BC144" i="40"/>
  <c r="AR144" i="40"/>
  <c r="AQ144" i="40"/>
  <c r="AP144" i="40"/>
  <c r="AO144" i="40"/>
  <c r="AM144" i="40"/>
  <c r="AL144" i="40"/>
  <c r="AK144" i="40"/>
  <c r="AJ144" i="40"/>
  <c r="AI144" i="40"/>
  <c r="AH144" i="40"/>
  <c r="AG144" i="40"/>
  <c r="AF144" i="40"/>
  <c r="AE144" i="40"/>
  <c r="AN144" i="40"/>
  <c r="AC144" i="40"/>
  <c r="AB144" i="40"/>
  <c r="AA144" i="40"/>
  <c r="Z144" i="40"/>
  <c r="Y144" i="40"/>
  <c r="X144" i="40"/>
  <c r="W144" i="40"/>
  <c r="V144" i="40"/>
  <c r="S144" i="40"/>
  <c r="R144" i="40"/>
  <c r="Q144" i="40"/>
  <c r="U144" i="40"/>
  <c r="T144" i="40"/>
  <c r="P144" i="40"/>
  <c r="AV144" i="40"/>
  <c r="AU144" i="40"/>
  <c r="AT144" i="40"/>
  <c r="AS144" i="40"/>
  <c r="A148" i="40"/>
  <c r="B148" i="40" s="1"/>
  <c r="C149" i="40"/>
  <c r="N144" i="40"/>
  <c r="M144" i="40"/>
  <c r="D146" i="40"/>
  <c r="H124" i="49" s="1"/>
  <c r="F146" i="40"/>
  <c r="E146" i="40"/>
  <c r="I124" i="49" s="1"/>
  <c r="M124" i="49"/>
  <c r="N124" i="49"/>
  <c r="L145" i="40"/>
  <c r="G125" i="49"/>
  <c r="BY145" i="40" l="1"/>
  <c r="BJ145" i="40"/>
  <c r="BZ145" i="40"/>
  <c r="BK145" i="40"/>
  <c r="J148" i="40"/>
  <c r="I148" i="40"/>
  <c r="G148" i="40"/>
  <c r="K126" i="49" s="1"/>
  <c r="K146" i="40"/>
  <c r="J124" i="49"/>
  <c r="BX145" i="40"/>
  <c r="BW145" i="40"/>
  <c r="BU145" i="40"/>
  <c r="BV145" i="40"/>
  <c r="BR145" i="40"/>
  <c r="BP145" i="40"/>
  <c r="BN145" i="40"/>
  <c r="BT145" i="40"/>
  <c r="BQ145" i="40"/>
  <c r="BS145" i="40"/>
  <c r="BO145" i="40"/>
  <c r="BM145" i="40"/>
  <c r="BH145" i="40"/>
  <c r="BI145" i="40"/>
  <c r="BD145" i="40"/>
  <c r="BC145" i="40"/>
  <c r="BG145" i="40"/>
  <c r="BF145" i="40"/>
  <c r="BB145" i="40"/>
  <c r="BE145" i="40"/>
  <c r="AY145" i="40"/>
  <c r="BA145" i="40"/>
  <c r="AX145" i="40"/>
  <c r="AZ145" i="40"/>
  <c r="AQ145" i="40"/>
  <c r="AP145" i="40"/>
  <c r="AR145" i="40"/>
  <c r="AN145" i="40"/>
  <c r="AO145" i="40"/>
  <c r="AM145" i="40"/>
  <c r="AL145" i="40"/>
  <c r="AJ145" i="40"/>
  <c r="AE145" i="40"/>
  <c r="AK145" i="40"/>
  <c r="AH145" i="40"/>
  <c r="AB145" i="40"/>
  <c r="AA145" i="40"/>
  <c r="U145" i="40"/>
  <c r="AG145" i="40"/>
  <c r="X145" i="40"/>
  <c r="V145" i="40"/>
  <c r="P145" i="40"/>
  <c r="S145" i="40"/>
  <c r="AI145" i="40"/>
  <c r="W145" i="40"/>
  <c r="AC145" i="40"/>
  <c r="Z145" i="40"/>
  <c r="R145" i="40"/>
  <c r="Y145" i="40"/>
  <c r="AF145" i="40"/>
  <c r="Q145" i="40"/>
  <c r="T145" i="40"/>
  <c r="AV145" i="40"/>
  <c r="AU145" i="40"/>
  <c r="AT145" i="40"/>
  <c r="AS145" i="40"/>
  <c r="D147" i="40"/>
  <c r="H125" i="49" s="1"/>
  <c r="M125" i="49"/>
  <c r="N125" i="49"/>
  <c r="F147" i="40"/>
  <c r="J125" i="49" s="1"/>
  <c r="E147" i="40"/>
  <c r="I125" i="49" s="1"/>
  <c r="L146" i="40"/>
  <c r="C150" i="40"/>
  <c r="A149" i="40"/>
  <c r="B149" i="40" s="1"/>
  <c r="N145" i="40"/>
  <c r="M145" i="40"/>
  <c r="G126" i="49"/>
  <c r="BJ146" i="40" l="1"/>
  <c r="BZ146" i="40"/>
  <c r="BY146" i="40"/>
  <c r="BK146" i="40"/>
  <c r="J149" i="40"/>
  <c r="I149" i="40"/>
  <c r="G149" i="40"/>
  <c r="K127" i="49" s="1"/>
  <c r="K147" i="40"/>
  <c r="BX146" i="40"/>
  <c r="BS146" i="40"/>
  <c r="BQ146" i="40"/>
  <c r="BO146" i="40"/>
  <c r="BU146" i="40"/>
  <c r="BW146" i="40"/>
  <c r="BV146" i="40"/>
  <c r="BR146" i="40"/>
  <c r="BP146" i="40"/>
  <c r="BN146" i="40"/>
  <c r="BI146" i="40"/>
  <c r="BT146" i="40"/>
  <c r="BM146" i="40"/>
  <c r="BG146" i="40"/>
  <c r="BF146" i="40"/>
  <c r="BD146" i="40"/>
  <c r="BH146" i="40"/>
  <c r="BC146" i="40"/>
  <c r="BE146" i="40"/>
  <c r="AZ146" i="40"/>
  <c r="AY146" i="40"/>
  <c r="BB146" i="40"/>
  <c r="AX146" i="40"/>
  <c r="BA146" i="40"/>
  <c r="AR146" i="40"/>
  <c r="AQ146" i="40"/>
  <c r="AO146" i="40"/>
  <c r="AN146" i="40"/>
  <c r="AM146" i="40"/>
  <c r="AK146" i="40"/>
  <c r="AP146" i="40"/>
  <c r="AF146" i="40"/>
  <c r="AL146" i="40"/>
  <c r="AJ146" i="40"/>
  <c r="AE146" i="40"/>
  <c r="AC146" i="40"/>
  <c r="Y146" i="40"/>
  <c r="AB146" i="40"/>
  <c r="T146" i="40"/>
  <c r="Q146" i="40"/>
  <c r="X146" i="40"/>
  <c r="V146" i="40"/>
  <c r="P146" i="40"/>
  <c r="S146" i="40"/>
  <c r="AG146" i="40"/>
  <c r="AH146" i="40"/>
  <c r="AA146" i="40"/>
  <c r="U146" i="40"/>
  <c r="W146" i="40"/>
  <c r="R146" i="40"/>
  <c r="AI146" i="40"/>
  <c r="Z146" i="40"/>
  <c r="AV146" i="40"/>
  <c r="AU146" i="40"/>
  <c r="AT146" i="40"/>
  <c r="AS146" i="40"/>
  <c r="M146" i="40"/>
  <c r="N146" i="40"/>
  <c r="G127" i="49"/>
  <c r="N126" i="49"/>
  <c r="F148" i="40"/>
  <c r="J126" i="49" s="1"/>
  <c r="M126" i="49"/>
  <c r="D148" i="40"/>
  <c r="H126" i="49" s="1"/>
  <c r="E148" i="40"/>
  <c r="I126" i="49" s="1"/>
  <c r="A150" i="40"/>
  <c r="B150" i="40" s="1"/>
  <c r="C151" i="40"/>
  <c r="L147" i="40"/>
  <c r="BY147" i="40" l="1"/>
  <c r="BZ147" i="40"/>
  <c r="BJ147" i="40"/>
  <c r="BK147" i="40"/>
  <c r="G150" i="40"/>
  <c r="K128" i="49" s="1"/>
  <c r="J150" i="40"/>
  <c r="I150" i="40"/>
  <c r="K148" i="40"/>
  <c r="BX147" i="40"/>
  <c r="BW147" i="40"/>
  <c r="BV147" i="40"/>
  <c r="BR147" i="40"/>
  <c r="BU147" i="40"/>
  <c r="BQ147" i="40"/>
  <c r="BM147" i="40"/>
  <c r="BT147" i="40"/>
  <c r="BP147" i="40"/>
  <c r="BN147" i="40"/>
  <c r="BI147" i="40"/>
  <c r="BH147" i="40"/>
  <c r="BS147" i="40"/>
  <c r="BO147" i="40"/>
  <c r="BG147" i="40"/>
  <c r="BE147" i="40"/>
  <c r="BF147" i="40"/>
  <c r="BA147" i="40"/>
  <c r="BC147" i="40"/>
  <c r="AZ147" i="40"/>
  <c r="AY147" i="40"/>
  <c r="BD147" i="40"/>
  <c r="BB147" i="40"/>
  <c r="AX147" i="40"/>
  <c r="AR147" i="40"/>
  <c r="AQ147" i="40"/>
  <c r="AO147" i="40"/>
  <c r="AN147" i="40"/>
  <c r="AM147" i="40"/>
  <c r="AL147" i="40"/>
  <c r="AJ147" i="40"/>
  <c r="AI147" i="40"/>
  <c r="AK147" i="40"/>
  <c r="AG147" i="40"/>
  <c r="AP147" i="40"/>
  <c r="AF147" i="40"/>
  <c r="AE147" i="40"/>
  <c r="Z147" i="40"/>
  <c r="X147" i="40"/>
  <c r="W147" i="40"/>
  <c r="V147" i="40"/>
  <c r="AC147" i="40"/>
  <c r="Y147" i="40"/>
  <c r="U147" i="40"/>
  <c r="T147" i="40"/>
  <c r="R147" i="40"/>
  <c r="Q147" i="40"/>
  <c r="AB147" i="40"/>
  <c r="P147" i="40"/>
  <c r="S147" i="40"/>
  <c r="AH147" i="40"/>
  <c r="AA147" i="40"/>
  <c r="AV147" i="40"/>
  <c r="AU147" i="40"/>
  <c r="AT147" i="40"/>
  <c r="AS147" i="40"/>
  <c r="A151" i="40"/>
  <c r="B151" i="40" s="1"/>
  <c r="C152" i="40"/>
  <c r="G128" i="49"/>
  <c r="M147" i="40"/>
  <c r="N147" i="40"/>
  <c r="L148" i="40"/>
  <c r="N127" i="49"/>
  <c r="M127" i="49"/>
  <c r="F149" i="40"/>
  <c r="J127" i="49" s="1"/>
  <c r="D149" i="40"/>
  <c r="H127" i="49" s="1"/>
  <c r="E149" i="40"/>
  <c r="I127" i="49" s="1"/>
  <c r="BY148" i="40" l="1"/>
  <c r="BJ148" i="40"/>
  <c r="BZ148" i="40"/>
  <c r="BK148" i="40"/>
  <c r="G151" i="40"/>
  <c r="K129" i="49" s="1"/>
  <c r="J151" i="40"/>
  <c r="I151" i="40"/>
  <c r="K149" i="40"/>
  <c r="BX148" i="40"/>
  <c r="BV148" i="40"/>
  <c r="BT148" i="40"/>
  <c r="BS148" i="40"/>
  <c r="BR148" i="40"/>
  <c r="BP148" i="40"/>
  <c r="BQ148" i="40"/>
  <c r="BO148" i="40"/>
  <c r="BN148" i="40"/>
  <c r="BM148" i="40"/>
  <c r="BU148" i="40"/>
  <c r="BI148" i="40"/>
  <c r="BW148" i="40"/>
  <c r="BH148" i="40"/>
  <c r="BG148" i="40"/>
  <c r="BE148" i="40"/>
  <c r="BF148" i="40"/>
  <c r="BD148" i="40"/>
  <c r="BC148" i="40"/>
  <c r="AX148" i="40"/>
  <c r="AZ148" i="40"/>
  <c r="BA148" i="40"/>
  <c r="AY148" i="40"/>
  <c r="BB148" i="40"/>
  <c r="AR148" i="40"/>
  <c r="AQ148" i="40"/>
  <c r="AP148" i="40"/>
  <c r="AL148" i="40"/>
  <c r="AK148" i="40"/>
  <c r="AN148" i="40"/>
  <c r="AM148" i="40"/>
  <c r="AJ148" i="40"/>
  <c r="AI148" i="40"/>
  <c r="AH148" i="40"/>
  <c r="AG148" i="40"/>
  <c r="AF148" i="40"/>
  <c r="AE148" i="40"/>
  <c r="AC148" i="40"/>
  <c r="AB148" i="40"/>
  <c r="AA148" i="40"/>
  <c r="Z148" i="40"/>
  <c r="Y148" i="40"/>
  <c r="AO148" i="40"/>
  <c r="X148" i="40"/>
  <c r="W148" i="40"/>
  <c r="V148" i="40"/>
  <c r="S148" i="40"/>
  <c r="R148" i="40"/>
  <c r="Q148" i="40"/>
  <c r="U148" i="40"/>
  <c r="T148" i="40"/>
  <c r="P148" i="40"/>
  <c r="AV148" i="40"/>
  <c r="AU148" i="40"/>
  <c r="AT148" i="40"/>
  <c r="AS148" i="40"/>
  <c r="M148" i="40"/>
  <c r="N148" i="40"/>
  <c r="E150" i="40"/>
  <c r="I128" i="49" s="1"/>
  <c r="F150" i="40"/>
  <c r="J128" i="49" s="1"/>
  <c r="M128" i="49"/>
  <c r="N128" i="49"/>
  <c r="D150" i="40"/>
  <c r="H128" i="49" s="1"/>
  <c r="L149" i="40"/>
  <c r="A152" i="40"/>
  <c r="B152" i="40" s="1"/>
  <c r="C153" i="40"/>
  <c r="G129" i="49"/>
  <c r="BY149" i="40" l="1"/>
  <c r="BJ149" i="40"/>
  <c r="BZ149" i="40"/>
  <c r="BK149" i="40"/>
  <c r="I152" i="40"/>
  <c r="G152" i="40"/>
  <c r="K130" i="49" s="1"/>
  <c r="J152" i="40"/>
  <c r="K150" i="40"/>
  <c r="BW149" i="40"/>
  <c r="BT149" i="40"/>
  <c r="BS149" i="40"/>
  <c r="BQ149" i="40"/>
  <c r="BO149" i="40"/>
  <c r="BU149" i="40"/>
  <c r="BV149" i="40"/>
  <c r="BX149" i="40"/>
  <c r="BP149" i="40"/>
  <c r="BN149" i="40"/>
  <c r="BM149" i="40"/>
  <c r="BF149" i="40"/>
  <c r="BR149" i="40"/>
  <c r="BC149" i="40"/>
  <c r="BI149" i="40"/>
  <c r="BG149" i="40"/>
  <c r="BE149" i="40"/>
  <c r="BH149" i="40"/>
  <c r="BD149" i="40"/>
  <c r="AZ149" i="40"/>
  <c r="AX149" i="40"/>
  <c r="AY149" i="40"/>
  <c r="BB149" i="40"/>
  <c r="BA149" i="40"/>
  <c r="AR149" i="40"/>
  <c r="AP149" i="40"/>
  <c r="AQ149" i="40"/>
  <c r="AM149" i="40"/>
  <c r="AN149" i="40"/>
  <c r="AL149" i="40"/>
  <c r="AI149" i="40"/>
  <c r="AH149" i="40"/>
  <c r="AG149" i="40"/>
  <c r="AK149" i="40"/>
  <c r="AJ149" i="40"/>
  <c r="AF149" i="40"/>
  <c r="AA149" i="40"/>
  <c r="AO149" i="40"/>
  <c r="AE149" i="40"/>
  <c r="Z149" i="40"/>
  <c r="U149" i="40"/>
  <c r="Y149" i="40"/>
  <c r="W149" i="40"/>
  <c r="S149" i="40"/>
  <c r="P149" i="40"/>
  <c r="R149" i="40"/>
  <c r="AC149" i="40"/>
  <c r="T149" i="40"/>
  <c r="X149" i="40"/>
  <c r="V149" i="40"/>
  <c r="Q149" i="40"/>
  <c r="AB149" i="40"/>
  <c r="AV149" i="40"/>
  <c r="AU149" i="40"/>
  <c r="AT149" i="40"/>
  <c r="AS149" i="40"/>
  <c r="A153" i="40"/>
  <c r="B153" i="40" s="1"/>
  <c r="C154" i="40"/>
  <c r="L150" i="40"/>
  <c r="E151" i="40"/>
  <c r="I129" i="49" s="1"/>
  <c r="D151" i="40"/>
  <c r="H129" i="49" s="1"/>
  <c r="N129" i="49"/>
  <c r="M129" i="49"/>
  <c r="F151" i="40"/>
  <c r="G130" i="49"/>
  <c r="N149" i="40"/>
  <c r="M149" i="40"/>
  <c r="BJ150" i="40" l="1"/>
  <c r="BZ150" i="40"/>
  <c r="BY150" i="40"/>
  <c r="BK150" i="40"/>
  <c r="I153" i="40"/>
  <c r="J153" i="40"/>
  <c r="G153" i="40"/>
  <c r="K131" i="49" s="1"/>
  <c r="K151" i="40"/>
  <c r="J129" i="49"/>
  <c r="BU150" i="40"/>
  <c r="BX150" i="40"/>
  <c r="BW150" i="40"/>
  <c r="BT150" i="40"/>
  <c r="BR150" i="40"/>
  <c r="BP150" i="40"/>
  <c r="BN150" i="40"/>
  <c r="BO150" i="40"/>
  <c r="BQ150" i="40"/>
  <c r="BS150" i="40"/>
  <c r="BM150" i="40"/>
  <c r="BV150" i="40"/>
  <c r="BI150" i="40"/>
  <c r="BH150" i="40"/>
  <c r="BC150" i="40"/>
  <c r="BG150" i="40"/>
  <c r="BB150" i="40"/>
  <c r="BA150" i="40"/>
  <c r="AX150" i="40"/>
  <c r="BF150" i="40"/>
  <c r="BE150" i="40"/>
  <c r="AZ150" i="40"/>
  <c r="BD150" i="40"/>
  <c r="AY150" i="40"/>
  <c r="AR150" i="40"/>
  <c r="AQ150" i="40"/>
  <c r="AO150" i="40"/>
  <c r="AP150" i="40"/>
  <c r="AN150" i="40"/>
  <c r="AM150" i="40"/>
  <c r="AE150" i="40"/>
  <c r="AI150" i="40"/>
  <c r="AH150" i="40"/>
  <c r="AG150" i="40"/>
  <c r="AB150" i="40"/>
  <c r="AK150" i="40"/>
  <c r="AJ150" i="40"/>
  <c r="AF150" i="40"/>
  <c r="AA150" i="40"/>
  <c r="T150" i="40"/>
  <c r="Z150" i="40"/>
  <c r="Y150" i="40"/>
  <c r="W150" i="40"/>
  <c r="S150" i="40"/>
  <c r="U150" i="40"/>
  <c r="R150" i="40"/>
  <c r="P150" i="40"/>
  <c r="AL150" i="40"/>
  <c r="AC150" i="40"/>
  <c r="V150" i="40"/>
  <c r="X150" i="40"/>
  <c r="Q150" i="40"/>
  <c r="AV150" i="40"/>
  <c r="AU150" i="40"/>
  <c r="AT150" i="40"/>
  <c r="AS150" i="40"/>
  <c r="L151" i="40"/>
  <c r="A154" i="40"/>
  <c r="B154" i="40" s="1"/>
  <c r="C155" i="40"/>
  <c r="G131" i="49"/>
  <c r="M150" i="40"/>
  <c r="N150" i="40"/>
  <c r="M130" i="49"/>
  <c r="F152" i="40"/>
  <c r="J130" i="49" s="1"/>
  <c r="D152" i="40"/>
  <c r="H130" i="49" s="1"/>
  <c r="N130" i="49"/>
  <c r="E152" i="40"/>
  <c r="I130" i="49" s="1"/>
  <c r="BY151" i="40" l="1"/>
  <c r="BJ151" i="40"/>
  <c r="BZ151" i="40"/>
  <c r="BK151" i="40"/>
  <c r="I154" i="40"/>
  <c r="G154" i="40"/>
  <c r="K132" i="49" s="1"/>
  <c r="J154" i="40"/>
  <c r="K152" i="40"/>
  <c r="BX151" i="40"/>
  <c r="BV151" i="40"/>
  <c r="BU151" i="40"/>
  <c r="BW151" i="40"/>
  <c r="BT151" i="40"/>
  <c r="BR151" i="40"/>
  <c r="BS151" i="40"/>
  <c r="BP151" i="40"/>
  <c r="BQ151" i="40"/>
  <c r="BO151" i="40"/>
  <c r="BH151" i="40"/>
  <c r="BN151" i="40"/>
  <c r="BM151" i="40"/>
  <c r="BI151" i="40"/>
  <c r="BG151" i="40"/>
  <c r="BF151" i="40"/>
  <c r="BE151" i="40"/>
  <c r="BD151" i="40"/>
  <c r="BB151" i="40"/>
  <c r="BA151" i="40"/>
  <c r="AY151" i="40"/>
  <c r="BC151" i="40"/>
  <c r="AX151" i="40"/>
  <c r="AZ151" i="40"/>
  <c r="AQ151" i="40"/>
  <c r="AO151" i="40"/>
  <c r="AN151" i="40"/>
  <c r="AM151" i="40"/>
  <c r="AR151" i="40"/>
  <c r="AP151" i="40"/>
  <c r="AK151" i="40"/>
  <c r="AJ151" i="40"/>
  <c r="AI151" i="40"/>
  <c r="AF151" i="40"/>
  <c r="AE151" i="40"/>
  <c r="AH151" i="40"/>
  <c r="AC151" i="40"/>
  <c r="Y151" i="40"/>
  <c r="X151" i="40"/>
  <c r="W151" i="40"/>
  <c r="V151" i="40"/>
  <c r="AG151" i="40"/>
  <c r="AB151" i="40"/>
  <c r="AA151" i="40"/>
  <c r="Q151" i="40"/>
  <c r="Z151" i="40"/>
  <c r="P151" i="40"/>
  <c r="S151" i="40"/>
  <c r="R151" i="40"/>
  <c r="U151" i="40"/>
  <c r="AL151" i="40"/>
  <c r="T151" i="40"/>
  <c r="AV151" i="40"/>
  <c r="AU151" i="40"/>
  <c r="AT151" i="40"/>
  <c r="AS151" i="40"/>
  <c r="C156" i="40"/>
  <c r="A155" i="40"/>
  <c r="B155" i="40" s="1"/>
  <c r="M131" i="49"/>
  <c r="E153" i="40"/>
  <c r="I131" i="49" s="1"/>
  <c r="D153" i="40"/>
  <c r="H131" i="49" s="1"/>
  <c r="F153" i="40"/>
  <c r="N131" i="49"/>
  <c r="G132" i="49"/>
  <c r="N151" i="40"/>
  <c r="M151" i="40"/>
  <c r="L152" i="40"/>
  <c r="BY152" i="40" l="1"/>
  <c r="BJ152" i="40"/>
  <c r="BZ152" i="40"/>
  <c r="BK152" i="40"/>
  <c r="J155" i="40"/>
  <c r="I155" i="40"/>
  <c r="G155" i="40"/>
  <c r="K133" i="49" s="1"/>
  <c r="K153" i="40"/>
  <c r="J131" i="49"/>
  <c r="BW152" i="40"/>
  <c r="BX152" i="40"/>
  <c r="BV152" i="40"/>
  <c r="BU152" i="40"/>
  <c r="BQ152" i="40"/>
  <c r="BS152" i="40"/>
  <c r="BT152" i="40"/>
  <c r="BO152" i="40"/>
  <c r="BN152" i="40"/>
  <c r="BR152" i="40"/>
  <c r="BH152" i="40"/>
  <c r="BP152" i="40"/>
  <c r="BG152" i="40"/>
  <c r="BF152" i="40"/>
  <c r="BM152" i="40"/>
  <c r="BD152" i="40"/>
  <c r="BI152" i="40"/>
  <c r="BE152" i="40"/>
  <c r="BB152" i="40"/>
  <c r="BA152" i="40"/>
  <c r="AY152" i="40"/>
  <c r="BC152" i="40"/>
  <c r="AX152" i="40"/>
  <c r="AZ152" i="40"/>
  <c r="AR152" i="40"/>
  <c r="AQ152" i="40"/>
  <c r="AO152" i="40"/>
  <c r="AP152" i="40"/>
  <c r="AN152" i="40"/>
  <c r="AL152" i="40"/>
  <c r="AK152" i="40"/>
  <c r="AJ152" i="40"/>
  <c r="AI152" i="40"/>
  <c r="AH152" i="40"/>
  <c r="AG152" i="40"/>
  <c r="AF152" i="40"/>
  <c r="AE152" i="40"/>
  <c r="AM152" i="40"/>
  <c r="AC152" i="40"/>
  <c r="AB152" i="40"/>
  <c r="AA152" i="40"/>
  <c r="Z152" i="40"/>
  <c r="Y152" i="40"/>
  <c r="X152" i="40"/>
  <c r="W152" i="40"/>
  <c r="V152" i="40"/>
  <c r="S152" i="40"/>
  <c r="R152" i="40"/>
  <c r="Q152" i="40"/>
  <c r="U152" i="40"/>
  <c r="T152" i="40"/>
  <c r="P152" i="40"/>
  <c r="AV152" i="40"/>
  <c r="AU152" i="40"/>
  <c r="AT152" i="40"/>
  <c r="AS152" i="40"/>
  <c r="M152" i="40"/>
  <c r="N152" i="40"/>
  <c r="G133" i="49"/>
  <c r="L153" i="40"/>
  <c r="A156" i="40"/>
  <c r="B156" i="40" s="1"/>
  <c r="C157" i="40"/>
  <c r="F154" i="40"/>
  <c r="J132" i="49" s="1"/>
  <c r="D154" i="40"/>
  <c r="H132" i="49" s="1"/>
  <c r="E154" i="40"/>
  <c r="I132" i="49" s="1"/>
  <c r="N132" i="49"/>
  <c r="M132" i="49"/>
  <c r="BY153" i="40" l="1"/>
  <c r="BJ153" i="40"/>
  <c r="BZ153" i="40"/>
  <c r="BK153" i="40"/>
  <c r="J156" i="40"/>
  <c r="I156" i="40"/>
  <c r="G156" i="40"/>
  <c r="K134" i="49" s="1"/>
  <c r="K154" i="40"/>
  <c r="BU153" i="40"/>
  <c r="BX153" i="40"/>
  <c r="BV153" i="40"/>
  <c r="BT153" i="40"/>
  <c r="BR153" i="40"/>
  <c r="BP153" i="40"/>
  <c r="BN153" i="40"/>
  <c r="BO153" i="40"/>
  <c r="BW153" i="40"/>
  <c r="BQ153" i="40"/>
  <c r="BS153" i="40"/>
  <c r="BH153" i="40"/>
  <c r="BM153" i="40"/>
  <c r="BI153" i="40"/>
  <c r="BD153" i="40"/>
  <c r="BC153" i="40"/>
  <c r="BG153" i="40"/>
  <c r="BF153" i="40"/>
  <c r="BB153" i="40"/>
  <c r="BA153" i="40"/>
  <c r="AY153" i="40"/>
  <c r="BE153" i="40"/>
  <c r="AX153" i="40"/>
  <c r="AZ153" i="40"/>
  <c r="AQ153" i="40"/>
  <c r="AP153" i="40"/>
  <c r="AR153" i="40"/>
  <c r="AO153" i="40"/>
  <c r="AL153" i="40"/>
  <c r="AK153" i="40"/>
  <c r="AJ153" i="40"/>
  <c r="AG153" i="40"/>
  <c r="AM153" i="40"/>
  <c r="AF153" i="40"/>
  <c r="AI153" i="40"/>
  <c r="Z153" i="40"/>
  <c r="AH153" i="40"/>
  <c r="AC153" i="40"/>
  <c r="U153" i="40"/>
  <c r="AB153" i="40"/>
  <c r="X153" i="40"/>
  <c r="V153" i="40"/>
  <c r="R153" i="40"/>
  <c r="P153" i="40"/>
  <c r="AN153" i="40"/>
  <c r="AE153" i="40"/>
  <c r="Y153" i="40"/>
  <c r="AA153" i="40"/>
  <c r="T153" i="40"/>
  <c r="Q153" i="40"/>
  <c r="W153" i="40"/>
  <c r="S153" i="40"/>
  <c r="AV153" i="40"/>
  <c r="AU153" i="40"/>
  <c r="AT153" i="40"/>
  <c r="AS153" i="40"/>
  <c r="L154" i="40"/>
  <c r="M153" i="40"/>
  <c r="N153" i="40"/>
  <c r="F155" i="40"/>
  <c r="J133" i="49" s="1"/>
  <c r="N133" i="49"/>
  <c r="D155" i="40"/>
  <c r="H133" i="49" s="1"/>
  <c r="E155" i="40"/>
  <c r="I133" i="49" s="1"/>
  <c r="M133" i="49"/>
  <c r="A157" i="40"/>
  <c r="B157" i="40" s="1"/>
  <c r="C158" i="40"/>
  <c r="G134" i="49"/>
  <c r="BY154" i="40" l="1"/>
  <c r="BJ154" i="40"/>
  <c r="BZ154" i="40"/>
  <c r="BK154" i="40"/>
  <c r="G157" i="40"/>
  <c r="K135" i="49" s="1"/>
  <c r="J157" i="40"/>
  <c r="I157" i="40"/>
  <c r="K155" i="40"/>
  <c r="BV154" i="40"/>
  <c r="BX154" i="40"/>
  <c r="BS154" i="40"/>
  <c r="BQ154" i="40"/>
  <c r="BO154" i="40"/>
  <c r="BR154" i="40"/>
  <c r="BT154" i="40"/>
  <c r="BW154" i="40"/>
  <c r="BN154" i="40"/>
  <c r="BP154" i="40"/>
  <c r="BU154" i="40"/>
  <c r="BM154" i="40"/>
  <c r="BI154" i="40"/>
  <c r="BD154" i="40"/>
  <c r="BC154" i="40"/>
  <c r="BE154" i="40"/>
  <c r="AZ154" i="40"/>
  <c r="AY154" i="40"/>
  <c r="BH154" i="40"/>
  <c r="BB154" i="40"/>
  <c r="BA154" i="40"/>
  <c r="BF154" i="40"/>
  <c r="BG154" i="40"/>
  <c r="AX154" i="40"/>
  <c r="AR154" i="40"/>
  <c r="AQ154" i="40"/>
  <c r="AP154" i="40"/>
  <c r="AO154" i="40"/>
  <c r="AM154" i="40"/>
  <c r="AL154" i="40"/>
  <c r="AK154" i="40"/>
  <c r="AH154" i="40"/>
  <c r="AJ154" i="40"/>
  <c r="AG154" i="40"/>
  <c r="AA154" i="40"/>
  <c r="AI154" i="40"/>
  <c r="Z154" i="40"/>
  <c r="T154" i="40"/>
  <c r="AF154" i="40"/>
  <c r="AC154" i="40"/>
  <c r="S154" i="40"/>
  <c r="P154" i="40"/>
  <c r="Q154" i="40"/>
  <c r="AB154" i="40"/>
  <c r="X154" i="40"/>
  <c r="V154" i="40"/>
  <c r="U154" i="40"/>
  <c r="R154" i="40"/>
  <c r="W154" i="40"/>
  <c r="Y154" i="40"/>
  <c r="AN154" i="40"/>
  <c r="AE154" i="40"/>
  <c r="AV154" i="40"/>
  <c r="AU154" i="40"/>
  <c r="AT154" i="40"/>
  <c r="AS154" i="40"/>
  <c r="E156" i="40"/>
  <c r="I134" i="49" s="1"/>
  <c r="F156" i="40"/>
  <c r="D156" i="40"/>
  <c r="H134" i="49" s="1"/>
  <c r="N134" i="49"/>
  <c r="M134" i="49"/>
  <c r="G135" i="49"/>
  <c r="L155" i="40"/>
  <c r="N154" i="40"/>
  <c r="M154" i="40"/>
  <c r="A158" i="40"/>
  <c r="B158" i="40" s="1"/>
  <c r="C159" i="40"/>
  <c r="BK155" i="40" l="1"/>
  <c r="BY155" i="40"/>
  <c r="BZ155" i="40"/>
  <c r="BJ155" i="40"/>
  <c r="I158" i="40"/>
  <c r="J158" i="40"/>
  <c r="G158" i="40"/>
  <c r="K136" i="49" s="1"/>
  <c r="K156" i="40"/>
  <c r="J134" i="49"/>
  <c r="BX155" i="40"/>
  <c r="BW155" i="40"/>
  <c r="BV155" i="40"/>
  <c r="BS155" i="40"/>
  <c r="BP155" i="40"/>
  <c r="BQ155" i="40"/>
  <c r="BU155" i="40"/>
  <c r="BR155" i="40"/>
  <c r="BO155" i="40"/>
  <c r="BN155" i="40"/>
  <c r="BM155" i="40"/>
  <c r="BT155" i="40"/>
  <c r="BI155" i="40"/>
  <c r="BH155" i="40"/>
  <c r="BG155" i="40"/>
  <c r="BE155" i="40"/>
  <c r="BA155" i="40"/>
  <c r="BF155" i="40"/>
  <c r="AZ155" i="40"/>
  <c r="BC155" i="40"/>
  <c r="BB155" i="40"/>
  <c r="AY155" i="40"/>
  <c r="BD155" i="40"/>
  <c r="AX155" i="40"/>
  <c r="AR155" i="40"/>
  <c r="AP155" i="40"/>
  <c r="AO155" i="40"/>
  <c r="AN155" i="40"/>
  <c r="AM155" i="40"/>
  <c r="AQ155" i="40"/>
  <c r="AJ155" i="40"/>
  <c r="AI155" i="40"/>
  <c r="AL155" i="40"/>
  <c r="AE155" i="40"/>
  <c r="AK155" i="40"/>
  <c r="AH155" i="40"/>
  <c r="AB155" i="40"/>
  <c r="Y155" i="40"/>
  <c r="X155" i="40"/>
  <c r="W155" i="40"/>
  <c r="V155" i="40"/>
  <c r="AA155" i="40"/>
  <c r="AG155" i="40"/>
  <c r="Z155" i="40"/>
  <c r="AF155" i="40"/>
  <c r="AC155" i="40"/>
  <c r="S155" i="40"/>
  <c r="U155" i="40"/>
  <c r="T155" i="40"/>
  <c r="R155" i="40"/>
  <c r="P155" i="40"/>
  <c r="Q155" i="40"/>
  <c r="AV155" i="40"/>
  <c r="AU155" i="40"/>
  <c r="AT155" i="40"/>
  <c r="AS155" i="40"/>
  <c r="G136" i="49"/>
  <c r="M155" i="40"/>
  <c r="N155" i="40"/>
  <c r="L156" i="40"/>
  <c r="D157" i="40"/>
  <c r="H135" i="49" s="1"/>
  <c r="M135" i="49"/>
  <c r="E157" i="40"/>
  <c r="I135" i="49" s="1"/>
  <c r="N135" i="49"/>
  <c r="F157" i="40"/>
  <c r="J135" i="49" s="1"/>
  <c r="C160" i="40"/>
  <c r="A159" i="40"/>
  <c r="B159" i="40" s="1"/>
  <c r="BY156" i="40" l="1"/>
  <c r="BJ156" i="40"/>
  <c r="BZ156" i="40"/>
  <c r="BK156" i="40"/>
  <c r="G159" i="40"/>
  <c r="K137" i="49" s="1"/>
  <c r="J159" i="40"/>
  <c r="I159" i="40"/>
  <c r="BX156" i="40"/>
  <c r="BW156" i="40"/>
  <c r="BU156" i="40"/>
  <c r="BT156" i="40"/>
  <c r="BQ156" i="40"/>
  <c r="BP156" i="40"/>
  <c r="BR156" i="40"/>
  <c r="BO156" i="40"/>
  <c r="BM156" i="40"/>
  <c r="BN156" i="40"/>
  <c r="BS156" i="40"/>
  <c r="BI156" i="40"/>
  <c r="BV156" i="40"/>
  <c r="BH156" i="40"/>
  <c r="BF156" i="40"/>
  <c r="BE156" i="40"/>
  <c r="BD156" i="40"/>
  <c r="BG156" i="40"/>
  <c r="BC156" i="40"/>
  <c r="AX156" i="40"/>
  <c r="AZ156" i="40"/>
  <c r="BB156" i="40"/>
  <c r="BA156" i="40"/>
  <c r="AY156" i="40"/>
  <c r="K157" i="40"/>
  <c r="AR156" i="40"/>
  <c r="AQ156" i="40"/>
  <c r="AN156" i="40"/>
  <c r="AM156" i="40"/>
  <c r="AL156" i="40"/>
  <c r="AK156" i="40"/>
  <c r="AP156" i="40"/>
  <c r="AO156" i="40"/>
  <c r="AJ156" i="40"/>
  <c r="AI156" i="40"/>
  <c r="AH156" i="40"/>
  <c r="AG156" i="40"/>
  <c r="AF156" i="40"/>
  <c r="AE156" i="40"/>
  <c r="AC156" i="40"/>
  <c r="AB156" i="40"/>
  <c r="AA156" i="40"/>
  <c r="Z156" i="40"/>
  <c r="Y156" i="40"/>
  <c r="X156" i="40"/>
  <c r="W156" i="40"/>
  <c r="V156" i="40"/>
  <c r="S156" i="40"/>
  <c r="R156" i="40"/>
  <c r="Q156" i="40"/>
  <c r="T156" i="40"/>
  <c r="P156" i="40"/>
  <c r="U156" i="40"/>
  <c r="AV156" i="40"/>
  <c r="AU156" i="40"/>
  <c r="AT156" i="40"/>
  <c r="AS156" i="40"/>
  <c r="G137" i="49"/>
  <c r="C161" i="40"/>
  <c r="A160" i="40"/>
  <c r="B160" i="40" s="1"/>
  <c r="L157" i="40"/>
  <c r="D158" i="40"/>
  <c r="H136" i="49" s="1"/>
  <c r="M136" i="49"/>
  <c r="E158" i="40"/>
  <c r="I136" i="49" s="1"/>
  <c r="N136" i="49"/>
  <c r="F158" i="40"/>
  <c r="J136" i="49" s="1"/>
  <c r="M156" i="40"/>
  <c r="N156" i="40"/>
  <c r="BY157" i="40" l="1"/>
  <c r="BJ157" i="40"/>
  <c r="BZ157" i="40"/>
  <c r="BK157" i="40"/>
  <c r="I160" i="40"/>
  <c r="G160" i="40"/>
  <c r="K138" i="49" s="1"/>
  <c r="J160" i="40"/>
  <c r="K158" i="40"/>
  <c r="BV157" i="40"/>
  <c r="BX157" i="40"/>
  <c r="BW157" i="40"/>
  <c r="BS157" i="40"/>
  <c r="BQ157" i="40"/>
  <c r="BO157" i="40"/>
  <c r="BU157" i="40"/>
  <c r="BR157" i="40"/>
  <c r="BM157" i="40"/>
  <c r="BP157" i="40"/>
  <c r="BN157" i="40"/>
  <c r="BT157" i="40"/>
  <c r="BF157" i="40"/>
  <c r="BG157" i="40"/>
  <c r="BC157" i="40"/>
  <c r="BE157" i="40"/>
  <c r="BI157" i="40"/>
  <c r="BD157" i="40"/>
  <c r="BH157" i="40"/>
  <c r="AX157" i="40"/>
  <c r="AZ157" i="40"/>
  <c r="AY157" i="40"/>
  <c r="BB157" i="40"/>
  <c r="BA157" i="40"/>
  <c r="AR157" i="40"/>
  <c r="AP157" i="40"/>
  <c r="AN157" i="40"/>
  <c r="AM157" i="40"/>
  <c r="AK157" i="40"/>
  <c r="AQ157" i="40"/>
  <c r="AO157" i="40"/>
  <c r="AI157" i="40"/>
  <c r="AF157" i="40"/>
  <c r="AL157" i="40"/>
  <c r="AE157" i="40"/>
  <c r="AC157" i="40"/>
  <c r="AB157" i="40"/>
  <c r="U157" i="40"/>
  <c r="AH157" i="40"/>
  <c r="Y157" i="40"/>
  <c r="W157" i="40"/>
  <c r="T157" i="40"/>
  <c r="Q157" i="40"/>
  <c r="P157" i="40"/>
  <c r="AJ157" i="40"/>
  <c r="AA157" i="40"/>
  <c r="X157" i="40"/>
  <c r="V157" i="40"/>
  <c r="S157" i="40"/>
  <c r="Z157" i="40"/>
  <c r="AG157" i="40"/>
  <c r="R157" i="40"/>
  <c r="AV157" i="40"/>
  <c r="AU157" i="40"/>
  <c r="AT157" i="40"/>
  <c r="AS157" i="40"/>
  <c r="N157" i="40"/>
  <c r="M157" i="40"/>
  <c r="G138" i="49"/>
  <c r="L158" i="40"/>
  <c r="A161" i="40"/>
  <c r="B161" i="40" s="1"/>
  <c r="C162" i="40"/>
  <c r="M138" i="49"/>
  <c r="F159" i="40"/>
  <c r="J137" i="49" s="1"/>
  <c r="N138" i="49"/>
  <c r="D159" i="40"/>
  <c r="H137" i="49" s="1"/>
  <c r="E159" i="40"/>
  <c r="I137" i="49" s="1"/>
  <c r="BJ158" i="40" l="1"/>
  <c r="BZ158" i="40"/>
  <c r="BY158" i="40"/>
  <c r="BK158" i="40"/>
  <c r="I161" i="40"/>
  <c r="G161" i="40"/>
  <c r="K139" i="49" s="1"/>
  <c r="J161" i="40"/>
  <c r="K159" i="40"/>
  <c r="BX158" i="40"/>
  <c r="BU158" i="40"/>
  <c r="BT158" i="40"/>
  <c r="BR158" i="40"/>
  <c r="BP158" i="40"/>
  <c r="BN158" i="40"/>
  <c r="BV158" i="40"/>
  <c r="BW158" i="40"/>
  <c r="BS158" i="40"/>
  <c r="BO158" i="40"/>
  <c r="BM158" i="40"/>
  <c r="BQ158" i="40"/>
  <c r="BI158" i="40"/>
  <c r="BH158" i="40"/>
  <c r="BG158" i="40"/>
  <c r="BF158" i="40"/>
  <c r="BB158" i="40"/>
  <c r="BA158" i="40"/>
  <c r="BD158" i="40"/>
  <c r="AX158" i="40"/>
  <c r="BC158" i="40"/>
  <c r="AZ158" i="40"/>
  <c r="BE158" i="40"/>
  <c r="AY158" i="40"/>
  <c r="AR158" i="40"/>
  <c r="AQ158" i="40"/>
  <c r="AO158" i="40"/>
  <c r="AN158" i="40"/>
  <c r="AL158" i="40"/>
  <c r="AP158" i="40"/>
  <c r="AM158" i="40"/>
  <c r="AK158" i="40"/>
  <c r="AG158" i="40"/>
  <c r="AI158" i="40"/>
  <c r="AF158" i="40"/>
  <c r="AE158" i="40"/>
  <c r="Z158" i="40"/>
  <c r="AC158" i="40"/>
  <c r="T158" i="40"/>
  <c r="U158" i="40"/>
  <c r="R158" i="40"/>
  <c r="Y158" i="40"/>
  <c r="W158" i="40"/>
  <c r="Q158" i="40"/>
  <c r="AB158" i="40"/>
  <c r="AH158" i="40"/>
  <c r="P158" i="40"/>
  <c r="AA158" i="40"/>
  <c r="X158" i="40"/>
  <c r="AJ158" i="40"/>
  <c r="V158" i="40"/>
  <c r="S158" i="40"/>
  <c r="AV158" i="40"/>
  <c r="AU158" i="40"/>
  <c r="AT158" i="40"/>
  <c r="AS158" i="40"/>
  <c r="M158" i="40"/>
  <c r="N158" i="40"/>
  <c r="F160" i="40"/>
  <c r="J138" i="49" s="1"/>
  <c r="M139" i="49"/>
  <c r="D160" i="40"/>
  <c r="H138" i="49" s="1"/>
  <c r="N139" i="49"/>
  <c r="E160" i="40"/>
  <c r="I138" i="49" s="1"/>
  <c r="L159" i="40"/>
  <c r="A162" i="40"/>
  <c r="B162" i="40" s="1"/>
  <c r="C163" i="40"/>
  <c r="G139" i="49"/>
  <c r="BJ159" i="40" l="1"/>
  <c r="BK159" i="40"/>
  <c r="BY159" i="40"/>
  <c r="BZ159" i="40"/>
  <c r="I162" i="40"/>
  <c r="G162" i="40"/>
  <c r="K140" i="49" s="1"/>
  <c r="J162" i="40"/>
  <c r="K160" i="40"/>
  <c r="BX159" i="40"/>
  <c r="BW159" i="40"/>
  <c r="BS159" i="40"/>
  <c r="BU159" i="40"/>
  <c r="BV159" i="40"/>
  <c r="BT159" i="40"/>
  <c r="BR159" i="40"/>
  <c r="BN159" i="40"/>
  <c r="BM159" i="40"/>
  <c r="BH159" i="40"/>
  <c r="BQ159" i="40"/>
  <c r="BO159" i="40"/>
  <c r="BP159" i="40"/>
  <c r="BI159" i="40"/>
  <c r="BG159" i="40"/>
  <c r="BF159" i="40"/>
  <c r="BE159" i="40"/>
  <c r="BD159" i="40"/>
  <c r="AY159" i="40"/>
  <c r="AX159" i="40"/>
  <c r="BB159" i="40"/>
  <c r="BC159" i="40"/>
  <c r="AZ159" i="40"/>
  <c r="BA159" i="40"/>
  <c r="AQ159" i="40"/>
  <c r="AR159" i="40"/>
  <c r="AP159" i="40"/>
  <c r="AO159" i="40"/>
  <c r="AN159" i="40"/>
  <c r="AM159" i="40"/>
  <c r="AJ159" i="40"/>
  <c r="AI159" i="40"/>
  <c r="AL159" i="40"/>
  <c r="AH159" i="40"/>
  <c r="AG159" i="40"/>
  <c r="AF159" i="40"/>
  <c r="AA159" i="40"/>
  <c r="Y159" i="40"/>
  <c r="X159" i="40"/>
  <c r="W159" i="40"/>
  <c r="V159" i="40"/>
  <c r="AE159" i="40"/>
  <c r="Z159" i="40"/>
  <c r="AK159" i="40"/>
  <c r="S159" i="40"/>
  <c r="U159" i="40"/>
  <c r="T159" i="40"/>
  <c r="R159" i="40"/>
  <c r="P159" i="40"/>
  <c r="AC159" i="40"/>
  <c r="Q159" i="40"/>
  <c r="AB159" i="40"/>
  <c r="AV159" i="40"/>
  <c r="AU159" i="40"/>
  <c r="AT159" i="40"/>
  <c r="AS159" i="40"/>
  <c r="G140" i="49"/>
  <c r="M140" i="49"/>
  <c r="E161" i="40"/>
  <c r="I139" i="49" s="1"/>
  <c r="D161" i="40"/>
  <c r="H139" i="49" s="1"/>
  <c r="F161" i="40"/>
  <c r="J139" i="49" s="1"/>
  <c r="N140" i="49"/>
  <c r="N159" i="40"/>
  <c r="M159" i="40"/>
  <c r="L160" i="40"/>
  <c r="C164" i="40"/>
  <c r="A163" i="40"/>
  <c r="B163" i="40" s="1"/>
  <c r="BY160" i="40" l="1"/>
  <c r="BJ160" i="40"/>
  <c r="BZ160" i="40"/>
  <c r="BK160" i="40"/>
  <c r="J163" i="40"/>
  <c r="G163" i="40"/>
  <c r="K141" i="49" s="1"/>
  <c r="I163" i="40"/>
  <c r="K161" i="40"/>
  <c r="BW160" i="40"/>
  <c r="BX160" i="40"/>
  <c r="BV160" i="40"/>
  <c r="BT160" i="40"/>
  <c r="BQ160" i="40"/>
  <c r="BP160" i="40"/>
  <c r="BU160" i="40"/>
  <c r="BS160" i="40"/>
  <c r="BO160" i="40"/>
  <c r="BM160" i="40"/>
  <c r="BR160" i="40"/>
  <c r="BH160" i="40"/>
  <c r="BN160" i="40"/>
  <c r="BG160" i="40"/>
  <c r="BF160" i="40"/>
  <c r="BD160" i="40"/>
  <c r="BI160" i="40"/>
  <c r="BE160" i="40"/>
  <c r="AY160" i="40"/>
  <c r="AX160" i="40"/>
  <c r="BC160" i="40"/>
  <c r="AZ160" i="40"/>
  <c r="BB160" i="40"/>
  <c r="BA160" i="40"/>
  <c r="AR160" i="40"/>
  <c r="AQ160" i="40"/>
  <c r="AP160" i="40"/>
  <c r="AO160" i="40"/>
  <c r="AM160" i="40"/>
  <c r="AL160" i="40"/>
  <c r="AK160" i="40"/>
  <c r="AN160" i="40"/>
  <c r="AJ160" i="40"/>
  <c r="AI160" i="40"/>
  <c r="AH160" i="40"/>
  <c r="AG160" i="40"/>
  <c r="AF160" i="40"/>
  <c r="AE160" i="40"/>
  <c r="AC160" i="40"/>
  <c r="AB160" i="40"/>
  <c r="AA160" i="40"/>
  <c r="Z160" i="40"/>
  <c r="Y160" i="40"/>
  <c r="X160" i="40"/>
  <c r="W160" i="40"/>
  <c r="V160" i="40"/>
  <c r="S160" i="40"/>
  <c r="R160" i="40"/>
  <c r="Q160" i="40"/>
  <c r="U160" i="40"/>
  <c r="T160" i="40"/>
  <c r="P160" i="40"/>
  <c r="AV160" i="40"/>
  <c r="AU160" i="40"/>
  <c r="AT160" i="40"/>
  <c r="AS160" i="40"/>
  <c r="L161" i="40"/>
  <c r="N160" i="40"/>
  <c r="M160" i="40"/>
  <c r="G141" i="49"/>
  <c r="C165" i="40"/>
  <c r="A164" i="40"/>
  <c r="B164" i="40" s="1"/>
  <c r="F162" i="40"/>
  <c r="J140" i="49" s="1"/>
  <c r="E162" i="40"/>
  <c r="I140" i="49" s="1"/>
  <c r="N141" i="49"/>
  <c r="M141" i="49"/>
  <c r="D162" i="40"/>
  <c r="H140" i="49" s="1"/>
  <c r="BY161" i="40" l="1"/>
  <c r="BJ161" i="40"/>
  <c r="BZ161" i="40"/>
  <c r="BK161" i="40"/>
  <c r="J164" i="40"/>
  <c r="I164" i="40"/>
  <c r="G164" i="40"/>
  <c r="K142" i="49" s="1"/>
  <c r="K162" i="40"/>
  <c r="BU161" i="40"/>
  <c r="BT161" i="40"/>
  <c r="BR161" i="40"/>
  <c r="BP161" i="40"/>
  <c r="BN161" i="40"/>
  <c r="BX161" i="40"/>
  <c r="BV161" i="40"/>
  <c r="BO161" i="40"/>
  <c r="BW161" i="40"/>
  <c r="BQ161" i="40"/>
  <c r="BS161" i="40"/>
  <c r="BM161" i="40"/>
  <c r="BH161" i="40"/>
  <c r="BI161" i="40"/>
  <c r="BD161" i="40"/>
  <c r="BG161" i="40"/>
  <c r="BC161" i="40"/>
  <c r="BB161" i="40"/>
  <c r="BA161" i="40"/>
  <c r="AY161" i="40"/>
  <c r="BE161" i="40"/>
  <c r="BF161" i="40"/>
  <c r="AX161" i="40"/>
  <c r="AZ161" i="40"/>
  <c r="AQ161" i="40"/>
  <c r="AP161" i="40"/>
  <c r="AR161" i="40"/>
  <c r="AN161" i="40"/>
  <c r="AO161" i="40"/>
  <c r="AM161" i="40"/>
  <c r="AJ161" i="40"/>
  <c r="AE161" i="40"/>
  <c r="AH161" i="40"/>
  <c r="AL161" i="40"/>
  <c r="AG161" i="40"/>
  <c r="AB161" i="40"/>
  <c r="AF161" i="40"/>
  <c r="AA161" i="40"/>
  <c r="U161" i="40"/>
  <c r="AI161" i="40"/>
  <c r="Z161" i="40"/>
  <c r="X161" i="40"/>
  <c r="V161" i="40"/>
  <c r="P161" i="40"/>
  <c r="S161" i="40"/>
  <c r="W161" i="40"/>
  <c r="R161" i="40"/>
  <c r="AK161" i="40"/>
  <c r="Y161" i="40"/>
  <c r="Q161" i="40"/>
  <c r="AC161" i="40"/>
  <c r="T161" i="40"/>
  <c r="AV161" i="40"/>
  <c r="AU161" i="40"/>
  <c r="AT161" i="40"/>
  <c r="AS161" i="40"/>
  <c r="G142" i="49"/>
  <c r="L162" i="40"/>
  <c r="A165" i="40"/>
  <c r="B165" i="40" s="1"/>
  <c r="C166" i="40"/>
  <c r="E163" i="40"/>
  <c r="I141" i="49" s="1"/>
  <c r="D163" i="40"/>
  <c r="H141" i="49" s="1"/>
  <c r="N142" i="49"/>
  <c r="M142" i="49"/>
  <c r="F163" i="40"/>
  <c r="J141" i="49" s="1"/>
  <c r="N161" i="40"/>
  <c r="M161" i="40"/>
  <c r="BZ162" i="40" l="1"/>
  <c r="BJ162" i="40"/>
  <c r="BY162" i="40"/>
  <c r="BK162" i="40"/>
  <c r="J165" i="40"/>
  <c r="I165" i="40"/>
  <c r="G165" i="40"/>
  <c r="K143" i="49" s="1"/>
  <c r="BV162" i="40"/>
  <c r="BU162" i="40"/>
  <c r="BS162" i="40"/>
  <c r="BQ162" i="40"/>
  <c r="BO162" i="40"/>
  <c r="BW162" i="40"/>
  <c r="BX162" i="40"/>
  <c r="BT162" i="40"/>
  <c r="BR162" i="40"/>
  <c r="BP162" i="40"/>
  <c r="BI162" i="40"/>
  <c r="BM162" i="40"/>
  <c r="BN162" i="40"/>
  <c r="BH162" i="40"/>
  <c r="BD162" i="40"/>
  <c r="BG162" i="40"/>
  <c r="BF162" i="40"/>
  <c r="BC162" i="40"/>
  <c r="BE162" i="40"/>
  <c r="BB162" i="40"/>
  <c r="AZ162" i="40"/>
  <c r="AX162" i="40"/>
  <c r="BA162" i="40"/>
  <c r="AY162" i="40"/>
  <c r="K163" i="40"/>
  <c r="AR162" i="40"/>
  <c r="AQ162" i="40"/>
  <c r="AO162" i="40"/>
  <c r="AP162" i="40"/>
  <c r="AN162" i="40"/>
  <c r="AK162" i="40"/>
  <c r="AF162" i="40"/>
  <c r="AJ162" i="40"/>
  <c r="AE162" i="40"/>
  <c r="AM162" i="40"/>
  <c r="AH162" i="40"/>
  <c r="AC162" i="40"/>
  <c r="AL162" i="40"/>
  <c r="AG162" i="40"/>
  <c r="AB162" i="40"/>
  <c r="T162" i="40"/>
  <c r="AA162" i="40"/>
  <c r="Q162" i="40"/>
  <c r="X162" i="40"/>
  <c r="V162" i="40"/>
  <c r="P162" i="40"/>
  <c r="AI162" i="40"/>
  <c r="Z162" i="40"/>
  <c r="S162" i="40"/>
  <c r="U162" i="40"/>
  <c r="W162" i="40"/>
  <c r="Y162" i="40"/>
  <c r="R162" i="40"/>
  <c r="AV162" i="40"/>
  <c r="AU162" i="40"/>
  <c r="AT162" i="40"/>
  <c r="AS162" i="40"/>
  <c r="A166" i="40"/>
  <c r="B166" i="40" s="1"/>
  <c r="C167" i="40"/>
  <c r="G143" i="49"/>
  <c r="N162" i="40"/>
  <c r="M162" i="40"/>
  <c r="L163" i="40"/>
  <c r="F164" i="40"/>
  <c r="J142" i="49" s="1"/>
  <c r="D164" i="40"/>
  <c r="H142" i="49" s="1"/>
  <c r="M143" i="49"/>
  <c r="N143" i="49"/>
  <c r="E164" i="40"/>
  <c r="I142" i="49" s="1"/>
  <c r="BY163" i="40" l="1"/>
  <c r="BZ163" i="40"/>
  <c r="BJ163" i="40"/>
  <c r="BK163" i="40"/>
  <c r="G166" i="40"/>
  <c r="K144" i="49" s="1"/>
  <c r="J166" i="40"/>
  <c r="I166" i="40"/>
  <c r="K164" i="40"/>
  <c r="BX163" i="40"/>
  <c r="BW163" i="40"/>
  <c r="BV163" i="40"/>
  <c r="BU163" i="40"/>
  <c r="BQ163" i="40"/>
  <c r="BS163" i="40"/>
  <c r="BT163" i="40"/>
  <c r="BM163" i="40"/>
  <c r="BP163" i="40"/>
  <c r="BR163" i="40"/>
  <c r="BO163" i="40"/>
  <c r="BI163" i="40"/>
  <c r="BH163" i="40"/>
  <c r="BG163" i="40"/>
  <c r="BE163" i="40"/>
  <c r="BN163" i="40"/>
  <c r="BA163" i="40"/>
  <c r="BF163" i="40"/>
  <c r="BD163" i="40"/>
  <c r="BB163" i="40"/>
  <c r="AZ163" i="40"/>
  <c r="AY163" i="40"/>
  <c r="BC163" i="40"/>
  <c r="AX163" i="40"/>
  <c r="AR163" i="40"/>
  <c r="AQ163" i="40"/>
  <c r="AO163" i="40"/>
  <c r="AN163" i="40"/>
  <c r="AM163" i="40"/>
  <c r="AP163" i="40"/>
  <c r="AL163" i="40"/>
  <c r="AJ163" i="40"/>
  <c r="AI163" i="40"/>
  <c r="AK163" i="40"/>
  <c r="AG163" i="40"/>
  <c r="AF163" i="40"/>
  <c r="Z163" i="40"/>
  <c r="Y163" i="40"/>
  <c r="X163" i="40"/>
  <c r="W163" i="40"/>
  <c r="V163" i="40"/>
  <c r="AH163" i="40"/>
  <c r="AC163" i="40"/>
  <c r="AE163" i="40"/>
  <c r="AB163" i="40"/>
  <c r="U163" i="40"/>
  <c r="T163" i="40"/>
  <c r="R163" i="40"/>
  <c r="AA163" i="40"/>
  <c r="Q163" i="40"/>
  <c r="P163" i="40"/>
  <c r="S163" i="40"/>
  <c r="AV163" i="40"/>
  <c r="AU163" i="40"/>
  <c r="AT163" i="40"/>
  <c r="AS163" i="40"/>
  <c r="N163" i="40"/>
  <c r="M163" i="40"/>
  <c r="L164" i="40"/>
  <c r="D165" i="40"/>
  <c r="H143" i="49" s="1"/>
  <c r="F165" i="40"/>
  <c r="J143" i="49" s="1"/>
  <c r="M144" i="49"/>
  <c r="E165" i="40"/>
  <c r="I143" i="49" s="1"/>
  <c r="N144" i="49"/>
  <c r="C168" i="40"/>
  <c r="A167" i="40"/>
  <c r="B167" i="40" s="1"/>
  <c r="G144" i="49"/>
  <c r="BY164" i="40" l="1"/>
  <c r="BJ164" i="40"/>
  <c r="BZ164" i="40"/>
  <c r="BK164" i="40"/>
  <c r="G167" i="40"/>
  <c r="K145" i="49" s="1"/>
  <c r="J167" i="40"/>
  <c r="I167" i="40"/>
  <c r="BX164" i="40"/>
  <c r="BW164" i="40"/>
  <c r="BV164" i="40"/>
  <c r="BR164" i="40"/>
  <c r="BU164" i="40"/>
  <c r="BT164" i="40"/>
  <c r="BN164" i="40"/>
  <c r="BQ164" i="40"/>
  <c r="BP164" i="40"/>
  <c r="BO164" i="40"/>
  <c r="BS164" i="40"/>
  <c r="BI164" i="40"/>
  <c r="BM164" i="40"/>
  <c r="BH164" i="40"/>
  <c r="BE164" i="40"/>
  <c r="BD164" i="40"/>
  <c r="BG164" i="40"/>
  <c r="BC164" i="40"/>
  <c r="AX164" i="40"/>
  <c r="BB164" i="40"/>
  <c r="BA164" i="40"/>
  <c r="AZ164" i="40"/>
  <c r="AY164" i="40"/>
  <c r="BF164" i="40"/>
  <c r="K165" i="40"/>
  <c r="AR164" i="40"/>
  <c r="AQ164" i="40"/>
  <c r="AP164" i="40"/>
  <c r="AL164" i="40"/>
  <c r="AK164" i="40"/>
  <c r="AJ164" i="40"/>
  <c r="AI164" i="40"/>
  <c r="AH164" i="40"/>
  <c r="AG164" i="40"/>
  <c r="AF164" i="40"/>
  <c r="AE164" i="40"/>
  <c r="AO164" i="40"/>
  <c r="AN164" i="40"/>
  <c r="AC164" i="40"/>
  <c r="AB164" i="40"/>
  <c r="AA164" i="40"/>
  <c r="Z164" i="40"/>
  <c r="AM164" i="40"/>
  <c r="Y164" i="40"/>
  <c r="X164" i="40"/>
  <c r="W164" i="40"/>
  <c r="V164" i="40"/>
  <c r="S164" i="40"/>
  <c r="R164" i="40"/>
  <c r="Q164" i="40"/>
  <c r="U164" i="40"/>
  <c r="T164" i="40"/>
  <c r="P164" i="40"/>
  <c r="AV164" i="40"/>
  <c r="AU164" i="40"/>
  <c r="AT164" i="40"/>
  <c r="AS164" i="40"/>
  <c r="C169" i="40"/>
  <c r="A168" i="40"/>
  <c r="B168" i="40" s="1"/>
  <c r="L165" i="40"/>
  <c r="M145" i="49"/>
  <c r="D166" i="40"/>
  <c r="H144" i="49" s="1"/>
  <c r="N145" i="49"/>
  <c r="E166" i="40"/>
  <c r="I144" i="49" s="1"/>
  <c r="F166" i="40"/>
  <c r="J144" i="49" s="1"/>
  <c r="G145" i="49"/>
  <c r="M164" i="40"/>
  <c r="N164" i="40"/>
  <c r="BY165" i="40" l="1"/>
  <c r="BJ165" i="40"/>
  <c r="BZ165" i="40"/>
  <c r="BK165" i="40"/>
  <c r="I168" i="40"/>
  <c r="G168" i="40"/>
  <c r="K146" i="49" s="1"/>
  <c r="J168" i="40"/>
  <c r="BX165" i="40"/>
  <c r="BV165" i="40"/>
  <c r="BW165" i="40"/>
  <c r="BS165" i="40"/>
  <c r="BQ165" i="40"/>
  <c r="BO165" i="40"/>
  <c r="BP165" i="40"/>
  <c r="BR165" i="40"/>
  <c r="BN165" i="40"/>
  <c r="BU165" i="40"/>
  <c r="BT165" i="40"/>
  <c r="BF165" i="40"/>
  <c r="BM165" i="40"/>
  <c r="BC165" i="40"/>
  <c r="BH165" i="40"/>
  <c r="BE165" i="40"/>
  <c r="BD165" i="40"/>
  <c r="AY165" i="40"/>
  <c r="AX165" i="40"/>
  <c r="AZ165" i="40"/>
  <c r="BB165" i="40"/>
  <c r="BA165" i="40"/>
  <c r="BI165" i="40"/>
  <c r="BG165" i="40"/>
  <c r="K166" i="40"/>
  <c r="AR165" i="40"/>
  <c r="AP165" i="40"/>
  <c r="AQ165" i="40"/>
  <c r="AM165" i="40"/>
  <c r="AL165" i="40"/>
  <c r="AK165" i="40"/>
  <c r="AI165" i="40"/>
  <c r="AH165" i="40"/>
  <c r="AO165" i="40"/>
  <c r="AN165" i="40"/>
  <c r="AG165" i="40"/>
  <c r="AJ165" i="40"/>
  <c r="AA165" i="40"/>
  <c r="Z165" i="40"/>
  <c r="U165" i="40"/>
  <c r="AC165" i="40"/>
  <c r="Y165" i="40"/>
  <c r="W165" i="40"/>
  <c r="S165" i="40"/>
  <c r="P165" i="40"/>
  <c r="R165" i="40"/>
  <c r="AF165" i="40"/>
  <c r="Q165" i="40"/>
  <c r="AE165" i="40"/>
  <c r="AB165" i="40"/>
  <c r="X165" i="40"/>
  <c r="V165" i="40"/>
  <c r="T165" i="40"/>
  <c r="AV165" i="40"/>
  <c r="AU165" i="40"/>
  <c r="AT165" i="40"/>
  <c r="AS165" i="40"/>
  <c r="N146" i="49"/>
  <c r="D167" i="40"/>
  <c r="H145" i="49" s="1"/>
  <c r="E167" i="40"/>
  <c r="I145" i="49" s="1"/>
  <c r="F167" i="40"/>
  <c r="J145" i="49" s="1"/>
  <c r="M146" i="49"/>
  <c r="L166" i="40"/>
  <c r="G146" i="49"/>
  <c r="M165" i="40"/>
  <c r="N165" i="40"/>
  <c r="C170" i="40"/>
  <c r="A170" i="40" s="1"/>
  <c r="B170" i="40" s="1"/>
  <c r="A169" i="40"/>
  <c r="B169" i="40" s="1"/>
  <c r="BJ166" i="40" l="1"/>
  <c r="BZ166" i="40"/>
  <c r="BY166" i="40"/>
  <c r="BK166" i="40"/>
  <c r="I170" i="40"/>
  <c r="J170" i="40"/>
  <c r="G170" i="40"/>
  <c r="K148" i="49" s="1"/>
  <c r="G169" i="40"/>
  <c r="K147" i="49" s="1"/>
  <c r="J169" i="40"/>
  <c r="I169" i="40"/>
  <c r="BW166" i="40"/>
  <c r="BU166" i="40"/>
  <c r="BT166" i="40"/>
  <c r="BR166" i="40"/>
  <c r="BP166" i="40"/>
  <c r="BN166" i="40"/>
  <c r="BX166" i="40"/>
  <c r="BS166" i="40"/>
  <c r="BO166" i="40"/>
  <c r="BV166" i="40"/>
  <c r="BM166" i="40"/>
  <c r="BQ166" i="40"/>
  <c r="BI166" i="40"/>
  <c r="BH166" i="40"/>
  <c r="BB166" i="40"/>
  <c r="BG166" i="40"/>
  <c r="BF166" i="40"/>
  <c r="BA166" i="40"/>
  <c r="BC166" i="40"/>
  <c r="BD166" i="40"/>
  <c r="AX166" i="40"/>
  <c r="AZ166" i="40"/>
  <c r="BE166" i="40"/>
  <c r="AY166" i="40"/>
  <c r="K167" i="40"/>
  <c r="AR166" i="40"/>
  <c r="AQ166" i="40"/>
  <c r="AO166" i="40"/>
  <c r="AP166" i="40"/>
  <c r="AN166" i="40"/>
  <c r="AM166" i="40"/>
  <c r="AL166" i="40"/>
  <c r="AE166" i="40"/>
  <c r="AK166" i="40"/>
  <c r="AI166" i="40"/>
  <c r="AH166" i="40"/>
  <c r="AB166" i="40"/>
  <c r="AJ166" i="40"/>
  <c r="AA166" i="40"/>
  <c r="T166" i="40"/>
  <c r="AG166" i="40"/>
  <c r="Y166" i="40"/>
  <c r="AC166" i="40"/>
  <c r="W166" i="40"/>
  <c r="S166" i="40"/>
  <c r="P166" i="40"/>
  <c r="Z166" i="40"/>
  <c r="U166" i="40"/>
  <c r="R166" i="40"/>
  <c r="AF166" i="40"/>
  <c r="X166" i="40"/>
  <c r="Q166" i="40"/>
  <c r="V166" i="40"/>
  <c r="AV166" i="40"/>
  <c r="AU166" i="40"/>
  <c r="AT166" i="40"/>
  <c r="AS166" i="40"/>
  <c r="G147" i="49"/>
  <c r="N147" i="49"/>
  <c r="E168" i="40"/>
  <c r="I146" i="49" s="1"/>
  <c r="D168" i="40"/>
  <c r="H146" i="49" s="1"/>
  <c r="M147" i="49"/>
  <c r="F168" i="40"/>
  <c r="J146" i="49" s="1"/>
  <c r="N166" i="40"/>
  <c r="M166" i="40"/>
  <c r="L167" i="40"/>
  <c r="G148" i="49"/>
  <c r="W37" i="10" l="1"/>
  <c r="BJ167" i="40"/>
  <c r="BK167" i="40"/>
  <c r="BY167" i="40"/>
  <c r="BZ167" i="40"/>
  <c r="K168" i="40"/>
  <c r="BX167" i="40"/>
  <c r="BU167" i="40"/>
  <c r="BT167" i="40"/>
  <c r="BW167" i="40"/>
  <c r="BQ167" i="40"/>
  <c r="BV167" i="40"/>
  <c r="BO167" i="40"/>
  <c r="BS167" i="40"/>
  <c r="BP167" i="40"/>
  <c r="BR167" i="40"/>
  <c r="BN167" i="40"/>
  <c r="BM167" i="40"/>
  <c r="BH167" i="40"/>
  <c r="BI167" i="40"/>
  <c r="BG167" i="40"/>
  <c r="BF167" i="40"/>
  <c r="BE167" i="40"/>
  <c r="BD167" i="40"/>
  <c r="AY167" i="40"/>
  <c r="BC167" i="40"/>
  <c r="AX167" i="40"/>
  <c r="BB167" i="40"/>
  <c r="BA167" i="40"/>
  <c r="AZ167" i="40"/>
  <c r="AQ167" i="40"/>
  <c r="AO167" i="40"/>
  <c r="AN167" i="40"/>
  <c r="AM167" i="40"/>
  <c r="AR167" i="40"/>
  <c r="AK167" i="40"/>
  <c r="AJ167" i="40"/>
  <c r="AI167" i="40"/>
  <c r="AF167" i="40"/>
  <c r="AL167" i="40"/>
  <c r="AE167" i="40"/>
  <c r="AC167" i="40"/>
  <c r="Y167" i="40"/>
  <c r="X167" i="40"/>
  <c r="W167" i="40"/>
  <c r="V167" i="40"/>
  <c r="AB167" i="40"/>
  <c r="Q167" i="40"/>
  <c r="AP167" i="40"/>
  <c r="AH167" i="40"/>
  <c r="S167" i="40"/>
  <c r="P167" i="40"/>
  <c r="AG167" i="40"/>
  <c r="AA167" i="40"/>
  <c r="U167" i="40"/>
  <c r="Z167" i="40"/>
  <c r="T167" i="40"/>
  <c r="R167" i="40"/>
  <c r="AV167" i="40"/>
  <c r="AU167" i="40"/>
  <c r="AT167" i="40"/>
  <c r="AS167" i="40"/>
  <c r="L168" i="40"/>
  <c r="M167" i="40"/>
  <c r="N167" i="40"/>
  <c r="D169" i="40"/>
  <c r="H147" i="49" s="1"/>
  <c r="F169" i="40"/>
  <c r="J147" i="49" s="1"/>
  <c r="E169" i="40"/>
  <c r="I147" i="49" s="1"/>
  <c r="M148" i="49"/>
  <c r="N148" i="49"/>
  <c r="F170" i="40"/>
  <c r="J148" i="49" s="1"/>
  <c r="D170" i="40"/>
  <c r="H148" i="49" s="1"/>
  <c r="M149" i="49"/>
  <c r="N149" i="49"/>
  <c r="E170" i="40"/>
  <c r="I148" i="49" s="1"/>
  <c r="BY168" i="40" l="1"/>
  <c r="BJ168" i="40"/>
  <c r="BZ168" i="40"/>
  <c r="BK168" i="40"/>
  <c r="W36" i="10"/>
  <c r="X36" i="10" s="1"/>
  <c r="Y37" i="10" s="1"/>
  <c r="L37" i="10" s="1"/>
  <c r="BF5" i="49" s="1"/>
  <c r="K170" i="40"/>
  <c r="BW168" i="40"/>
  <c r="BV168" i="40"/>
  <c r="BU168" i="40"/>
  <c r="BR168" i="40"/>
  <c r="BX168" i="40"/>
  <c r="BS168" i="40"/>
  <c r="BP168" i="40"/>
  <c r="BO168" i="40"/>
  <c r="BQ168" i="40"/>
  <c r="BT168" i="40"/>
  <c r="BH168" i="40"/>
  <c r="BG168" i="40"/>
  <c r="BN168" i="40"/>
  <c r="BF168" i="40"/>
  <c r="BD168" i="40"/>
  <c r="BM168" i="40"/>
  <c r="BE168" i="40"/>
  <c r="BI168" i="40"/>
  <c r="AY168" i="40"/>
  <c r="BC168" i="40"/>
  <c r="AX168" i="40"/>
  <c r="AZ168" i="40"/>
  <c r="BB168" i="40"/>
  <c r="BA168" i="40"/>
  <c r="K169" i="40"/>
  <c r="AR168" i="40"/>
  <c r="AQ168" i="40"/>
  <c r="AO168" i="40"/>
  <c r="AN168" i="40"/>
  <c r="AL168" i="40"/>
  <c r="AK168" i="40"/>
  <c r="AM168" i="40"/>
  <c r="AJ168" i="40"/>
  <c r="AI168" i="40"/>
  <c r="AH168" i="40"/>
  <c r="AG168" i="40"/>
  <c r="AF168" i="40"/>
  <c r="AE168" i="40"/>
  <c r="AC168" i="40"/>
  <c r="AB168" i="40"/>
  <c r="AA168" i="40"/>
  <c r="Z168" i="40"/>
  <c r="Y168" i="40"/>
  <c r="X168" i="40"/>
  <c r="W168" i="40"/>
  <c r="V168" i="40"/>
  <c r="S168" i="40"/>
  <c r="R168" i="40"/>
  <c r="Q168" i="40"/>
  <c r="U168" i="40"/>
  <c r="T168" i="40"/>
  <c r="AP168" i="40"/>
  <c r="P168" i="40"/>
  <c r="AV168" i="40"/>
  <c r="AU168" i="40"/>
  <c r="AT168" i="40"/>
  <c r="AS168" i="40"/>
  <c r="L170" i="40"/>
  <c r="L169" i="40"/>
  <c r="M168" i="40"/>
  <c r="N168" i="40"/>
  <c r="BY170" i="40" l="1"/>
  <c r="BJ170" i="40"/>
  <c r="BZ170" i="40"/>
  <c r="BK170" i="40"/>
  <c r="BY169" i="40"/>
  <c r="BJ169" i="40"/>
  <c r="BZ169" i="40"/>
  <c r="BK169" i="40"/>
  <c r="BU169" i="40"/>
  <c r="BX169" i="40"/>
  <c r="BT169" i="40"/>
  <c r="BR169" i="40"/>
  <c r="BP169" i="40"/>
  <c r="BN169" i="40"/>
  <c r="BS169" i="40"/>
  <c r="BW169" i="40"/>
  <c r="BQ169" i="40"/>
  <c r="BV169" i="40"/>
  <c r="BM169" i="40"/>
  <c r="BO169" i="40"/>
  <c r="BH169" i="40"/>
  <c r="BI169" i="40"/>
  <c r="BG169" i="40"/>
  <c r="BF169" i="40"/>
  <c r="BD169" i="40"/>
  <c r="BC169" i="40"/>
  <c r="BB169" i="40"/>
  <c r="BE169" i="40"/>
  <c r="BA169" i="40"/>
  <c r="AY169" i="40"/>
  <c r="AX169" i="40"/>
  <c r="AZ169" i="40"/>
  <c r="BX170" i="40"/>
  <c r="BV170" i="40"/>
  <c r="BW170" i="40"/>
  <c r="BS170" i="40"/>
  <c r="BQ170" i="40"/>
  <c r="BO170" i="40"/>
  <c r="BT170" i="40"/>
  <c r="BN170" i="40"/>
  <c r="BU170" i="40"/>
  <c r="BM170" i="40"/>
  <c r="BI170" i="40"/>
  <c r="BR170" i="40"/>
  <c r="BP170" i="40"/>
  <c r="BH170" i="40"/>
  <c r="BG170" i="40"/>
  <c r="BF170" i="40"/>
  <c r="BD170" i="40"/>
  <c r="BC170" i="40"/>
  <c r="BE170" i="40"/>
  <c r="AZ170" i="40"/>
  <c r="AY170" i="40"/>
  <c r="AX170" i="40"/>
  <c r="BB170" i="40"/>
  <c r="BA170" i="40"/>
  <c r="Y36" i="10"/>
  <c r="L36" i="10" s="1"/>
  <c r="BE5" i="49" s="1"/>
  <c r="AR170" i="40"/>
  <c r="AQ170" i="40"/>
  <c r="AP170" i="40"/>
  <c r="AO170" i="40"/>
  <c r="AM170" i="40"/>
  <c r="AN170" i="40"/>
  <c r="AL170" i="40"/>
  <c r="AH170" i="40"/>
  <c r="AJ170" i="40"/>
  <c r="AG170" i="40"/>
  <c r="AK170" i="40"/>
  <c r="AF170" i="40"/>
  <c r="AA170" i="40"/>
  <c r="AI170" i="40"/>
  <c r="AE170" i="40"/>
  <c r="Z170" i="40"/>
  <c r="T170" i="40"/>
  <c r="S170" i="40"/>
  <c r="X170" i="40"/>
  <c r="U170" i="40"/>
  <c r="P170" i="40"/>
  <c r="AC170" i="40"/>
  <c r="V170" i="40"/>
  <c r="R170" i="40"/>
  <c r="Q170" i="40"/>
  <c r="Y170" i="40"/>
  <c r="W170" i="40"/>
  <c r="AB170" i="40"/>
  <c r="AQ169" i="40"/>
  <c r="AP169" i="40"/>
  <c r="AO169" i="40"/>
  <c r="AN169" i="40"/>
  <c r="AL169" i="40"/>
  <c r="AR169" i="40"/>
  <c r="AM169" i="40"/>
  <c r="AK169" i="40"/>
  <c r="AJ169" i="40"/>
  <c r="AG169" i="40"/>
  <c r="AF169" i="40"/>
  <c r="AI169" i="40"/>
  <c r="AE169" i="40"/>
  <c r="Z169" i="40"/>
  <c r="AC169" i="40"/>
  <c r="U169" i="40"/>
  <c r="X169" i="40"/>
  <c r="V169" i="40"/>
  <c r="R169" i="40"/>
  <c r="P169" i="40"/>
  <c r="T169" i="40"/>
  <c r="Q169" i="40"/>
  <c r="AB169" i="40"/>
  <c r="Y169" i="40"/>
  <c r="W169" i="40"/>
  <c r="AA169" i="40"/>
  <c r="S169" i="40"/>
  <c r="AH169" i="40"/>
  <c r="AV169" i="40"/>
  <c r="AU169" i="40"/>
  <c r="AT169" i="40"/>
  <c r="AS169" i="40"/>
  <c r="AV170" i="40"/>
  <c r="AU170" i="40"/>
  <c r="AT170" i="40"/>
  <c r="AS170" i="40"/>
  <c r="M169" i="40"/>
  <c r="N169" i="40"/>
  <c r="K29" i="40"/>
  <c r="K30" i="40"/>
  <c r="N170" i="40"/>
  <c r="M170" i="40"/>
  <c r="BZ30" i="40" l="1"/>
  <c r="IR5" i="49" s="1"/>
  <c r="BP30" i="40"/>
  <c r="IH5" i="49" s="1"/>
  <c r="BE30" i="40"/>
  <c r="HW5" i="49" s="1"/>
  <c r="BW30" i="40"/>
  <c r="IO5" i="49" s="1"/>
  <c r="BK30" i="40"/>
  <c r="IC5" i="49" s="1"/>
  <c r="AZ30" i="40"/>
  <c r="HR5" i="49" s="1"/>
  <c r="BG30" i="40"/>
  <c r="HY5" i="49" s="1"/>
  <c r="BO30" i="40"/>
  <c r="IG5" i="49" s="1"/>
  <c r="BN30" i="40"/>
  <c r="IF5" i="49" s="1"/>
  <c r="BV30" i="40"/>
  <c r="IN5" i="49" s="1"/>
  <c r="AY30" i="40"/>
  <c r="HQ5" i="49" s="1"/>
  <c r="BT30" i="40"/>
  <c r="IL5" i="49" s="1"/>
  <c r="BH30" i="40"/>
  <c r="HZ5" i="49" s="1"/>
  <c r="AX30" i="40"/>
  <c r="HP5" i="49" s="1"/>
  <c r="BR30" i="40"/>
  <c r="IJ5" i="49" s="1"/>
  <c r="BC30" i="40"/>
  <c r="HU5" i="49" s="1"/>
  <c r="BA30" i="40"/>
  <c r="HS5" i="49" s="1"/>
  <c r="BQ30" i="40"/>
  <c r="II5" i="49" s="1"/>
  <c r="BF30" i="40"/>
  <c r="HX5" i="49" s="1"/>
  <c r="BU30" i="40"/>
  <c r="IM5" i="49" s="1"/>
  <c r="BM30" i="40"/>
  <c r="IE5" i="49" s="1"/>
  <c r="BB30" i="40"/>
  <c r="HT5" i="49" s="1"/>
  <c r="BS30" i="40"/>
  <c r="IK5" i="49" s="1"/>
  <c r="BD30" i="40"/>
  <c r="HV5" i="49" s="1"/>
  <c r="BI30" i="40"/>
  <c r="IA5" i="49" s="1"/>
  <c r="BX30" i="40"/>
  <c r="IP5" i="49" s="1"/>
  <c r="BY30" i="40"/>
  <c r="IQ5" i="49" s="1"/>
  <c r="BJ30" i="40"/>
  <c r="IB5" i="49" s="1"/>
  <c r="AS30" i="40"/>
  <c r="HL5" i="49" s="1"/>
  <c r="AU30" i="40"/>
  <c r="HN5" i="49" s="1"/>
  <c r="AB30" i="40"/>
  <c r="H29" i="10" s="1"/>
  <c r="AP30" i="40"/>
  <c r="AQ30" i="40"/>
  <c r="J29" i="10" s="1"/>
  <c r="AA30" i="40"/>
  <c r="H28" i="10" s="1"/>
  <c r="AG30" i="40"/>
  <c r="T30" i="40"/>
  <c r="H21" i="10" s="1"/>
  <c r="AH30" i="40"/>
  <c r="AF30" i="40"/>
  <c r="M30" i="40"/>
  <c r="HJ5" i="49" s="1"/>
  <c r="AT30" i="40"/>
  <c r="HM5" i="49" s="1"/>
  <c r="AV30" i="40"/>
  <c r="HO5" i="49" s="1"/>
  <c r="U30" i="40"/>
  <c r="H22" i="10" s="1"/>
  <c r="AJ30" i="40"/>
  <c r="Z30" i="40"/>
  <c r="H27" i="10" s="1"/>
  <c r="AN30" i="40"/>
  <c r="R30" i="40"/>
  <c r="H19" i="10" s="1"/>
  <c r="N30" i="40"/>
  <c r="HK5" i="49" s="1"/>
  <c r="AI30" i="40"/>
  <c r="AE30" i="40"/>
  <c r="J17" i="10" s="1"/>
  <c r="AO30" i="40"/>
  <c r="X30" i="40"/>
  <c r="H25" i="10" s="1"/>
  <c r="AK30" i="40"/>
  <c r="Y30" i="40"/>
  <c r="H26" i="10" s="1"/>
  <c r="AR30" i="40"/>
  <c r="J30" i="10" s="1"/>
  <c r="AN5" i="49" s="1"/>
  <c r="AC30" i="40"/>
  <c r="H30" i="10" s="1"/>
  <c r="V30" i="40"/>
  <c r="H23" i="10" s="1"/>
  <c r="W30" i="40"/>
  <c r="H24" i="10" s="1"/>
  <c r="P30" i="40"/>
  <c r="H17" i="10" s="1"/>
  <c r="AL30" i="40"/>
  <c r="S30" i="40"/>
  <c r="H20" i="10" s="1"/>
  <c r="AM30" i="40"/>
  <c r="Q30" i="40"/>
  <c r="H18" i="10" s="1"/>
  <c r="J25" i="10" l="1"/>
  <c r="AI5" i="49" s="1"/>
  <c r="J21" i="10"/>
  <c r="AE5" i="49" s="1"/>
  <c r="J28" i="10"/>
  <c r="AL5" i="49" s="1"/>
  <c r="J24" i="10"/>
  <c r="L24" i="10" s="1"/>
  <c r="AW5" i="49" s="1"/>
  <c r="J18" i="10"/>
  <c r="L18" i="10" s="1"/>
  <c r="AQ5" i="49" s="1"/>
  <c r="J26" i="10"/>
  <c r="L26" i="10" s="1"/>
  <c r="AY5" i="49" s="1"/>
  <c r="J20" i="10"/>
  <c r="AD5" i="49" s="1"/>
  <c r="J23" i="10"/>
  <c r="L23" i="10" s="1"/>
  <c r="AV5" i="49" s="1"/>
  <c r="J22" i="10"/>
  <c r="AF5" i="49" s="1"/>
  <c r="J19" i="10"/>
  <c r="AC5" i="49" s="1"/>
  <c r="J27" i="10"/>
  <c r="AK5" i="49" s="1"/>
  <c r="L29" i="10"/>
  <c r="BB5" i="49" s="1"/>
  <c r="JB5" i="49"/>
  <c r="IU5" i="49"/>
  <c r="IZ5" i="49"/>
  <c r="IY5" i="49"/>
  <c r="JD5" i="49"/>
  <c r="JG5" i="49"/>
  <c r="IX5" i="49"/>
  <c r="JE5" i="49"/>
  <c r="IW5" i="49"/>
  <c r="JC5" i="49"/>
  <c r="IT5" i="49"/>
  <c r="ID5" i="49"/>
  <c r="IV5" i="49"/>
  <c r="IS5" i="49"/>
  <c r="JF5" i="49"/>
  <c r="JA5" i="49"/>
  <c r="O5" i="49"/>
  <c r="U5" i="49"/>
  <c r="N5" i="49"/>
  <c r="Q5" i="49"/>
  <c r="W5" i="49"/>
  <c r="R5" i="49"/>
  <c r="AA5" i="49"/>
  <c r="L17" i="10"/>
  <c r="H31" i="10"/>
  <c r="Z5" i="49" s="1"/>
  <c r="L5" i="49"/>
  <c r="L30" i="10"/>
  <c r="BC5" i="49" s="1"/>
  <c r="Y5" i="49"/>
  <c r="T5" i="49"/>
  <c r="V5" i="49"/>
  <c r="P5" i="49"/>
  <c r="M5" i="49"/>
  <c r="S5" i="49"/>
  <c r="X5" i="49"/>
  <c r="L25" i="10" l="1"/>
  <c r="AX5" i="49" s="1"/>
  <c r="L28" i="10"/>
  <c r="BA5" i="49" s="1"/>
  <c r="L22" i="10"/>
  <c r="AU5" i="49" s="1"/>
  <c r="L19" i="10"/>
  <c r="AR5" i="49" s="1"/>
  <c r="L21" i="10"/>
  <c r="AT5" i="49" s="1"/>
  <c r="L20" i="10"/>
  <c r="AS5" i="49" s="1"/>
  <c r="AJ5" i="49"/>
  <c r="L27" i="10"/>
  <c r="AZ5" i="49" s="1"/>
  <c r="AB5" i="49"/>
  <c r="AM5" i="49"/>
  <c r="AG5" i="49"/>
  <c r="AH5" i="49"/>
  <c r="J31" i="10"/>
  <c r="AO5" i="49" s="1"/>
  <c r="JH5" i="49"/>
  <c r="AP5" i="49"/>
  <c r="L31" i="10" l="1"/>
  <c r="C38" i="10" s="1"/>
  <c r="BD5" i="49" l="1"/>
  <c r="CL5" i="49"/>
  <c r="L121" i="10"/>
  <c r="C124" i="10" s="1"/>
  <c r="CN5" i="49" l="1"/>
  <c r="CS5" i="49"/>
  <c r="L134" i="10"/>
  <c r="CT5" i="49" l="1"/>
  <c r="M119" i="10" l="1"/>
  <c r="M121" i="10" s="1"/>
  <c r="M127" i="10" s="1"/>
  <c r="M129" i="10" s="1"/>
  <c r="M130" i="10" s="1"/>
  <c r="M131" i="10" s="1"/>
  <c r="M133" i="10" s="1"/>
  <c r="M134" i="10" s="1"/>
  <c r="M143" i="10" s="1"/>
  <c r="M144" i="10" s="1"/>
  <c r="M145" i="10" s="1"/>
  <c r="M146" i="10" s="1"/>
  <c r="M147" i="10" s="1"/>
  <c r="M148" i="10" s="1"/>
  <c r="M154" i="10" s="1"/>
  <c r="M155" i="10" s="1"/>
  <c r="M156" i="10" s="1"/>
  <c r="M164" i="10" s="1"/>
  <c r="M165" i="10" s="1"/>
  <c r="M170" i="10" s="1"/>
  <c r="M171" i="10" s="1"/>
  <c r="M172" i="10" s="1"/>
  <c r="M173" i="10" s="1"/>
  <c r="M174" i="10" s="1"/>
  <c r="M180" i="10" s="1"/>
  <c r="M181" i="10" s="1"/>
  <c r="M182" i="10" s="1"/>
  <c r="M184" i="10" l="1"/>
  <c r="M190" i="10" s="1"/>
  <c r="M191" i="10" s="1"/>
  <c r="M192" i="10" s="1"/>
  <c r="M193" i="10" s="1"/>
  <c r="M194" i="10" l="1"/>
  <c r="M195" i="10" s="1"/>
  <c r="M200" i="10" s="1"/>
  <c r="M202" i="10" s="1"/>
  <c r="M205" i="10" s="1"/>
  <c r="M207" i="10" l="1"/>
  <c r="D208" i="10"/>
  <c r="M209" i="10" l="1"/>
  <c r="M215" i="10" s="1"/>
  <c r="M217" i="10" s="1"/>
  <c r="M221" i="10" s="1"/>
  <c r="M226" i="10" s="1"/>
  <c r="M232" i="10" s="1"/>
  <c r="M235" i="10" s="1"/>
  <c r="M241" i="10" s="1"/>
  <c r="M249" i="10" s="1"/>
  <c r="M251" i="10" s="1"/>
  <c r="M254" i="10" s="1"/>
  <c r="M259" i="10" s="1"/>
  <c r="M260" i="10" s="1"/>
  <c r="K267" i="10" s="1"/>
  <c r="K268" i="10" s="1"/>
  <c r="K271" i="10" s="1"/>
  <c r="K272" i="10" s="1"/>
  <c r="K273" i="10" s="1"/>
  <c r="K274" i="10" s="1"/>
  <c r="K275" i="10" s="1"/>
  <c r="K276" i="10" s="1"/>
  <c r="K277" i="10" s="1"/>
  <c r="K278" i="10" s="1"/>
  <c r="K279" i="10" s="1"/>
  <c r="K281" i="10" s="1"/>
  <c r="K282" i="10" s="1"/>
  <c r="K283" i="10" s="1"/>
  <c r="K284" i="10" s="1"/>
  <c r="D210" i="10"/>
  <c r="DN5" i="49"/>
  <c r="B8" i="49"/>
  <c r="K285" i="10" l="1"/>
  <c r="K286" i="10" s="1"/>
  <c r="K287" i="10" s="1"/>
  <c r="K288" i="10" s="1"/>
  <c r="K290" i="10" s="1"/>
  <c r="K291" i="10" s="1"/>
  <c r="K293" i="10" s="1"/>
  <c r="K294" i="10" s="1"/>
  <c r="K296" i="10" s="1"/>
  <c r="K297" i="10" s="1"/>
  <c r="K298" i="10" s="1"/>
  <c r="K303" i="10" s="1"/>
  <c r="K306" i="10" s="1"/>
  <c r="K307" i="10" s="1"/>
  <c r="K308" i="10" s="1"/>
  <c r="K309" i="10" s="1"/>
  <c r="K310" i="10" s="1"/>
  <c r="K311" i="10" s="1"/>
  <c r="K312" i="10" s="1"/>
  <c r="K313" i="10" s="1"/>
  <c r="K314" i="10" s="1"/>
  <c r="K316" i="10" s="1"/>
  <c r="K318" i="10" s="1"/>
  <c r="K325" i="10" s="1"/>
  <c r="M267" i="10" s="1"/>
  <c r="M268" i="10" s="1"/>
  <c r="M291" i="10" s="1"/>
  <c r="M300" i="10" s="1"/>
  <c r="M303" i="10" s="1"/>
  <c r="M316" i="10" s="1"/>
  <c r="M318" i="10" s="1"/>
  <c r="M325" i="10" s="1"/>
  <c r="M330" i="10" s="1"/>
  <c r="M331" i="10" s="1"/>
  <c r="M332" i="10" s="1"/>
  <c r="M333" i="10" l="1"/>
  <c r="M334" i="10" l="1"/>
  <c r="M335" i="10" s="1"/>
  <c r="M336" i="10" s="1"/>
  <c r="M343" i="10" s="1"/>
  <c r="M344" i="10" s="1"/>
  <c r="M345" i="10" s="1"/>
  <c r="M346" i="10" s="1"/>
  <c r="M347" i="10" s="1"/>
  <c r="M348" i="10" s="1"/>
  <c r="M349" i="10" s="1"/>
  <c r="M350" i="10" s="1"/>
  <c r="M351" i="10" s="1"/>
  <c r="M352" i="10" s="1"/>
  <c r="M353" i="10" s="1"/>
  <c r="M354"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tc={BF10723C-584D-43D0-BFAD-D712C872A152}</author>
  </authors>
  <commentList>
    <comment ref="L1" authorId="0" shapeId="0" xr:uid="{BF10723C-584D-43D0-BFAD-D712C872A152}">
      <text>
        <t>[Threaded comment]
Your version of Excel allows you to read this threaded comment; however, any edits to it will get removed if the file is opened in a newer version of Excel. Learn more: https://go.microsoft.com/fwlink/?linkid=870924
Comment:
    General:
Changes names and dates. 
Questionnaire Tab: 
I have added some clarifying text to the title headers of problematic sections. 
GN tab:
I have added an example to when to use cell, and I have done some general tidying. 
LY tab:
Clutter at th e start pre=populates service points tab, so I have left in but with data from 2 years ago pre covid. Also, some of the "Last years" data is missing and this is because either that question we used to ask we don't anymore, or that we ask a new question, but don't need/have a callback to the last years value.</t>
      </text>
    </comment>
  </commentList>
</comments>
</file>

<file path=xl/sharedStrings.xml><?xml version="1.0" encoding="utf-8"?>
<sst xmlns="http://schemas.openxmlformats.org/spreadsheetml/2006/main" count="24206" uniqueCount="7364">
  <si>
    <t>Contact Details</t>
  </si>
  <si>
    <t>For CIPFA Use</t>
  </si>
  <si>
    <t xml:space="preserve">Name of Authority : </t>
  </si>
  <si>
    <t>Barking &amp; Dagenham</t>
  </si>
  <si>
    <t>Library Service Contact:</t>
  </si>
  <si>
    <t xml:space="preserve"> </t>
  </si>
  <si>
    <t>Name :</t>
  </si>
  <si>
    <t>..</t>
  </si>
  <si>
    <t>Job Title:</t>
  </si>
  <si>
    <t>Tel :</t>
  </si>
  <si>
    <t>Email :</t>
  </si>
  <si>
    <t>Finance Contact:</t>
  </si>
  <si>
    <t>Additional Contacts:</t>
  </si>
  <si>
    <t>Please specify the email addresses of any other contacts involved in collating these statistics, including any departmental</t>
  </si>
  <si>
    <t>email addresses.  If entering more than one, they should be separated by a semi colon.</t>
  </si>
  <si>
    <t>Introduction</t>
  </si>
  <si>
    <r>
      <t xml:space="preserve">The answer to all questions in the main body of the Questionnaire should exclude details of services provided to educational establishments, prisons and hospitals - and any other rechargeable services.
</t>
    </r>
    <r>
      <rPr>
        <b/>
        <sz val="8"/>
        <color indexed="47"/>
        <rFont val="Verdana"/>
        <family val="2"/>
      </rPr>
      <t xml:space="preserve">NB. Information relating to Archive Services is specifically excluded from the questionnaire.
</t>
    </r>
    <r>
      <rPr>
        <sz val="8"/>
        <rFont val="Verdana"/>
        <family val="2"/>
      </rPr>
      <t>General data e.g. population, area, etc. will be obtained by CIPFA from other sources (Ordnance Survey, ONS)
Please express all figures in actual units. If figures are not available, best estimates are acceptable.</t>
    </r>
  </si>
  <si>
    <r>
      <t xml:space="preserve">Providing CIPFA with your information indicates that you agree to us processing your personal information for relevant targeted communications to you promoting our services. You may change your communication preferences by requesting this at </t>
    </r>
    <r>
      <rPr>
        <b/>
        <sz val="8"/>
        <rFont val="Verdana"/>
        <family val="2"/>
      </rPr>
      <t>analytics@cipfa.org</t>
    </r>
    <r>
      <rPr>
        <sz val="8"/>
        <rFont val="Verdana"/>
        <family val="2"/>
      </rPr>
      <t xml:space="preserve"> at any time. To view our Privacy Policy and Terms and Conditions go to </t>
    </r>
    <r>
      <rPr>
        <b/>
        <sz val="8"/>
        <rFont val="Verdana"/>
        <family val="2"/>
      </rPr>
      <t>www.cipfa.org/privacy</t>
    </r>
    <r>
      <rPr>
        <sz val="8"/>
        <rFont val="Verdana"/>
        <family val="2"/>
      </rPr>
      <t xml:space="preserve"> and </t>
    </r>
    <r>
      <rPr>
        <b/>
        <sz val="8"/>
        <rFont val="Verdana"/>
        <family val="2"/>
      </rPr>
      <t>https://www.cipfa.org/terms-and-conditions/cipfa-stats</t>
    </r>
  </si>
  <si>
    <t>Email address to return questionnaire: libraries@cipfa.org</t>
  </si>
  <si>
    <t>Please refer to the notes of guidance before completing this form.</t>
  </si>
  <si>
    <t>Thank you for your collaboration. If you have any questions or problems do not hesitate to contact Will Gibby or Sam Dickie, Data Analyst:</t>
  </si>
  <si>
    <t>by email:</t>
  </si>
  <si>
    <t>libraries@cipfa.org</t>
  </si>
  <si>
    <t>or by telephone:</t>
  </si>
  <si>
    <t>The Chartered Institute of Public Finance and Accountancy (CIPFA)</t>
  </si>
  <si>
    <t>77 Mansell Street, London, E1 8AN</t>
  </si>
  <si>
    <t>Go to Guidance --&gt;</t>
  </si>
  <si>
    <t>Cells are auto-filled based off of previous pre-Covid returns and should be checked and updated if needed.</t>
  </si>
  <si>
    <t>Unstaffed opening hours are when technology allows public access to a library without staff members present.</t>
  </si>
  <si>
    <t>Unstaffed hours will be included in the Number of Static Service Points Open totals at the beginning of Section 1 of the questionnaire.</t>
  </si>
  <si>
    <r>
      <t>If the service point is no longer in operation, simply delete the cell contents (</t>
    </r>
    <r>
      <rPr>
        <b/>
        <u/>
        <sz val="8"/>
        <rFont val="Verdana"/>
        <family val="2"/>
      </rPr>
      <t>NOT</t>
    </r>
    <r>
      <rPr>
        <sz val="8"/>
        <rFont val="Verdana"/>
        <family val="2"/>
      </rPr>
      <t xml:space="preserve"> the row).</t>
    </r>
  </si>
  <si>
    <t>If the Cells below are blank and you provided a return last year, please return to the contacts tab and fill it in.</t>
  </si>
  <si>
    <t>Use one line for each service point (including mobile libraries).  If a mobile, please select "Mobile" under column (iii) and scheduled opening hours per</t>
  </si>
  <si>
    <t>week in columns (iv) and (v). Likewise for a static library, but select "Static" under column (iii).</t>
  </si>
  <si>
    <r>
      <t>To return to the 'Questionnaire' tab,</t>
    </r>
    <r>
      <rPr>
        <b/>
        <u/>
        <sz val="8"/>
        <color indexed="12"/>
        <rFont val="Verdana"/>
        <family val="2"/>
      </rPr>
      <t xml:space="preserve"> click here</t>
    </r>
  </si>
  <si>
    <t>Service Point</t>
  </si>
  <si>
    <t>Library Name</t>
  </si>
  <si>
    <t>Type (Static/Mobile)</t>
  </si>
  <si>
    <t>Scheduled Opening Hours per Week (staffed)</t>
  </si>
  <si>
    <t>Scheduled Opening Hours per Week (unstaffed)</t>
  </si>
  <si>
    <t>Actual Opening Hours per Week 
(due to COVID-19)</t>
  </si>
  <si>
    <t>Type of Library</t>
  </si>
  <si>
    <t>Do you consider this to be part of your statutory service?</t>
  </si>
  <si>
    <t>Local Authority Run Library</t>
  </si>
  <si>
    <t>Community Managed Co-Produced Library</t>
  </si>
  <si>
    <t>Commissioned Community Co-Produced Library</t>
  </si>
  <si>
    <t>Independent Library</t>
  </si>
  <si>
    <t>COVID Actual Hours</t>
  </si>
  <si>
    <r>
      <t xml:space="preserve">For definitions, </t>
    </r>
    <r>
      <rPr>
        <b/>
        <u/>
        <sz val="8"/>
        <color indexed="12"/>
        <rFont val="Verdana"/>
        <family val="2"/>
      </rPr>
      <t>click here</t>
    </r>
  </si>
  <si>
    <t>Statutory?</t>
  </si>
  <si>
    <t>Statutory</t>
  </si>
  <si>
    <t>Non-Statutory</t>
  </si>
  <si>
    <t>(i)</t>
  </si>
  <si>
    <t>(ii)</t>
  </si>
  <si>
    <t>(iii)</t>
  </si>
  <si>
    <t>(iv)</t>
  </si>
  <si>
    <t>(v)</t>
  </si>
  <si>
    <t>(vi)</t>
  </si>
  <si>
    <t>(vii)</t>
  </si>
  <si>
    <t>(viii)</t>
  </si>
  <si>
    <t>Yes</t>
  </si>
  <si>
    <t>No</t>
  </si>
  <si>
    <t>&gt;=60</t>
  </si>
  <si>
    <t>55-59</t>
  </si>
  <si>
    <t>50-54</t>
  </si>
  <si>
    <t>45-49</t>
  </si>
  <si>
    <t>40-44</t>
  </si>
  <si>
    <t>35-39</t>
  </si>
  <si>
    <t>30-34</t>
  </si>
  <si>
    <t>25-29</t>
  </si>
  <si>
    <t>20-24</t>
  </si>
  <si>
    <t>15-19</t>
  </si>
  <si>
    <t>10-14</t>
  </si>
  <si>
    <t>mob&gt;10</t>
  </si>
  <si>
    <t>mob&lt;10</t>
  </si>
  <si>
    <t>under 10</t>
  </si>
  <si>
    <t>r</t>
  </si>
  <si>
    <t xml:space="preserve">Note in the following questions, if you do not know the breakdown for the specific question i.e. number of adult and children fiction and non-fiction books, then please enter the total value in the first available cell and write cell 'X' in the remaining relevent cells. Where 'X' corresponds to the cell number with the data, please see an example in the guidance notes for when and how to do this. </t>
  </si>
  <si>
    <t xml:space="preserve">      Go to Guidance --&gt;</t>
  </si>
  <si>
    <t>Other than for lines 1 to 19, only include figures in this return from service points you have identified as being under your statutory control on the previous page.</t>
  </si>
  <si>
    <t>*For questions asking for a snapshot figure at 31 March, if the 31 March date is not appropriate due to COVID-19 lockdown, please provide a snapshot figure from the latest date possible that is appropriate and record the date in the 'Other Comments' box at the bottom of the questionnaire.</t>
  </si>
  <si>
    <t>[NB. Information relating to numbers of Service Points and Opening Hours will be calculated from the 'Service Points' tab.]</t>
  </si>
  <si>
    <r>
      <t xml:space="preserve">To go to the 'Service Points' tab, </t>
    </r>
    <r>
      <rPr>
        <b/>
        <u/>
        <sz val="12"/>
        <color indexed="12"/>
        <rFont val="Verdana"/>
        <family val="2"/>
      </rPr>
      <t>click here</t>
    </r>
  </si>
  <si>
    <t>Number of Static Service Points Open (Scheduled Hours):</t>
  </si>
  <si>
    <t>Total</t>
  </si>
  <si>
    <t>60+ hours</t>
  </si>
  <si>
    <t>55 - 59 hours</t>
  </si>
  <si>
    <t>50 - 54 hours</t>
  </si>
  <si>
    <t>45 - 49 hours</t>
  </si>
  <si>
    <t>40 - 44 hours</t>
  </si>
  <si>
    <t>35 - 39 hours</t>
  </si>
  <si>
    <t>30 - 34 hours</t>
  </si>
  <si>
    <t>25 - 29 hours</t>
  </si>
  <si>
    <t>20 - 24 hours</t>
  </si>
  <si>
    <t>15 - 19 hours</t>
  </si>
  <si>
    <t>10 - 14 hours</t>
  </si>
  <si>
    <t>Mobile Libraries Open Over 10 hours</t>
  </si>
  <si>
    <t>Mobile Libraries Open Under 10 hours</t>
  </si>
  <si>
    <t>Static Libraries Open Under 10 hours</t>
  </si>
  <si>
    <t>Percentage of total scheduled opening hours per week staffed*</t>
  </si>
  <si>
    <t>*Calculated from the service points tab</t>
  </si>
  <si>
    <t>Percentage of total scheduled opening hours per week unstaffed*</t>
  </si>
  <si>
    <t>Number</t>
  </si>
  <si>
    <t>If you have any comments regarding libraries closing and opening, please specify below:</t>
  </si>
  <si>
    <t>(Please note that comments provided here are to be published in a separate word document alongside the final publication)</t>
  </si>
  <si>
    <t>If your statutory library provision is being provided by a third party, please give details below:</t>
  </si>
  <si>
    <t xml:space="preserve">(a) Name/Town </t>
  </si>
  <si>
    <t/>
  </si>
  <si>
    <t>(b) No. of issues per annum</t>
  </si>
  <si>
    <t>(b) No. of visits per annum</t>
  </si>
  <si>
    <t>Please give details of any planned or recent refurbishment of the library (spend over £50k) below:</t>
  </si>
  <si>
    <t>Total Number of Terminals for Public or Joint Use with Staff</t>
  </si>
  <si>
    <t>Number of Electronic Workstations</t>
  </si>
  <si>
    <t>Please refer to guidance notes for the following questions.</t>
  </si>
  <si>
    <t>[Please check that the figure submitted for number of hours recorded use is less than the number available hours]</t>
  </si>
  <si>
    <t>Memorandum</t>
  </si>
  <si>
    <t>Section 2 - Book Stock (excluding those for Agency Services)</t>
  </si>
  <si>
    <t xml:space="preserve">     Go to Guidance --&gt;</t>
  </si>
  <si>
    <t>Number of Volumes</t>
  </si>
  <si>
    <t>*Taken from last year's return, please overwrite if incorrect</t>
  </si>
  <si>
    <t>Reference Books (including Children's)</t>
  </si>
  <si>
    <t>Lending Stock (including on loan and available):</t>
  </si>
  <si>
    <t>- Adult Fiction</t>
  </si>
  <si>
    <t>- Adult Non-fiction</t>
  </si>
  <si>
    <t>- Children's Fiction</t>
  </si>
  <si>
    <t>- Children's Non-fiction</t>
  </si>
  <si>
    <t>Total Lending Stock</t>
  </si>
  <si>
    <t>Reserve Stock and Unallocated</t>
  </si>
  <si>
    <t>Book Acquisitions</t>
  </si>
  <si>
    <t>Stock for Loan:</t>
  </si>
  <si>
    <t>Section 3 - Audio, Visual &amp; Other Items (excluding those for Agency Services)</t>
  </si>
  <si>
    <t>Number of Items</t>
  </si>
  <si>
    <t xml:space="preserve">For Reference (CD-ROMs, Multi-media, Software, etc.) </t>
  </si>
  <si>
    <t>Sound Recordings - Adult Talking Books</t>
  </si>
  <si>
    <t>Sound Recordings - Children's Talking Books</t>
  </si>
  <si>
    <t>Music, Videos and DVDs &amp; Multi-media and Open Learning Packs (including language packs), CD-ROMs, Software etc.</t>
  </si>
  <si>
    <t xml:space="preserve">Sound Recordings - Adult Talking Books </t>
  </si>
  <si>
    <t xml:space="preserve">Sound Recordings - Children's Talking Books </t>
  </si>
  <si>
    <t>Music, Videos and DVDs, Multi-media and Open Learning Packs (including language packs), CD-ROMs, Software etc.</t>
  </si>
  <si>
    <t>Total Audio, Visual &amp; Other Acquisitions</t>
  </si>
  <si>
    <t>Section 4 - Electronic Items (excluding those for Agency Services).</t>
  </si>
  <si>
    <t>Electronic Products - eBooks (lending and reference)</t>
  </si>
  <si>
    <t>Electronic Products - eNewspapers, eMagazines, and eComics</t>
  </si>
  <si>
    <t>Electronic Products - eAudio and eAudiovisuals</t>
  </si>
  <si>
    <t>Electronic Products - Music Streaming</t>
  </si>
  <si>
    <t>Electronic Products - Film Streaming</t>
  </si>
  <si>
    <t>Electronic Products - Hardware</t>
  </si>
  <si>
    <t xml:space="preserve">               Go to Guidance --&gt;</t>
  </si>
  <si>
    <t>In Post</t>
  </si>
  <si>
    <t>(FTE to 1 decimal place)</t>
  </si>
  <si>
    <t>Professional Staff</t>
  </si>
  <si>
    <t>All Other Paid Staff</t>
  </si>
  <si>
    <t>Total Staff</t>
  </si>
  <si>
    <t>Section 6 - Volunteers</t>
  </si>
  <si>
    <t>Volunteers</t>
  </si>
  <si>
    <t>Section 7 - Annual Issues</t>
  </si>
  <si>
    <t>Book Issues</t>
  </si>
  <si>
    <t>Units</t>
  </si>
  <si>
    <t>Books - Adult Fiction</t>
  </si>
  <si>
    <t>Books - Adult Non-fiction</t>
  </si>
  <si>
    <t>Books - Children's Fiction</t>
  </si>
  <si>
    <t>Books - Children's Non-fiction</t>
  </si>
  <si>
    <t>Total Book Issues</t>
  </si>
  <si>
    <r>
      <t>Audio, Visual &amp; Other Issues</t>
    </r>
    <r>
      <rPr>
        <b/>
        <sz val="8"/>
        <rFont val="Verdana"/>
        <family val="2"/>
      </rPr>
      <t xml:space="preserve"> </t>
    </r>
  </si>
  <si>
    <t>Total Audio, Visual &amp; Other Issues</t>
  </si>
  <si>
    <t>Electronic Issues</t>
  </si>
  <si>
    <t>Section 8 - Request Service</t>
  </si>
  <si>
    <t>Number of requests for specific items (annual total)</t>
  </si>
  <si>
    <t>Number of requests of which are online/other electronic</t>
  </si>
  <si>
    <t>Book Request Service</t>
  </si>
  <si>
    <t>%</t>
  </si>
  <si>
    <t xml:space="preserve">Percentage of requested books supplied within 7 days </t>
  </si>
  <si>
    <t>(to nearest whole percent)</t>
  </si>
  <si>
    <t>Percentage of requested books supplied within 15 days</t>
  </si>
  <si>
    <t>Percentage of requested books supplied within 30 days</t>
  </si>
  <si>
    <t>Section 9 - Enquiries.</t>
  </si>
  <si>
    <t>Number of enquiries (annual total)</t>
  </si>
  <si>
    <t>Number of enquiries of which are online/other electronic</t>
  </si>
  <si>
    <t xml:space="preserve">Authorities may if they wish, base their figure for enquiries on a larger statistical sample than the one suggested by CIPFA.  Please </t>
  </si>
  <si>
    <t>select a category from those listed below which describes the method you have used (please select from drop down menu).</t>
  </si>
  <si>
    <t>(Please Select)</t>
  </si>
  <si>
    <t>Section 10 - Library Users</t>
  </si>
  <si>
    <t>Active Borrowers</t>
  </si>
  <si>
    <t>Housebound Readers</t>
  </si>
  <si>
    <t>Visits</t>
  </si>
  <si>
    <t>Number of Visits</t>
  </si>
  <si>
    <t>Number of physical visits to library premises for library purposes (annual total)</t>
  </si>
  <si>
    <t>Number of physical visits to library premises for non-library purposes (annual total)</t>
  </si>
  <si>
    <t xml:space="preserve">It will be necessary to estimate visits to library premises for non-library purposes for authorities who have multi-service outlets. It </t>
  </si>
  <si>
    <t>would be appreciated if authorities could enter '0' if they have no multi-service outlets and either make an estimate of non-library</t>
  </si>
  <si>
    <t>visits or enter '..' if there are such service points.</t>
  </si>
  <si>
    <t>Visits included in line 94 should not be included in line 95 above.</t>
  </si>
  <si>
    <t>Authorities may if they wish, base their figure for visits on a larger statistical sample than the one suggested by CIPFA. Please</t>
  </si>
  <si>
    <t>Number of service points with electronic counters</t>
  </si>
  <si>
    <t>Virtual Visits</t>
  </si>
  <si>
    <t>Section 11 - Inter Library Loans for the Year (excluding those for Agency Services)</t>
  </si>
  <si>
    <t>Inter Library Loans supplied to other libraries</t>
  </si>
  <si>
    <t>Inter Library Loans received from other libraries</t>
  </si>
  <si>
    <t>Section 12 - Financial Information (excluding Costs of Agency Services)</t>
  </si>
  <si>
    <t>PLEASE COMPLETE ON A NON IAS 19 ACCOUNTING BASIS</t>
  </si>
  <si>
    <t>NOTE: To include New Opportunities Fund</t>
  </si>
  <si>
    <t>£</t>
  </si>
  <si>
    <t>Employees</t>
  </si>
  <si>
    <t>Premises</t>
  </si>
  <si>
    <t>Supplies and Services:</t>
  </si>
  <si>
    <t>- Reference (including Children's)</t>
  </si>
  <si>
    <t>Newspapers, Periodicals and Magazines</t>
  </si>
  <si>
    <t>Online/Electronic (Internet etc.)</t>
  </si>
  <si>
    <t>Other Library Acquisitions (please specify)</t>
  </si>
  <si>
    <t>Bookbinding</t>
  </si>
  <si>
    <t>Total Expenditure on Materials</t>
  </si>
  <si>
    <t>Computing Costs (Non-Financial)</t>
  </si>
  <si>
    <t>Other Supplies and Services</t>
  </si>
  <si>
    <t>Transport</t>
  </si>
  <si>
    <t>Third Party Payments</t>
  </si>
  <si>
    <t>Support Services Costs (Not applicable in Northern Ireland)</t>
  </si>
  <si>
    <t xml:space="preserve">Other Expenditure (Estimates only - this should include Computing Costs, Other Supplies and Services, </t>
  </si>
  <si>
    <t>Transport, Third Party Payments and Support Services Costs)</t>
  </si>
  <si>
    <t>Total Revenue Expenditure</t>
  </si>
  <si>
    <t>Revenue Income</t>
  </si>
  <si>
    <t>Overdue Charges</t>
  </si>
  <si>
    <t>Reservation Fees</t>
  </si>
  <si>
    <t>Lettings</t>
  </si>
  <si>
    <t>Hire of Audio and Visual Materials</t>
  </si>
  <si>
    <t>Electronic Revenue</t>
  </si>
  <si>
    <t>Specific Grants</t>
  </si>
  <si>
    <t>Provision of Library Services to other Local Authorities</t>
  </si>
  <si>
    <t>Miscellaneous - Receipts from the Public (including photocopying)</t>
  </si>
  <si>
    <t>Miscellaneous - Corporate Income (please specify if significant)</t>
  </si>
  <si>
    <t>Total Revenue Income</t>
  </si>
  <si>
    <t>Net Expenditure</t>
  </si>
  <si>
    <r>
      <t xml:space="preserve">Capital Charges </t>
    </r>
    <r>
      <rPr>
        <sz val="8"/>
        <rFont val="Verdana"/>
        <family val="2"/>
      </rPr>
      <t>(not to be included in Net Expenditure)</t>
    </r>
  </si>
  <si>
    <r>
      <t>Section 13 - Supplementary Financial Information</t>
    </r>
    <r>
      <rPr>
        <sz val="9"/>
        <color indexed="9"/>
        <rFont val="Verdana"/>
        <family val="2"/>
      </rPr>
      <t xml:space="preserve"> </t>
    </r>
  </si>
  <si>
    <r>
      <t>Capital Expenditure</t>
    </r>
    <r>
      <rPr>
        <b/>
        <sz val="8"/>
        <rFont val="Verdana"/>
        <family val="2"/>
      </rPr>
      <t xml:space="preserve"> (excluding Agency Services)</t>
    </r>
  </si>
  <si>
    <t>New Buildings</t>
  </si>
  <si>
    <t>Refurbishment of Premises</t>
  </si>
  <si>
    <t>IT Investment, Networks etc.</t>
  </si>
  <si>
    <t>Books and Pamphlets</t>
  </si>
  <si>
    <t>Other Library Materials</t>
  </si>
  <si>
    <t>Other Capital Expenditure (please specify)</t>
  </si>
  <si>
    <t>Total Capital Expenditure</t>
  </si>
  <si>
    <t>Section 14 - Memorandum</t>
  </si>
  <si>
    <t>Electronic Issues - eBooks (lending and reference) - Adult Fiction</t>
  </si>
  <si>
    <t>Electronic Issues - eBooks (lending and reference) - Adult Non-fiction</t>
  </si>
  <si>
    <t>Electronic Issues - eBooks (lending and reference) - Children's Fiction</t>
  </si>
  <si>
    <t>Electronic Issues - eBooks (lending and reference) - Children's Non-fiction</t>
  </si>
  <si>
    <t>Electronic Issues - eAudio and eAudiovisuals - Adult Fiction</t>
  </si>
  <si>
    <t>Electronic Issues - eAudio and eAudiovisuals - Adult Non-fiction</t>
  </si>
  <si>
    <t>Electronic Issues - eAudio and eAudiovisuals - Children's Fiction</t>
  </si>
  <si>
    <t>Electronic Issues - eAudio and eAudiovisuals - Children's Non-fiction</t>
  </si>
  <si>
    <t>If possible, please outline below your approach to collecting data on social media:</t>
  </si>
  <si>
    <t>Section 15 - Comments</t>
  </si>
  <si>
    <t>Provision of Library Services to Other Local Authorities</t>
  </si>
  <si>
    <t xml:space="preserve">In exactly the same way that Agency Services are excluded from the main body of the return, the answers to all questions in the </t>
  </si>
  <si>
    <t>survey form should wherever possible exclude details of services provided to other authorities.  Please use the space below to</t>
  </si>
  <si>
    <t>identify any special circumstances which apply.</t>
  </si>
  <si>
    <t>Other Libraries not included under Section 1</t>
  </si>
  <si>
    <t xml:space="preserve">This memorandum section is to show any other library that does not fit under the CIPFA definition of a service point. It is meant to </t>
  </si>
  <si>
    <t>show what additional benefits a library authority has to offer other than the traditional service point/services.</t>
  </si>
  <si>
    <t>Please note that any related statistics (i.e. visitor numbers, book issues etc.) are not to be included anywhere else</t>
  </si>
  <si>
    <t>in the CIPFA statistics.</t>
  </si>
  <si>
    <t>Please list number of local service points, partnerships or/and other libraries in the box provided below:</t>
  </si>
  <si>
    <t>Other Comments</t>
  </si>
  <si>
    <t>If you have any further comments or clarifications (such as on your reporting of loan/issue figures) please use the below space:</t>
  </si>
  <si>
    <t>General Notes of Guidance</t>
  </si>
  <si>
    <t>Please read through these notes carefully before completing the questionnaire.</t>
  </si>
  <si>
    <t>If after reading these notes there is any query about the completion of the questionnaire, please contact:</t>
  </si>
  <si>
    <t xml:space="preserve">Telephone: </t>
  </si>
  <si>
    <t>Data Analyst</t>
  </si>
  <si>
    <t xml:space="preserve">Email: </t>
  </si>
  <si>
    <t>In filling out the form please use the following conventions</t>
  </si>
  <si>
    <t>Denotes nil or not applicable</t>
  </si>
  <si>
    <t>Cell 'X'</t>
  </si>
  <si>
    <t xml:space="preserve">Denotes data relating to this cell are included in cell 'X' - where 'X' should be replaced with the cell number which includes the data.
An example of when this should be used ias as follows. If you know the total Adult bookstock but not the breakdown of fiction and non-fiction books. In this instance you would write the total number in the first cell which is Adult Fiction, and write Cell 62 in the Adult Non-Fiction cell. </t>
  </si>
  <si>
    <t>Denotes data not available</t>
  </si>
  <si>
    <t>Please do not use either NA or N/A, please see above conventions for valid method.</t>
  </si>
  <si>
    <t>Auto summation cells will not calculate if cells contain .. as this represent an unknown figure.</t>
  </si>
  <si>
    <r>
      <t xml:space="preserve">A </t>
    </r>
    <r>
      <rPr>
        <b/>
        <sz val="12"/>
        <color indexed="10"/>
        <rFont val="Wingdings 3"/>
        <family val="1"/>
        <charset val="2"/>
      </rPr>
      <t>r</t>
    </r>
    <r>
      <rPr>
        <sz val="8"/>
        <rFont val="Verdana"/>
        <family val="2"/>
      </rPr>
      <t xml:space="preserve"> after a question denotes that there has been a change from last year's questionnaire.</t>
    </r>
  </si>
  <si>
    <t>Please do not leave any boxes blank</t>
  </si>
  <si>
    <t>Notes for the Questionnaire</t>
  </si>
  <si>
    <t>Numbers relate to the line number in the questionnaire</t>
  </si>
  <si>
    <r>
      <t>Section 1 - Service Points Open to the Public</t>
    </r>
    <r>
      <rPr>
        <b/>
        <sz val="8"/>
        <rFont val="Verdana"/>
        <family val="2"/>
      </rPr>
      <t xml:space="preserve"> - now collected in the 'Service Points' tab</t>
    </r>
  </si>
  <si>
    <t>Details of service points are requested in the 'Service Points' tab of the questionnaire.  This information will be used to calculate the number of Service Points by number of hours.</t>
  </si>
  <si>
    <t>Specifically the following notes of guidance apply:</t>
  </si>
  <si>
    <t>Mobile Libraries</t>
  </si>
  <si>
    <t>This should be the number of vehicles (mobiles or trailers) visited by library users and should exclude delivery vehicles.  Opening hours for mobile libraries are those when open for access by the public.  Please note that opening hours exclude travelling time to and between stops.</t>
  </si>
  <si>
    <t>Service Points</t>
  </si>
  <si>
    <t>A service point is any library, static or mobile, through which the public library authority provides or directly manages a service to the general public. A static service point must allow access to the general public (not just specific groups) and, as a minimum, provide a staffed (paid or unpaid) information point for some or all of the staffed opening hours, stock loan facilities and a public access terminal.  Departments within a single building should not be counted separately.  Central libraries and branch libraries are counted as separate service points.  Services to the general public from dual use libraries (which serve both the general public and educational establishments) should be included.</t>
  </si>
  <si>
    <t>Types of Library</t>
  </si>
  <si>
    <t>(cont.)</t>
  </si>
  <si>
    <t xml:space="preserve">The following typology has been put together by the Arts Council to describe the different approaches in involving communities to support or manage libraries.  All statutory libraries included in the 'Service Points' tab should be included in all lines of the questionnaire where relevant. </t>
  </si>
  <si>
    <r>
      <t xml:space="preserve">- Local Authority Run Library: </t>
    </r>
    <r>
      <rPr>
        <sz val="8"/>
        <rFont val="Verdana"/>
        <family val="2"/>
      </rPr>
      <t>These are funded and delivered by the public library authority.</t>
    </r>
  </si>
  <si>
    <r>
      <t xml:space="preserve">- Community Managed Co-Produced Library: </t>
    </r>
    <r>
      <rPr>
        <sz val="8"/>
        <rFont val="Verdana"/>
        <family val="2"/>
      </rPr>
      <t>These are community-led and largely community delivered, rarely with paid staff, but often with some form of ongoing Council support and often still part of the public library network.</t>
    </r>
  </si>
  <si>
    <r>
      <t xml:space="preserve">- Commissioned Community Co-Produced Library: </t>
    </r>
    <r>
      <rPr>
        <sz val="8"/>
        <rFont val="Verdana"/>
        <family val="2"/>
      </rPr>
      <t>These are commissioned and fully funded by the council but delivered by a not-for-private-profit community, social enterprise or mutual organisation, either existing or newly created.</t>
    </r>
  </si>
  <si>
    <r>
      <t>- Independent Library:</t>
    </r>
    <r>
      <rPr>
        <sz val="8"/>
        <rFont val="Verdana"/>
        <family val="2"/>
      </rPr>
      <t xml:space="preserve"> These do not have any local authority support.</t>
    </r>
  </si>
  <si>
    <t>Statutory Service</t>
  </si>
  <si>
    <t xml:space="preserve">Please identify whether or not you consider each library to be part of your statutory provision.  </t>
  </si>
  <si>
    <t>Please include both statutory and non-statutory libraries here. Temporary relocations should be excluded.</t>
  </si>
  <si>
    <t>Exclude temporary closures where the intention is to reopen.</t>
  </si>
  <si>
    <t>Only include transfers if the library has been transferred outside the CIPFA definition of service points.</t>
  </si>
  <si>
    <t>This includes libraries which have been relocated or have replaced a closed library as part of a new development. </t>
  </si>
  <si>
    <t>From here on, only include figures in this return from service points you have identified as being under your statutory control.</t>
  </si>
  <si>
    <t>Busiest Service Point</t>
  </si>
  <si>
    <t>Please note that the dropdown boxes for library name will auto-populate, using the information provided on the service points tab.  BUT this will only work if the contacts tab has been filled in, and the Authority name has been selected.</t>
  </si>
  <si>
    <t>Please include only terminals in public areas for public or joint use with staff, stand alone or portable PCs used entirely for user's own work with no use of the library's information sources are not included. Only devices with access to the internet, library catalogue and OPACs (online public access catalogues) should be included.  Each device counts as one whether used for one or more than one application.  Include all service points (including those open less than 10 hours per week) and mobile libraries. Include all workstations that would have met the above guidance if they had not been affected by COVID-19 lockdowns and social distancing measures.</t>
  </si>
  <si>
    <t>For each branch please calculate:</t>
  </si>
  <si>
    <t>- the number of scheduled library opening hours</t>
  </si>
  <si>
    <t>- the number of terminals at that branch (following guidance for line 24)</t>
  </si>
  <si>
    <t>Multiply the two to give ICT hours for that branch.</t>
  </si>
  <si>
    <r>
      <t xml:space="preserve">Repeat this process for each branch and then </t>
    </r>
    <r>
      <rPr>
        <b/>
        <u/>
        <sz val="8"/>
        <rFont val="Verdana"/>
        <family val="2"/>
      </rPr>
      <t>ADD</t>
    </r>
    <r>
      <rPr>
        <sz val="8"/>
        <rFont val="Verdana"/>
        <family val="2"/>
      </rPr>
      <t xml:space="preserve"> all of the total branch ICT hours to give an overall total for ICT hours in the authority. (Please note that multiplying the total number of scheduled library opening hours and the total number of terminals</t>
    </r>
    <r>
      <rPr>
        <b/>
        <sz val="8"/>
        <rFont val="Verdana"/>
        <family val="2"/>
      </rPr>
      <t xml:space="preserve"> DOES NOT</t>
    </r>
    <r>
      <rPr>
        <sz val="8"/>
        <rFont val="Verdana"/>
        <family val="2"/>
      </rPr>
      <t xml:space="preserve"> give the total for ICT hours).</t>
    </r>
  </si>
  <si>
    <t>This should be worked out by summing of the number of hours recorded use of public access terminals per year:</t>
  </si>
  <si>
    <t>- Manual bookings: total hours</t>
  </si>
  <si>
    <t>- Automated bookings: total hours</t>
  </si>
  <si>
    <t>- Casual use hours if available (otherwise indicate nil return OR not applicable in cases where all sessions must be booked, and the number of terminals to which this applies).</t>
  </si>
  <si>
    <t>Section 2 - Book Stock</t>
  </si>
  <si>
    <t>Books (hard cover and soft cover) are to be counted in volumes. Pamphlets (i.e. publications of less than 49 pages) should only be counted if they are catalogued and in units in which they are consulted or issued. Bound volumes of periodicals etc. issued or used as such should be counted as individual volumes as should sets of plays and sheet music when issued as a unit. The figures should exclude patents, trade catalogues, prints, single issues of periodicals and printed maps in separate sheets. Exclude printed volumes for services to educational establishments, prisons, hospitals etc. Record stock in the same manner as previous years, including keeping all of the stock in service points closed due to COVID-19 shown as available, instead of moving such stock to reserve stock.</t>
  </si>
  <si>
    <t>Reference Books</t>
  </si>
  <si>
    <t>Reference stocks will normally include Children's and Local Studies and reference books held in reserve stock.</t>
  </si>
  <si>
    <t>Lending Stock (including on loan and available)</t>
  </si>
  <si>
    <t>Please indicate the number of books in the lending stock.  Include those currently on loan and those available on open shelves i.e. exclude lending books in reserve, in Agency Services, in transit, set aside for binding or repair, in temporary stores or otherwise unavailable for the public.</t>
  </si>
  <si>
    <t>Gross additions to book stock during the year (excluding gifts).  The figures should not be adjusted for withdrawals or stock losses.</t>
  </si>
  <si>
    <t>Section 3 - Audio, Visual &amp; Other Items</t>
  </si>
  <si>
    <t>Lending Stock - Sound Recordings - Talking Books</t>
  </si>
  <si>
    <t>Multiple items (e.g. double cassettes, albums) are normally treated as one, then for the purposes of this questionnaire include them as one item.  Sound recordings should include all sound only media, including compact discs (CDs).</t>
  </si>
  <si>
    <t>Lending Stock - Music, Videos and DVDs, Multi-media and Open Learning Packs (including language packs), CD-ROMs, Software etc.</t>
  </si>
  <si>
    <t xml:space="preserve">Multiple items (e.g. double cassettes, albums) are normally treated as one, then for the purposes of this questionnaire include them as one item. Video recordings should include only items in VCR format.  Films and filmstrips should not be included. Multi-media open learning materials - include language courses, multi-media computer disks and multi-media CD-ROMS (text plus).  Include multi-media language courses (BBC, Linguaphone, etc.).  Include all items of computer software, CD-ROMs (text) apart from multi-media CD-ROMs (text plus) that are issued to users on or off the premises.  Exclude any items intended to be used over a network.  Exclude items principally for the use of staff for administration or acquisition purposes and CD-ROMs which are for reference only.  Do not include sound recordings on computer discs i.e. CDs, these should be included in Sound Recordings, either Talking Books or Music as appropriate.
</t>
  </si>
  <si>
    <t>Acquisitions</t>
  </si>
  <si>
    <t>Gross additions to stock during the year (excluding gifts).  The figures should not be adjusted for withdrawals or stock losses.</t>
  </si>
  <si>
    <t>Sound Recordings - Talking Books</t>
  </si>
  <si>
    <t>Multiple items (e.g. double cassettes/CDs, albums) are normally treated as one, then for the purposes of this questionnaire include them as one item.  Sound recordings should include all sound only media, including compact discs (CDs).  Exclude items which are not 'new' but replacement packs of two or more cassettes, which when complete are defined as one item.</t>
  </si>
  <si>
    <t>Multiple items (e.g. double cassettes/CDs/boxsets) are normally treated as one, so for the purposes of this questionnaire include them as one item.  Video recordings should include only items in VCR format.  Films and filmstrips should not be included.  Exclude items which are not 'new' but replacement packs of two or more cassettes, which when complete are defined as one item.  Count each title as one item, regardless of the number of components.  Multi-media open learning materials - include language courses, multi-media computer disks and multi-media CD-ROMS (text plus).  Include multi-media language courses (BBC, Linguaphone, etc.).  CD-ROMs, software etc.  Include all items of computer software, CD-ROMs (text) apart from multi-media CD-ROMs (text plus) that are issued to users on or off the premises.  Exclude any items intended to be used over a network.  Exclude items principally for the use of staff for administration or acquisition purposes and CD-ROMs which are for reference only.  Do not include sound recordings on computer discs i.e. CDs.</t>
  </si>
  <si>
    <t>Section 4 - Electronic Items</t>
  </si>
  <si>
    <r>
      <t xml:space="preserve">The total number of eBook </t>
    </r>
    <r>
      <rPr>
        <b/>
        <sz val="8"/>
        <rFont val="Verdana"/>
        <family val="2"/>
      </rPr>
      <t>publications</t>
    </r>
    <r>
      <rPr>
        <sz val="8"/>
        <rFont val="Verdana"/>
        <family val="2"/>
      </rPr>
      <t xml:space="preserve"> available for download either owned by your library authority or available through your subscription package(s).</t>
    </r>
  </si>
  <si>
    <r>
      <t xml:space="preserve">The total number of eNewspapers, eMagazines and eComic </t>
    </r>
    <r>
      <rPr>
        <b/>
        <sz val="8"/>
        <rFont val="Verdana"/>
        <family val="2"/>
      </rPr>
      <t>publications</t>
    </r>
    <r>
      <rPr>
        <sz val="8"/>
        <rFont val="Verdana"/>
        <family val="2"/>
      </rPr>
      <t xml:space="preserve"> available for download either owned by your library authority or available through your subscription package(s).</t>
    </r>
  </si>
  <si>
    <r>
      <t xml:space="preserve">The total number of eAudio and eAudiovisual </t>
    </r>
    <r>
      <rPr>
        <b/>
        <sz val="8"/>
        <rFont val="Verdana"/>
        <family val="2"/>
      </rPr>
      <t>publications</t>
    </r>
    <r>
      <rPr>
        <sz val="8"/>
        <rFont val="Verdana"/>
        <family val="2"/>
      </rPr>
      <t xml:space="preserve"> available for download either owned by your library authority or available through your subscription package(s).</t>
    </r>
  </si>
  <si>
    <t>The total number of songs available for download either owned by your local authority or available through your subscription package(s).</t>
  </si>
  <si>
    <t>The total number of films available for download either owned by your local authority or available through your subscription package(s).</t>
  </si>
  <si>
    <t>The total number of electronic items available for loan by the public. For example, Microbits and tablets.</t>
  </si>
  <si>
    <t>Section 5 - Numbers of Staff</t>
  </si>
  <si>
    <t>The number of posts for persons performing administrative, clerical and general duties plus the number of posts for persons who hold Library Certificates, or who are trainees (including supernumeraries).  Include also the number of posts for all other employees (e.g. bindery staff, porters, janitors etc.) but exclude staff employed by the DSO or other contractors.</t>
  </si>
  <si>
    <t>There exist a number of definitions of volunteers and volunteering, (for example those used by the Home Office Citizenship Survey, the DCMS Taking Part Survey and the Institute of Volunteering). Taking those into account, for the purposes of this indicator, a "volunteer" is any person who gives unpaid help or assistance to a library (as defined in the notes for section 1) by doing something which aims to benefit the organisation and its stakeholders, including involvement in management boards and other decision making groups. In the case of Friends' organisations, or similar groups, you should include only those members who give active support over and above being a member of that group. Work experience placements should also be included. Each individual should be counted only once. Do not exclude volunteers who have been unable to provide assistance because of the COVID-19 pandemic.</t>
  </si>
  <si>
    <t>Annual Issues</t>
  </si>
  <si>
    <t>Loans to final borrowers only are to be included.  For issues to institutions, playgroups etc. count only the initial issues made by the library staff or the computer system. Regarding the impact of the pandemic, such as pushing forward due dates for loans, please record your figures as best as you can using your library management system and add any important detail on how you have recorded your figures in the 'Other Comments' box at the bottom of the questionnaire.</t>
  </si>
  <si>
    <t>Include:</t>
  </si>
  <si>
    <t>Loans of uncatalogued material e.g. if a book is issued before a record is created then a notional issues transaction should be made when the book is subsequently catalogued and the record is made;</t>
  </si>
  <si>
    <t>All renewals made in response to an approach from a reader.  For mobile libraries, renewals should only be counted as issues if a reader comes and requests renewal;</t>
  </si>
  <si>
    <t>Inter library loans.  Direct loans to own end users only.</t>
  </si>
  <si>
    <t>Exclude:</t>
  </si>
  <si>
    <t>Issues from closed access stock for use on library premises;</t>
  </si>
  <si>
    <t>Non-borrowing open shelf use.</t>
  </si>
  <si>
    <t>Electronic Products</t>
  </si>
  <si>
    <t>The total number of eBooks (lending and reference) borrowed.</t>
  </si>
  <si>
    <t>The total number of eNewspaper, eMagazine and eComics borrowed.</t>
  </si>
  <si>
    <t>The total number of eAudio and eAudiovisuals borrowed.</t>
  </si>
  <si>
    <t>The total number of songs downloaded and accessed.</t>
  </si>
  <si>
    <t>The total number of films downloaded and accessed.</t>
  </si>
  <si>
    <t>The total number of electronic items issued. For example, Microbits and tablets.</t>
  </si>
  <si>
    <t>Number of requests for specific items</t>
  </si>
  <si>
    <t>This should cover the number of online requests made to the library service.  Examples should include online reservations of library stock items and other online requests.</t>
  </si>
  <si>
    <t>Percentage of requested Books supplied within 7, 15 and 30 days (including Inter-library loans)</t>
  </si>
  <si>
    <t>The following information is required to perform the calculation:</t>
  </si>
  <si>
    <t>Date requested, i.e. the date the request form was received from the reader.</t>
  </si>
  <si>
    <t>Date supplied, i.e. the date the reader was informed that the requested items were available.</t>
  </si>
  <si>
    <t>Supply times should be calculated on the basis of a 7 day week, i.e. a day means a chronological, not a working day.</t>
  </si>
  <si>
    <t>Section 9 - Enquiries</t>
  </si>
  <si>
    <t>Number of Enquiries</t>
  </si>
  <si>
    <t>The method used will be sampling for a week in October, used for the other sampling procedure.  All appropriate staff at all service points keep a record of the number of enquiries received.  The total for each service point/department is sent to headquarters to make a grand total for the authority for the week.</t>
  </si>
  <si>
    <t xml:space="preserve">PLEASE MULTIPLY THE TOTAL BY 50 TO OBTAIN AN ANNUAL AVERAGE TOTAL. </t>
  </si>
  <si>
    <t>If a library is open X weeks in the year then multiply the total by (50 minus X) to obtain the annual average total.</t>
  </si>
  <si>
    <t>Housebound readers are currently served by public libraries in a number of different ways, the number required is the TOTAL of the following groups:</t>
  </si>
  <si>
    <t>Number of clients visited at home during the year in question by library staff or volunteers. Count people visited for part of the year only. Do NOT give the number of visits. Include clients that libraries have delivered to by post because of the COVID-19 pandemic.</t>
  </si>
  <si>
    <t>Number of clients (e.g. blind or partially-sighted people) receiving a library service by post on a regular basis because they have a disability.  This might, for example, be an in house audio book service.  If clients receive 2 or more such services count the number of clients (i.e. eliminate overlap).</t>
  </si>
  <si>
    <t>Include visitors collecting packages through services such as click and collect, even if they do not physically enter the library premises.
Counting Methodology - electronic counters:
Ultimately, the method used to count visits is for authorities to determine although, for consistency and to improve the robustness of the data, a full year count is advisable, if possible by electronic counters.  Where this encompasses a multi-service point using electronic counters at a common entrance, some sampling will also be necessary to identify those visits that meet the definition above.  Sampling for this purpose and for those authorities that cannot undertake a full year count should be carried out in line with the sampling methodology below.</t>
  </si>
  <si>
    <r>
      <t xml:space="preserve">Sampling Methodology </t>
    </r>
    <r>
      <rPr>
        <sz val="8"/>
        <rFont val="Verdana"/>
        <family val="2"/>
      </rPr>
      <t xml:space="preserve">- please note that the weekly count should be multiplied by 50 for the yearly count (to take into account bank holidays etc.) If a library is open X weeks in the year then multiply by (50 minus X).
The method employed to obtain this information is sampling for a representative sampling period of one week between October and December as follows: </t>
    </r>
  </si>
  <si>
    <t>A sample week is selected;</t>
  </si>
  <si>
    <t xml:space="preserve">Data are collected for every relevant service point for one week.  In the cases where the schedule of a mobile library would make a one week sample unrepresentative, a longer sampling period is used and the grossing up factor correspondingly reduced; </t>
  </si>
  <si>
    <t>All library service points are included, whether staffed by the authority or otherwise.  Institutions and agency libraries are excluded;</t>
  </si>
  <si>
    <t>The total for each service point is sent to headquarters to make a grand total for the authority for the week.</t>
  </si>
  <si>
    <t>PLEASE MULTIPLY THE TOTAL BY 50 TO OBTAIN AN ANNUAL AVERAGE TOTAL.</t>
  </si>
  <si>
    <r>
      <rPr>
        <b/>
        <sz val="8"/>
        <rFont val="Verdana"/>
        <family val="2"/>
      </rPr>
      <t>Non-library visits (Multi-Service Outlets)</t>
    </r>
    <r>
      <rPr>
        <sz val="8"/>
        <rFont val="Verdana"/>
        <family val="2"/>
      </rPr>
      <t xml:space="preserve">
In recognition of the considerable efforts made by some authorities to position their libraries as community hubs, or to improve the popularity of their libraries, by co-locating them with other services, a separate count of non-library visits is to be made in the CIPFA statistics.  Therefore libraries should use this cell to show non-library visits using the widening range of activities offered by libraries (including visits for non-library purposes to a multi-service space).  This will not form part of the standards assessment but will inform the overall picture of usage.</t>
    </r>
  </si>
  <si>
    <t>A VISIT is defined as a session of activity/series of one or more PAGE IMPRESSIONS, served to one USER, to the library website (or relevant library-service-related directories of the authority website as defined by the authority).  A unique visitor is determined by the IP address or cookie.  The session is deemed to end when there is a lengthy gap of usage between successive PAGE IMPRESSIONS for that USER.  As an example of a 'lengthy gap' would be a gap of at least 30 minutes.  Count one visit per visitor session.</t>
  </si>
  <si>
    <t>Section 11 - Inter Library Loans for the Year</t>
  </si>
  <si>
    <t>Inter Library Loans</t>
  </si>
  <si>
    <t>Include here all issues and borrowings of either original material or photocopies whether made directly or through Regional Library Bureau, BLD etc.  Exclude issues made between service points within a single library system. Include sets of vocal and orchestral music and plays.</t>
  </si>
  <si>
    <t>General</t>
  </si>
  <si>
    <r>
      <t>For a more detailed explanation of where expenditure should be classified please refer to CIPFA's recommended standard subjective analysis in CIPFA's Service Expenditure Reporting Code of Practice for Local Authorities (S</t>
    </r>
    <r>
      <rPr>
        <b/>
        <i/>
        <sz val="8"/>
        <rFont val="Verdana"/>
        <family val="2"/>
      </rPr>
      <t>e</t>
    </r>
    <r>
      <rPr>
        <b/>
        <sz val="8"/>
        <rFont val="Verdana"/>
        <family val="2"/>
      </rPr>
      <t xml:space="preserve">RCOP).  It is important that all authorities give the same treatment to each item.  Expenditure (and Income) on Agency Services - Schools, Prisons, Hospitals, etc. should not be included here.  
</t>
    </r>
  </si>
  <si>
    <t>Please note that New Opportunity Funds should be included within this questionnaire.  NOF related expenditure should be shown under the relevant expenditure heading.  Income received from NOF should be included under Specific Grants.</t>
  </si>
  <si>
    <r>
      <t>THIS FORM MUST BE COMPLETED ON A NON IAS 19 BASIS.  Further guidance can be found in the CIPFA Service Expenditure Reporting Code of Practice for Local Authorities (S</t>
    </r>
    <r>
      <rPr>
        <b/>
        <i/>
        <sz val="8"/>
        <rFont val="Verdana"/>
        <family val="2"/>
      </rPr>
      <t>e</t>
    </r>
    <r>
      <rPr>
        <b/>
        <sz val="8"/>
        <rFont val="Verdana"/>
        <family val="2"/>
      </rPr>
      <t>RCOP).</t>
    </r>
  </si>
  <si>
    <t xml:space="preserve">Include all costs directly associated to the library buildings e.g. repairs and maintenance of buildings, fixed plant and grounds (including payments to contractors and DLO/DSO charges) fuel, lighting and cleaning materials, fixtures and fittings, rent and  rates etc.  Also include an apportionment of expenditure for the costs of shared operational buildings </t>
  </si>
  <si>
    <t>Material Acquisitions</t>
  </si>
  <si>
    <t>If electronic products are funded via a Consortium - divide the total Consortium spend by the number of participating authorities to provide an expenditure figure per authority.</t>
  </si>
  <si>
    <t>Other Library Acquisitions</t>
  </si>
  <si>
    <t>This is to include wages and purchases of supplies (where there is a separate bindery) and/or payments to contractors where the binding is put out to private firms.</t>
  </si>
  <si>
    <t xml:space="preserve">Include here the costs of using computers for non-financial matters, including the cost of maintaining the 'Book bank'.  This may take the form of a recharge from a central computer system or the running costs of the library's own systems etc.  </t>
  </si>
  <si>
    <t>Include here vehicle and direct vehicle costs, e.g. repairs and maintenance, petrol, oil, tyres and licences etc.  Where the authority operates a renewals and repairs fund for vehicles the contributions to the fund should be included but expenditure from the fund ignored.  Includes the cost of mobile libraries.</t>
  </si>
  <si>
    <t>The net cost of any aspect of the Public Library Service which has been contracted to an outside agency, except where the service being paid for relates to a type of expenditure, (e.g. bookbinding, repairs and maintenance etc.) then the payment should be recorded under the appropriate line of expenditure.</t>
  </si>
  <si>
    <t>Support Services Costs</t>
  </si>
  <si>
    <t>Overdue Charges and Reservation Fees</t>
  </si>
  <si>
    <t>Include the total income derived in the financial year from the charges for all library material derived from all customers.</t>
  </si>
  <si>
    <t>Include subscription income but exclude returnable deposits.</t>
  </si>
  <si>
    <t>Income from the public for the use of electronic services, e.g. Internet, OPAC and CD-ROM.</t>
  </si>
  <si>
    <t>Assistance by, for example, the government, in the form of cash or transfers of assets to the authority in aid of particular projects or aspects of the public library service.  Should include income received through New Opportunity Funds.</t>
  </si>
  <si>
    <t>Include only income received from other library authorities for providing specified library services on a contracted basis.</t>
  </si>
  <si>
    <t>Miscellaneous - Receipts from the Public</t>
  </si>
  <si>
    <t>Miscellaneous - Corporate Income</t>
  </si>
  <si>
    <t>All outside corporate revenue including recharges to other departments and authorities, where the latter is not accounted for in Agency Services.</t>
  </si>
  <si>
    <r>
      <t>Capital Charges</t>
    </r>
    <r>
      <rPr>
        <sz val="8"/>
        <rFont val="Verdana"/>
        <family val="2"/>
      </rPr>
      <t/>
    </r>
  </si>
  <si>
    <r>
      <t>Record capital charges, i.e. depreciation, loss on impairment of assets, credit for capital grants and revenue expenditure funded from capital by statute (RECS).  The previous element of notional interest should NOT be included within capital charges.  Further details are available in CIPFA's Service Expenditure Reporting Code of Practice for Local Authorities (S</t>
    </r>
    <r>
      <rPr>
        <i/>
        <sz val="8"/>
        <rFont val="Verdana"/>
        <family val="2"/>
      </rPr>
      <t>e</t>
    </r>
    <r>
      <rPr>
        <sz val="8"/>
        <rFont val="Verdana"/>
        <family val="2"/>
      </rPr>
      <t>RCOP).</t>
    </r>
  </si>
  <si>
    <t>Section 13 - Supplementary Financial Information</t>
  </si>
  <si>
    <t xml:space="preserve">In this context only alterations to immovable property are to be considered.  In accounting definitions the term 'Enhancements' may also be used.  This refers to expenditure to increase substantially the life of an asset and/or the extent of its use.  Benefits must last for a minimum of one year.  Examples of expenditure to be included are:  installation of central heating, double glazing or mezzanine flooring; enlarging facilities so that they are used by more people; major changes of use involving structural alterations and repairs; new types and ranges of shelving.  Items to be excluded include: decorating; replacing missing tiles or repairing windows; books, sound recordings, information sources and subscriptions; computer equipment and systems.  </t>
  </si>
  <si>
    <t>Other Libraries not included under 'Service Points' tab</t>
  </si>
  <si>
    <t>This memorandum section is to show any other library that does not fit under the CIPFA definition of a service point.  It is meant to show what additional benefits a library authority has to offer other than the traditional service point/services.  For example LAPS or Partnerships.</t>
  </si>
  <si>
    <t>LAPS - A local access point does not have to be staffed, and doesn't need a number of minimum number of opening hours, e.g. could be seasonal access points.  It should be open for any members of the public and have published, scheduled opening hours or a published method of access for anyone who wants to use it (e.g. collect key from X during hours of Y).  It should have local authority funding with a public Service Level Agreement.</t>
  </si>
  <si>
    <t>If joint provision with the authority is provided, the authority should have control over 50% of the input, and satisfy the notes under LAPS.</t>
  </si>
  <si>
    <r>
      <t xml:space="preserve">Please return your completed form via email to: </t>
    </r>
    <r>
      <rPr>
        <u/>
        <sz val="8"/>
        <color indexed="30"/>
        <rFont val="Verdana"/>
        <family val="2"/>
      </rPr>
      <t>libraries@cipfa.org</t>
    </r>
  </si>
  <si>
    <t>Club:</t>
  </si>
  <si>
    <t>SIS_Libraries</t>
  </si>
  <si>
    <t>Year:</t>
  </si>
  <si>
    <t>NEW</t>
  </si>
  <si>
    <t>Open_Close</t>
  </si>
  <si>
    <t>Third_Party</t>
  </si>
  <si>
    <t>RECENT_REFURBISHMENT</t>
  </si>
  <si>
    <t>Other_Acquisitions</t>
  </si>
  <si>
    <t>Other_Capital_Expenditure</t>
  </si>
  <si>
    <t>Other_Provision</t>
  </si>
  <si>
    <t>Other_Libraries</t>
  </si>
  <si>
    <t>Other_Comments</t>
  </si>
  <si>
    <t>STATUTORY?</t>
  </si>
  <si>
    <t>TYPE?</t>
  </si>
  <si>
    <t>COVID Opening Hours (LIBR0181 to LIBR0014)</t>
  </si>
  <si>
    <t>FLAS</t>
  </si>
  <si>
    <t>Authority</t>
  </si>
  <si>
    <t>Name1</t>
  </si>
  <si>
    <t>Job_Title1</t>
  </si>
  <si>
    <t>Telephone1</t>
  </si>
  <si>
    <t>Email1</t>
  </si>
  <si>
    <t>Name2</t>
  </si>
  <si>
    <t>Job_Title2</t>
  </si>
  <si>
    <t>Telephone2</t>
  </si>
  <si>
    <t>Email2</t>
  </si>
  <si>
    <t>Other_Email</t>
  </si>
  <si>
    <t>LIBR0181</t>
  </si>
  <si>
    <t>LIBR0182</t>
  </si>
  <si>
    <t>LIBR0183</t>
  </si>
  <si>
    <t>LIBR0184</t>
  </si>
  <si>
    <t>LIBR0185</t>
  </si>
  <si>
    <t>LIBR0186</t>
  </si>
  <si>
    <t>LIBR0187</t>
  </si>
  <si>
    <t>LIBR0188</t>
  </si>
  <si>
    <t>LIBR0189</t>
  </si>
  <si>
    <t>LIBR0190</t>
  </si>
  <si>
    <t>LIBR0191</t>
  </si>
  <si>
    <t>LIBR0192</t>
  </si>
  <si>
    <t>LIBR0193</t>
  </si>
  <si>
    <t>LIBR0194</t>
  </si>
  <si>
    <t>LIBR0195</t>
  </si>
  <si>
    <t>LIBR0196</t>
  </si>
  <si>
    <t>LIBR0197</t>
  </si>
  <si>
    <t>LIBR0198</t>
  </si>
  <si>
    <t>LIBR0199</t>
  </si>
  <si>
    <t>LIBR0200</t>
  </si>
  <si>
    <t>LIBR0201</t>
  </si>
  <si>
    <t>LIBR0202</t>
  </si>
  <si>
    <t>LIBR0203</t>
  </si>
  <si>
    <t>LIBR0204</t>
  </si>
  <si>
    <t>LIBR0205</t>
  </si>
  <si>
    <t>LIBR0206</t>
  </si>
  <si>
    <t>LIBR0207</t>
  </si>
  <si>
    <t>LIBR0208</t>
  </si>
  <si>
    <t>LIBR0209</t>
  </si>
  <si>
    <t>LIBR0210</t>
  </si>
  <si>
    <t>LIBR0001</t>
  </si>
  <si>
    <t>LIBR0002</t>
  </si>
  <si>
    <t>LIBR0003</t>
  </si>
  <si>
    <t>LIBR0004</t>
  </si>
  <si>
    <t>LIBR0005</t>
  </si>
  <si>
    <t>LIBR0006</t>
  </si>
  <si>
    <t>LIBR0007</t>
  </si>
  <si>
    <t>LIBR0008</t>
  </si>
  <si>
    <t>LIBR0009</t>
  </si>
  <si>
    <t>LIBR0010</t>
  </si>
  <si>
    <t>LIBR0011</t>
  </si>
  <si>
    <t>LIBR0012</t>
  </si>
  <si>
    <t>LIBR0179</t>
  </si>
  <si>
    <t>LIBR0180</t>
  </si>
  <si>
    <t>LIBR0014</t>
  </si>
  <si>
    <t>LIBR0244</t>
  </si>
  <si>
    <t>LIBR0245</t>
  </si>
  <si>
    <t>LIBR0211</t>
  </si>
  <si>
    <t>LIBR0212</t>
  </si>
  <si>
    <t>LIBR0015</t>
  </si>
  <si>
    <t>LIBR0016</t>
  </si>
  <si>
    <t>LIBR0017</t>
  </si>
  <si>
    <t>LIBR0018</t>
  </si>
  <si>
    <t>LIBR0019</t>
  </si>
  <si>
    <t>LIBR0020</t>
  </si>
  <si>
    <t>LIBR0021</t>
  </si>
  <si>
    <t>LIBR0022</t>
  </si>
  <si>
    <t>LIBR0240</t>
  </si>
  <si>
    <t>LIBR0023</t>
  </si>
  <si>
    <t>LIBR0024</t>
  </si>
  <si>
    <t>LIBR0025</t>
  </si>
  <si>
    <t>LIBR0026</t>
  </si>
  <si>
    <t>LIBR0027</t>
  </si>
  <si>
    <t>LIBR0028</t>
  </si>
  <si>
    <t>LIBR0029</t>
  </si>
  <si>
    <t>LIBR0030</t>
  </si>
  <si>
    <t>LIBR0031</t>
  </si>
  <si>
    <t>LIBR0032</t>
  </si>
  <si>
    <t>LIBR0033</t>
  </si>
  <si>
    <t>LIBR0034</t>
  </si>
  <si>
    <t>LIBR0035</t>
  </si>
  <si>
    <t>LIBR0036</t>
  </si>
  <si>
    <t>LIBR0037</t>
  </si>
  <si>
    <t>LIBR0038</t>
  </si>
  <si>
    <t>LIBR0039</t>
  </si>
  <si>
    <t>LIBR0041</t>
  </si>
  <si>
    <t>LIBR0042</t>
  </si>
  <si>
    <t>LIBR0228</t>
  </si>
  <si>
    <t>LIBR0049</t>
  </si>
  <si>
    <t>LIBR0050</t>
  </si>
  <si>
    <t>LIBR0051</t>
  </si>
  <si>
    <t>LIBR0052</t>
  </si>
  <si>
    <t>LIBR0054</t>
  </si>
  <si>
    <t>LIBR0055</t>
  </si>
  <si>
    <t>LIBR0231</t>
  </si>
  <si>
    <t>LIBR0062</t>
  </si>
  <si>
    <t>LIBR0063</t>
  </si>
  <si>
    <t>LIBR0215</t>
  </si>
  <si>
    <t>LIBR0216</t>
  </si>
  <si>
    <t>LIBR0217</t>
  </si>
  <si>
    <t>LIBR0229</t>
  </si>
  <si>
    <t>LIBR0241</t>
  </si>
  <si>
    <t>LIBR0230</t>
  </si>
  <si>
    <t>LIBR0064</t>
  </si>
  <si>
    <t>LIBR0065</t>
  </si>
  <si>
    <t>LIBR0066</t>
  </si>
  <si>
    <t>LIBR0067</t>
  </si>
  <si>
    <t>LIBR0068</t>
  </si>
  <si>
    <t>LIBR0069</t>
  </si>
  <si>
    <t>LIBR0070</t>
  </si>
  <si>
    <t>LIBR0071</t>
  </si>
  <si>
    <t>LIBR0072</t>
  </si>
  <si>
    <t>LIBR0073</t>
  </si>
  <si>
    <t>LIBR0075</t>
  </si>
  <si>
    <t>LIBR0076</t>
  </si>
  <si>
    <t>LIBR0234</t>
  </si>
  <si>
    <t>LIBR0083</t>
  </si>
  <si>
    <t>LIBR0221</t>
  </si>
  <si>
    <t>LIBR0222</t>
  </si>
  <si>
    <t>LIBR0223</t>
  </si>
  <si>
    <t>LIBR0235</t>
  </si>
  <si>
    <t>LIBR0242</t>
  </si>
  <si>
    <t>LIBR0236</t>
  </si>
  <si>
    <t>LIBR0084</t>
  </si>
  <si>
    <t>LIBR0085</t>
  </si>
  <si>
    <t>LIBR0086</t>
  </si>
  <si>
    <t>LIBR0087</t>
  </si>
  <si>
    <t>LIBR0088</t>
  </si>
  <si>
    <t>LIBR0089</t>
  </si>
  <si>
    <t>LIBR0090</t>
  </si>
  <si>
    <t>LIBR0091</t>
  </si>
  <si>
    <t>LIBR0092</t>
  </si>
  <si>
    <t>LIBR0093</t>
  </si>
  <si>
    <t>LIBR0094</t>
  </si>
  <si>
    <t>LIBR0095</t>
  </si>
  <si>
    <t>LIBR0096</t>
  </si>
  <si>
    <t>LIBR0097</t>
  </si>
  <si>
    <t>LIBR0098</t>
  </si>
  <si>
    <t>LIBR0099</t>
  </si>
  <si>
    <t>LIBR0100</t>
  </si>
  <si>
    <t>LIBR0101</t>
  </si>
  <si>
    <t>LIBR0102</t>
  </si>
  <si>
    <t>LIBR0103</t>
  </si>
  <si>
    <t>LIBR0104</t>
  </si>
  <si>
    <t>LIBR0105</t>
  </si>
  <si>
    <t>LIBR0106</t>
  </si>
  <si>
    <t>LIBR0107</t>
  </si>
  <si>
    <t>LIBR0108</t>
  </si>
  <si>
    <t>LIBR0110</t>
  </si>
  <si>
    <t>LIBR0111</t>
  </si>
  <si>
    <t>LIBR0237</t>
  </si>
  <si>
    <t>LIBR0224</t>
  </si>
  <si>
    <t>LIBR0225</t>
  </si>
  <si>
    <t>LIBR0226</t>
  </si>
  <si>
    <t>LIBR0238</t>
  </si>
  <si>
    <t>LIBR0243</t>
  </si>
  <si>
    <t>LIBR0239</t>
  </si>
  <si>
    <t>LIBR0118</t>
  </si>
  <si>
    <t>LIBR0119</t>
  </si>
  <si>
    <t>LIBR0120</t>
  </si>
  <si>
    <t>LIBR0121</t>
  </si>
  <si>
    <t>LIBR0122</t>
  </si>
  <si>
    <t>LIBR0123</t>
  </si>
  <si>
    <t>LIBR0124</t>
  </si>
  <si>
    <t>LIBR0125</t>
  </si>
  <si>
    <t>LIBR0126</t>
  </si>
  <si>
    <t>LIBR0127</t>
  </si>
  <si>
    <t>LIBR0128</t>
  </si>
  <si>
    <t>LIBR0129</t>
  </si>
  <si>
    <t>LIBR0130</t>
  </si>
  <si>
    <t>LIBR0131</t>
  </si>
  <si>
    <t>LIBR0132</t>
  </si>
  <si>
    <t>LIBR0133</t>
  </si>
  <si>
    <t>LIBR0134</t>
  </si>
  <si>
    <t>LIBR0135</t>
  </si>
  <si>
    <t>LIBR0136</t>
  </si>
  <si>
    <t>LIBR0137</t>
  </si>
  <si>
    <t>LIBR0138</t>
  </si>
  <si>
    <t>LIBR0139</t>
  </si>
  <si>
    <t>LIBR0140</t>
  </si>
  <si>
    <t>LIBR0141</t>
  </si>
  <si>
    <t>LIBR0142</t>
  </si>
  <si>
    <t>LIBR0143</t>
  </si>
  <si>
    <t>LIBR0144</t>
  </si>
  <si>
    <t>LIBR0145</t>
  </si>
  <si>
    <t>LIBR0146</t>
  </si>
  <si>
    <t>LIBR0147</t>
  </si>
  <si>
    <t>LIBR0148</t>
  </si>
  <si>
    <t>LIBR0149</t>
  </si>
  <si>
    <t>LIBR0150</t>
  </si>
  <si>
    <t>LIBR0151</t>
  </si>
  <si>
    <t>LIBR0152</t>
  </si>
  <si>
    <t>LIBR0153</t>
  </si>
  <si>
    <t>LIBR0154</t>
  </si>
  <si>
    <t>LIBR0246</t>
  </si>
  <si>
    <t>LIBR0247</t>
  </si>
  <si>
    <t>LIBR0248</t>
  </si>
  <si>
    <t>LIBR0249</t>
  </si>
  <si>
    <t>LIBR0250</t>
  </si>
  <si>
    <t>LIBR0251</t>
  </si>
  <si>
    <t>LIBR0252</t>
  </si>
  <si>
    <t>LIBR0253</t>
  </si>
  <si>
    <t>LIBR0254</t>
  </si>
  <si>
    <t>LIBR0255</t>
  </si>
  <si>
    <t>LIBR0256</t>
  </si>
  <si>
    <t>LIBR0257</t>
  </si>
  <si>
    <t>LIBR0213</t>
  </si>
  <si>
    <t>LIBR0214</t>
  </si>
  <si>
    <t>LIBR0227</t>
  </si>
  <si>
    <t>LIBR0170</t>
  </si>
  <si>
    <t>LIBR0171</t>
  </si>
  <si>
    <t>LIBR0173</t>
  </si>
  <si>
    <t>LIBR0174</t>
  </si>
  <si>
    <t>LIBR0175</t>
  </si>
  <si>
    <t>LIBR0176</t>
  </si>
  <si>
    <t>LIBR0177</t>
  </si>
  <si>
    <t>COVI0181</t>
  </si>
  <si>
    <t>COVI0182</t>
  </si>
  <si>
    <t>COVI0183</t>
  </si>
  <si>
    <t>COVI0184</t>
  </si>
  <si>
    <t>COVI0185</t>
  </si>
  <si>
    <t>COVI0186</t>
  </si>
  <si>
    <t>COVI0187</t>
  </si>
  <si>
    <t>COVI0188</t>
  </si>
  <si>
    <t>COVI0189</t>
  </si>
  <si>
    <t>COVI0190</t>
  </si>
  <si>
    <t>COVI0191</t>
  </si>
  <si>
    <t>COVI0192</t>
  </si>
  <si>
    <t>COVI0193</t>
  </si>
  <si>
    <t>COVI0194</t>
  </si>
  <si>
    <t>COVI0195</t>
  </si>
  <si>
    <t>COVI0196</t>
  </si>
  <si>
    <t>COVI0197</t>
  </si>
  <si>
    <t>COVI0198</t>
  </si>
  <si>
    <t>COVI0199</t>
  </si>
  <si>
    <t>COVI0200</t>
  </si>
  <si>
    <t>COVI0201</t>
  </si>
  <si>
    <t>COVI0202</t>
  </si>
  <si>
    <t>COVI0203</t>
  </si>
  <si>
    <t>COVI0204</t>
  </si>
  <si>
    <t>COVI0205</t>
  </si>
  <si>
    <t>COVI0206</t>
  </si>
  <si>
    <t>COVI0207</t>
  </si>
  <si>
    <t>COVI0208</t>
  </si>
  <si>
    <t>COVI0209</t>
  </si>
  <si>
    <t>COVI0210</t>
  </si>
  <si>
    <t>COVI0001</t>
  </si>
  <si>
    <t>COVI0002</t>
  </si>
  <si>
    <t>COVI0003</t>
  </si>
  <si>
    <t>COVI0004</t>
  </si>
  <si>
    <t>COVI0005</t>
  </si>
  <si>
    <t>COVI0006</t>
  </si>
  <si>
    <t>COVI0007</t>
  </si>
  <si>
    <t>COVI0008</t>
  </si>
  <si>
    <t>COVI0009</t>
  </si>
  <si>
    <t>COVI0010</t>
  </si>
  <si>
    <t>COVI0011</t>
  </si>
  <si>
    <t>COVI0012</t>
  </si>
  <si>
    <t>COVI0179</t>
  </si>
  <si>
    <t>COVI0180</t>
  </si>
  <si>
    <t>COVI0014</t>
  </si>
  <si>
    <t>NA?</t>
  </si>
  <si>
    <t>FLAS_Library</t>
  </si>
  <si>
    <t>Library_Name</t>
  </si>
  <si>
    <t>Actual Opening Hours per Week (due to COVID-19)</t>
  </si>
  <si>
    <t>Statutory Service?</t>
  </si>
  <si>
    <t>Please Select Your Authority (click inside cell)</t>
  </si>
  <si>
    <t>_____</t>
  </si>
  <si>
    <t>Aberdeen</t>
  </si>
  <si>
    <t>S8401</t>
  </si>
  <si>
    <t xml:space="preserve">Aberdeenshire </t>
  </si>
  <si>
    <t>S8402</t>
  </si>
  <si>
    <t>A Sample Week</t>
  </si>
  <si>
    <t>Angus</t>
  </si>
  <si>
    <t>S8801</t>
  </si>
  <si>
    <t>Several Sample Weeks</t>
  </si>
  <si>
    <t>Argyll &amp; Bute</t>
  </si>
  <si>
    <t>S8701</t>
  </si>
  <si>
    <t>Full Count</t>
  </si>
  <si>
    <t>E5030</t>
  </si>
  <si>
    <t>Barnet</t>
  </si>
  <si>
    <t>E5031</t>
  </si>
  <si>
    <t>(Select)</t>
  </si>
  <si>
    <t>Barnsley</t>
  </si>
  <si>
    <t>E4401</t>
  </si>
  <si>
    <t>Bath &amp; North East Somerset</t>
  </si>
  <si>
    <t>E0101</t>
  </si>
  <si>
    <t>Bedford</t>
  </si>
  <si>
    <t>E0202</t>
  </si>
  <si>
    <t xml:space="preserve">Bexley </t>
  </si>
  <si>
    <t>E5032</t>
  </si>
  <si>
    <t>Birmingham</t>
  </si>
  <si>
    <t>E4601</t>
  </si>
  <si>
    <t>Blackburn with Darwen</t>
  </si>
  <si>
    <t>E2301</t>
  </si>
  <si>
    <t>Blackpool</t>
  </si>
  <si>
    <t>E2302</t>
  </si>
  <si>
    <t>Blaenau Gwent</t>
  </si>
  <si>
    <t>W7201</t>
  </si>
  <si>
    <t>Bolton</t>
  </si>
  <si>
    <t>E4201</t>
  </si>
  <si>
    <t>Bournemouth, Christchurch &amp; Poole</t>
  </si>
  <si>
    <t>E1204</t>
  </si>
  <si>
    <t>Bracknell Forest</t>
  </si>
  <si>
    <t>E0301</t>
  </si>
  <si>
    <t>Bradford</t>
  </si>
  <si>
    <t>E4701</t>
  </si>
  <si>
    <t>Brent</t>
  </si>
  <si>
    <t>E5033</t>
  </si>
  <si>
    <t>Bridgend</t>
  </si>
  <si>
    <t>W7401</t>
  </si>
  <si>
    <t xml:space="preserve">Brighton &amp; Hove </t>
  </si>
  <si>
    <t>E1401</t>
  </si>
  <si>
    <t>Bristol</t>
  </si>
  <si>
    <t>E0102</t>
  </si>
  <si>
    <t>Bromley</t>
  </si>
  <si>
    <t>E5034</t>
  </si>
  <si>
    <t>Buckinghamshire</t>
  </si>
  <si>
    <t>E0402</t>
  </si>
  <si>
    <t>Bury</t>
  </si>
  <si>
    <t>E4202</t>
  </si>
  <si>
    <t>Caerphilly</t>
  </si>
  <si>
    <t>W7402</t>
  </si>
  <si>
    <t>Calderdale</t>
  </si>
  <si>
    <t>E4702</t>
  </si>
  <si>
    <t>Cambridgeshire</t>
  </si>
  <si>
    <t>E0521</t>
  </si>
  <si>
    <t>Camden</t>
  </si>
  <si>
    <t>E5011</t>
  </si>
  <si>
    <t>Cardiff</t>
  </si>
  <si>
    <t>W7601</t>
  </si>
  <si>
    <t>Carmarthenshire</t>
  </si>
  <si>
    <t>W7102</t>
  </si>
  <si>
    <t>Central Bedfordshire</t>
  </si>
  <si>
    <t>E0203</t>
  </si>
  <si>
    <t>Ceredigion</t>
  </si>
  <si>
    <t>W7101</t>
  </si>
  <si>
    <t>Cheshire East</t>
  </si>
  <si>
    <t>E0603</t>
  </si>
  <si>
    <t>Cheshire West and Chester</t>
  </si>
  <si>
    <t>E0604</t>
  </si>
  <si>
    <t>City of London</t>
  </si>
  <si>
    <t>E5010</t>
  </si>
  <si>
    <t xml:space="preserve">Clackmannanshire </t>
  </si>
  <si>
    <t>S8101</t>
  </si>
  <si>
    <t>Conwy</t>
  </si>
  <si>
    <t>W7301</t>
  </si>
  <si>
    <t>Cornwall</t>
  </si>
  <si>
    <t>E0801</t>
  </si>
  <si>
    <t>Coventry</t>
  </si>
  <si>
    <t>E4602</t>
  </si>
  <si>
    <t>Croydon</t>
  </si>
  <si>
    <t>E5035</t>
  </si>
  <si>
    <t>Cumbria</t>
  </si>
  <si>
    <t>E0920</t>
  </si>
  <si>
    <t>Darlington</t>
  </si>
  <si>
    <t>E1301</t>
  </si>
  <si>
    <t>Denbighshire</t>
  </si>
  <si>
    <t>W7001</t>
  </si>
  <si>
    <t>Derby</t>
  </si>
  <si>
    <t>E1001</t>
  </si>
  <si>
    <t>Derbyshire</t>
  </si>
  <si>
    <t>E1021</t>
  </si>
  <si>
    <t>Devon</t>
  </si>
  <si>
    <t>E1121</t>
  </si>
  <si>
    <t>Doncaster</t>
  </si>
  <si>
    <t>E4402</t>
  </si>
  <si>
    <t>Dorset</t>
  </si>
  <si>
    <t>E1203</t>
  </si>
  <si>
    <t>Dudley</t>
  </si>
  <si>
    <t>E4603</t>
  </si>
  <si>
    <t>Dumfries &amp; Galloway</t>
  </si>
  <si>
    <t>S8201</t>
  </si>
  <si>
    <t>Dundee</t>
  </si>
  <si>
    <t>S8802</t>
  </si>
  <si>
    <t>Durham</t>
  </si>
  <si>
    <t>E1302</t>
  </si>
  <si>
    <t>Ealing</t>
  </si>
  <si>
    <t>E5036</t>
  </si>
  <si>
    <t>East Ayrshire</t>
  </si>
  <si>
    <t>S8704</t>
  </si>
  <si>
    <t>East Dunbartonshire</t>
  </si>
  <si>
    <t>S8705</t>
  </si>
  <si>
    <t xml:space="preserve">East Lothian </t>
  </si>
  <si>
    <t>S8601</t>
  </si>
  <si>
    <t>East Renfrewshire</t>
  </si>
  <si>
    <t>S8706</t>
  </si>
  <si>
    <t>East Riding of Yorkshire</t>
  </si>
  <si>
    <t>E2001</t>
  </si>
  <si>
    <t>East Sussex</t>
  </si>
  <si>
    <t>E1421</t>
  </si>
  <si>
    <t>Edinburgh</t>
  </si>
  <si>
    <t>S8602</t>
  </si>
  <si>
    <t>Eilean Siar</t>
  </si>
  <si>
    <t>S8903</t>
  </si>
  <si>
    <t>Enfield</t>
  </si>
  <si>
    <t>E5037</t>
  </si>
  <si>
    <t>Essex</t>
  </si>
  <si>
    <t>E1521</t>
  </si>
  <si>
    <t>Falkirk</t>
  </si>
  <si>
    <t>S8102</t>
  </si>
  <si>
    <t>Fife</t>
  </si>
  <si>
    <t>S8301</t>
  </si>
  <si>
    <t xml:space="preserve">Flintshire </t>
  </si>
  <si>
    <t>W7002</t>
  </si>
  <si>
    <t xml:space="preserve">Gateshead </t>
  </si>
  <si>
    <t>E4501</t>
  </si>
  <si>
    <t>Glasgow</t>
  </si>
  <si>
    <t>S8702</t>
  </si>
  <si>
    <t>Gloucestershire</t>
  </si>
  <si>
    <t>E1620</t>
  </si>
  <si>
    <t>Greenwich</t>
  </si>
  <si>
    <t>E5012</t>
  </si>
  <si>
    <t>Gwynedd</t>
  </si>
  <si>
    <t>W7303</t>
  </si>
  <si>
    <t>Hackney</t>
  </si>
  <si>
    <t>E5013</t>
  </si>
  <si>
    <t>Halton</t>
  </si>
  <si>
    <t>E0601</t>
  </si>
  <si>
    <t>Hammersmith &amp; Fulham</t>
  </si>
  <si>
    <t>E5014</t>
  </si>
  <si>
    <t>Hampshire</t>
  </si>
  <si>
    <t>E1721</t>
  </si>
  <si>
    <t>Haringey</t>
  </si>
  <si>
    <t>E5038</t>
  </si>
  <si>
    <t>Harrow</t>
  </si>
  <si>
    <t>E5039</t>
  </si>
  <si>
    <t>Hartlepool</t>
  </si>
  <si>
    <t>E0701</t>
  </si>
  <si>
    <t xml:space="preserve">Havering </t>
  </si>
  <si>
    <t>E5040</t>
  </si>
  <si>
    <t>Herefordshire</t>
  </si>
  <si>
    <t>E1801</t>
  </si>
  <si>
    <t>Hertfordshire</t>
  </si>
  <si>
    <t>E1920</t>
  </si>
  <si>
    <t>Highland</t>
  </si>
  <si>
    <t>S8501</t>
  </si>
  <si>
    <t>Hillingdon</t>
  </si>
  <si>
    <t>E5041</t>
  </si>
  <si>
    <t xml:space="preserve">Hounslow </t>
  </si>
  <si>
    <t>E5042</t>
  </si>
  <si>
    <t>Inverclyde</t>
  </si>
  <si>
    <t>S8707</t>
  </si>
  <si>
    <t>Isle of Anglesey</t>
  </si>
  <si>
    <t>W7302</t>
  </si>
  <si>
    <t>Isle of Wight</t>
  </si>
  <si>
    <t>E2101</t>
  </si>
  <si>
    <t>Isles of Scilly</t>
  </si>
  <si>
    <t>E4001</t>
  </si>
  <si>
    <t xml:space="preserve">Islington </t>
  </si>
  <si>
    <t>E5015</t>
  </si>
  <si>
    <t>Kensington &amp; Chelsea</t>
  </si>
  <si>
    <t>E5016</t>
  </si>
  <si>
    <t>Kent</t>
  </si>
  <si>
    <t>E2221</t>
  </si>
  <si>
    <t>Kingston-upon-Hull</t>
  </si>
  <si>
    <t>E2002</t>
  </si>
  <si>
    <t>Kingston-upon-Thames</t>
  </si>
  <si>
    <t>E5043</t>
  </si>
  <si>
    <t>Kirklees</t>
  </si>
  <si>
    <t>E4703</t>
  </si>
  <si>
    <t>Knowsley</t>
  </si>
  <si>
    <t>E4301</t>
  </si>
  <si>
    <t>Lambeth</t>
  </si>
  <si>
    <t>E5017</t>
  </si>
  <si>
    <t>Lancashire</t>
  </si>
  <si>
    <t>E2321</t>
  </si>
  <si>
    <t>Leeds</t>
  </si>
  <si>
    <t>E4704</t>
  </si>
  <si>
    <t>Leicester</t>
  </si>
  <si>
    <t>E2401</t>
  </si>
  <si>
    <t>Leicestershire</t>
  </si>
  <si>
    <t>E2421</t>
  </si>
  <si>
    <t>Lewisham</t>
  </si>
  <si>
    <t>E5018</t>
  </si>
  <si>
    <t>Lincolnshire</t>
  </si>
  <si>
    <t>E2520</t>
  </si>
  <si>
    <t>Liverpool</t>
  </si>
  <si>
    <t>E4302</t>
  </si>
  <si>
    <t>Luton</t>
  </si>
  <si>
    <t>E0201</t>
  </si>
  <si>
    <t>Manchester</t>
  </si>
  <si>
    <t>E4203</t>
  </si>
  <si>
    <t>Medway</t>
  </si>
  <si>
    <t>E2201</t>
  </si>
  <si>
    <t>Merthyr Tydfil</t>
  </si>
  <si>
    <t>W7403</t>
  </si>
  <si>
    <t>Merton</t>
  </si>
  <si>
    <t>E5044</t>
  </si>
  <si>
    <t>Middlesbrough</t>
  </si>
  <si>
    <t>E0702</t>
  </si>
  <si>
    <t>Midlothian</t>
  </si>
  <si>
    <t>S8603</t>
  </si>
  <si>
    <t>Milton Keynes</t>
  </si>
  <si>
    <t>E0401</t>
  </si>
  <si>
    <t xml:space="preserve">Monmouthshire </t>
  </si>
  <si>
    <t>W7202</t>
  </si>
  <si>
    <t xml:space="preserve">Moray </t>
  </si>
  <si>
    <t>S8403</t>
  </si>
  <si>
    <t>Neath Port Talbot</t>
  </si>
  <si>
    <t>W7701</t>
  </si>
  <si>
    <t>Newcastle-upon-Tyne</t>
  </si>
  <si>
    <t>E4502</t>
  </si>
  <si>
    <t xml:space="preserve">Newham </t>
  </si>
  <si>
    <t>E5045</t>
  </si>
  <si>
    <t>Newport</t>
  </si>
  <si>
    <t>W7203</t>
  </si>
  <si>
    <t xml:space="preserve">Norfolk </t>
  </si>
  <si>
    <t>E2620</t>
  </si>
  <si>
    <t>North Ayrshire</t>
  </si>
  <si>
    <t>S8709</t>
  </si>
  <si>
    <t>North East Lincolnshire</t>
  </si>
  <si>
    <t>E2003</t>
  </si>
  <si>
    <t xml:space="preserve">North Lanarkshire </t>
  </si>
  <si>
    <t>S8708</t>
  </si>
  <si>
    <t>North Lincolnshire</t>
  </si>
  <si>
    <t>E2004</t>
  </si>
  <si>
    <t>North Northamptonshire</t>
  </si>
  <si>
    <t>E2801</t>
  </si>
  <si>
    <t>North Somerset</t>
  </si>
  <si>
    <t>E0104</t>
  </si>
  <si>
    <t>North Tyneside</t>
  </si>
  <si>
    <t>E4503</t>
  </si>
  <si>
    <t>North Yorkshire</t>
  </si>
  <si>
    <t>E2721</t>
  </si>
  <si>
    <t>Northamptonshire</t>
  </si>
  <si>
    <t>E2820</t>
  </si>
  <si>
    <t>Northern Ireland</t>
  </si>
  <si>
    <t>N9995</t>
  </si>
  <si>
    <t>Northumberland</t>
  </si>
  <si>
    <t>E2901</t>
  </si>
  <si>
    <t>Nottingham</t>
  </si>
  <si>
    <t>E3001</t>
  </si>
  <si>
    <t>Nottinghamshire</t>
  </si>
  <si>
    <t>E3021</t>
  </si>
  <si>
    <t xml:space="preserve">Oldham </t>
  </si>
  <si>
    <t>E4204</t>
  </si>
  <si>
    <t>Orkney</t>
  </si>
  <si>
    <t>S8901</t>
  </si>
  <si>
    <t>Oxfordshire</t>
  </si>
  <si>
    <t>E3120</t>
  </si>
  <si>
    <t>Pembrokeshire</t>
  </si>
  <si>
    <t>W7103</t>
  </si>
  <si>
    <t>Perth &amp; Kinross</t>
  </si>
  <si>
    <t>S8803</t>
  </si>
  <si>
    <t>Peterborough</t>
  </si>
  <si>
    <t>E0501</t>
  </si>
  <si>
    <t>Plymouth</t>
  </si>
  <si>
    <t>E1101</t>
  </si>
  <si>
    <t>Portsmouth</t>
  </si>
  <si>
    <t>E1701</t>
  </si>
  <si>
    <t>Powys</t>
  </si>
  <si>
    <t>W7501</t>
  </si>
  <si>
    <t>Reading</t>
  </si>
  <si>
    <t>E0303</t>
  </si>
  <si>
    <t>Redbridge</t>
  </si>
  <si>
    <t>E5046</t>
  </si>
  <si>
    <t>Redcar &amp; Cleveland</t>
  </si>
  <si>
    <t>E0703</t>
  </si>
  <si>
    <t>Renfrewshire</t>
  </si>
  <si>
    <t>S8712</t>
  </si>
  <si>
    <t>Rhondda Cynon Taff</t>
  </si>
  <si>
    <t>W7404</t>
  </si>
  <si>
    <t>Richmond-upon-Thames</t>
  </si>
  <si>
    <t>E5047</t>
  </si>
  <si>
    <t>Rochdale</t>
  </si>
  <si>
    <t>E4205</t>
  </si>
  <si>
    <t>Rotherham</t>
  </si>
  <si>
    <t>E4403</t>
  </si>
  <si>
    <t>Rutland</t>
  </si>
  <si>
    <t>E2402</t>
  </si>
  <si>
    <t>Salford</t>
  </si>
  <si>
    <t>E4206</t>
  </si>
  <si>
    <t>Sandwell</t>
  </si>
  <si>
    <t>E4604</t>
  </si>
  <si>
    <t>Scottish Borders</t>
  </si>
  <si>
    <t>S8001</t>
  </si>
  <si>
    <t>Sefton</t>
  </si>
  <si>
    <t>E4304</t>
  </si>
  <si>
    <t>Sheffield</t>
  </si>
  <si>
    <t>E4404</t>
  </si>
  <si>
    <t>Shetland</t>
  </si>
  <si>
    <t>S8902</t>
  </si>
  <si>
    <t>Shropshire</t>
  </si>
  <si>
    <t>E3202</t>
  </si>
  <si>
    <t>Slough</t>
  </si>
  <si>
    <t>E0304</t>
  </si>
  <si>
    <t>Solihull</t>
  </si>
  <si>
    <t>E4605</t>
  </si>
  <si>
    <t>Somerset</t>
  </si>
  <si>
    <t>E3320</t>
  </si>
  <si>
    <t>South Ayrshire</t>
  </si>
  <si>
    <t>S8710</t>
  </si>
  <si>
    <t>South Gloucestershire</t>
  </si>
  <si>
    <t>E0103</t>
  </si>
  <si>
    <t>South Lanarkshire</t>
  </si>
  <si>
    <t>S8711</t>
  </si>
  <si>
    <t>South Tyneside</t>
  </si>
  <si>
    <t>E4504</t>
  </si>
  <si>
    <t>Southampton</t>
  </si>
  <si>
    <t>E1702</t>
  </si>
  <si>
    <t>Southend-on-Sea</t>
  </si>
  <si>
    <t>E1501</t>
  </si>
  <si>
    <t>Southwark</t>
  </si>
  <si>
    <t>E5019</t>
  </si>
  <si>
    <t xml:space="preserve">St Helens </t>
  </si>
  <si>
    <t>E4303</t>
  </si>
  <si>
    <t>Staffordshire</t>
  </si>
  <si>
    <t>E3421</t>
  </si>
  <si>
    <t>Stirling</t>
  </si>
  <si>
    <t>S8103</t>
  </si>
  <si>
    <t>Stockport</t>
  </si>
  <si>
    <t>E4207</t>
  </si>
  <si>
    <t>Stockton-on-Tees</t>
  </si>
  <si>
    <t>E0704</t>
  </si>
  <si>
    <t>Stoke-on-Trent</t>
  </si>
  <si>
    <t>E3401</t>
  </si>
  <si>
    <t>Suffolk</t>
  </si>
  <si>
    <t>E3520</t>
  </si>
  <si>
    <t>Sunderland</t>
  </si>
  <si>
    <t>E4505</t>
  </si>
  <si>
    <t>Surrey</t>
  </si>
  <si>
    <t>E3620</t>
  </si>
  <si>
    <t>Sutton</t>
  </si>
  <si>
    <t>E5048</t>
  </si>
  <si>
    <t>Swansea</t>
  </si>
  <si>
    <t>W7702</t>
  </si>
  <si>
    <t>Swindon</t>
  </si>
  <si>
    <t>E3901</t>
  </si>
  <si>
    <t>Tameside</t>
  </si>
  <si>
    <t>E4208</t>
  </si>
  <si>
    <t>Telford &amp; Wrekin</t>
  </si>
  <si>
    <t>E3201</t>
  </si>
  <si>
    <t>Thurrock</t>
  </si>
  <si>
    <t>E1502</t>
  </si>
  <si>
    <t>Torbay</t>
  </si>
  <si>
    <t>E1102</t>
  </si>
  <si>
    <t>Torfaen</t>
  </si>
  <si>
    <t>W7204</t>
  </si>
  <si>
    <t>Tower Hamlets</t>
  </si>
  <si>
    <t>E5020</t>
  </si>
  <si>
    <t>Trafford</t>
  </si>
  <si>
    <t>E4209</t>
  </si>
  <si>
    <t>Vale of Glamorgan</t>
  </si>
  <si>
    <t>W7602</t>
  </si>
  <si>
    <t>Wakefield</t>
  </si>
  <si>
    <t>E4705</t>
  </si>
  <si>
    <t>Walsall</t>
  </si>
  <si>
    <t>E4606</t>
  </si>
  <si>
    <t>Waltham Forest</t>
  </si>
  <si>
    <t>E5049</t>
  </si>
  <si>
    <t>Wandsworth</t>
  </si>
  <si>
    <t>E5021</t>
  </si>
  <si>
    <t xml:space="preserve">Warrington </t>
  </si>
  <si>
    <t>E0602</t>
  </si>
  <si>
    <t>Warwickshire</t>
  </si>
  <si>
    <t>E3720</t>
  </si>
  <si>
    <t>West Berkshire</t>
  </si>
  <si>
    <t>E0302</t>
  </si>
  <si>
    <t>West Dunbartonshire</t>
  </si>
  <si>
    <t>S8703</t>
  </si>
  <si>
    <t>West Lothian</t>
  </si>
  <si>
    <t>S8604</t>
  </si>
  <si>
    <t>West Northamptonshire</t>
  </si>
  <si>
    <t>E2802</t>
  </si>
  <si>
    <t>West Sussex</t>
  </si>
  <si>
    <t>E3820</t>
  </si>
  <si>
    <t>Westminster</t>
  </si>
  <si>
    <t>E5022</t>
  </si>
  <si>
    <t>Wigan</t>
  </si>
  <si>
    <t>E4210</t>
  </si>
  <si>
    <t>Wiltshire</t>
  </si>
  <si>
    <t>E3902</t>
  </si>
  <si>
    <t>Windsor &amp; Maidenhead</t>
  </si>
  <si>
    <t>E0305</t>
  </si>
  <si>
    <t>Wirral</t>
  </si>
  <si>
    <t>E4305</t>
  </si>
  <si>
    <t>Wokingham</t>
  </si>
  <si>
    <t>E0306</t>
  </si>
  <si>
    <t>Wolverhampton</t>
  </si>
  <si>
    <t>E4607</t>
  </si>
  <si>
    <t>Worcestershire</t>
  </si>
  <si>
    <t>E1821</t>
  </si>
  <si>
    <t>Wrexham</t>
  </si>
  <si>
    <t>W7003</t>
  </si>
  <si>
    <t>York</t>
  </si>
  <si>
    <t>E2701</t>
  </si>
  <si>
    <t>Type</t>
  </si>
  <si>
    <t>E4302_1</t>
  </si>
  <si>
    <t>Central Library</t>
  </si>
  <si>
    <t>Static</t>
  </si>
  <si>
    <t>E4302_2</t>
  </si>
  <si>
    <t>Allerton</t>
  </si>
  <si>
    <t>Neath</t>
  </si>
  <si>
    <t>E4302_3</t>
  </si>
  <si>
    <t>Childwall</t>
  </si>
  <si>
    <t>Aylesbury</t>
  </si>
  <si>
    <t>E4302_4</t>
  </si>
  <si>
    <t>Croxteth</t>
  </si>
  <si>
    <t>City</t>
  </si>
  <si>
    <t>E4302_5</t>
  </si>
  <si>
    <t>Garston</t>
  </si>
  <si>
    <t>Downham</t>
  </si>
  <si>
    <t>E4302_6</t>
  </si>
  <si>
    <t>Kensington</t>
  </si>
  <si>
    <t>E4302_7</t>
  </si>
  <si>
    <t>Lee Valley</t>
  </si>
  <si>
    <t>E4302_8</t>
  </si>
  <si>
    <t>Home Library</t>
  </si>
  <si>
    <t>Mobile</t>
  </si>
  <si>
    <t>Aberdeen Central</t>
  </si>
  <si>
    <t>E4302_9</t>
  </si>
  <si>
    <t>Norris Green</t>
  </si>
  <si>
    <t>Christchurch</t>
  </si>
  <si>
    <t>E4302_10</t>
  </si>
  <si>
    <t>Old Swan</t>
  </si>
  <si>
    <t>E4302_11</t>
  </si>
  <si>
    <t>Parklands</t>
  </si>
  <si>
    <t>Northamptonshire Central Library</t>
  </si>
  <si>
    <t>E4302_12</t>
  </si>
  <si>
    <t>Sefton Park</t>
  </si>
  <si>
    <t>Southwater</t>
  </si>
  <si>
    <t>E4302_13</t>
  </si>
  <si>
    <t>Walthamstow</t>
  </si>
  <si>
    <t>E4302_14</t>
  </si>
  <si>
    <t>Toxteth</t>
  </si>
  <si>
    <t>E4302_15</t>
  </si>
  <si>
    <t>Wavertree</t>
  </si>
  <si>
    <t>Inverness</t>
  </si>
  <si>
    <t>E4302_16</t>
  </si>
  <si>
    <t>West Derby</t>
  </si>
  <si>
    <t>E4302_17</t>
  </si>
  <si>
    <t>Breck Road</t>
  </si>
  <si>
    <t>Dunstable</t>
  </si>
  <si>
    <t>E4302_18</t>
  </si>
  <si>
    <t>Dovecot</t>
  </si>
  <si>
    <t>E4302_19</t>
  </si>
  <si>
    <t>Fazakerley</t>
  </si>
  <si>
    <t>Llanelli</t>
  </si>
  <si>
    <t>E4302_20</t>
  </si>
  <si>
    <t>Walton</t>
  </si>
  <si>
    <t>Balham</t>
  </si>
  <si>
    <t>E4206_1</t>
  </si>
  <si>
    <t>Boothstown Library</t>
  </si>
  <si>
    <t>Nantwich</t>
  </si>
  <si>
    <t>E4206_2</t>
  </si>
  <si>
    <t>Broughton Library</t>
  </si>
  <si>
    <t>Clevedon Library</t>
  </si>
  <si>
    <t>E4206_3</t>
  </si>
  <si>
    <t>Cadishead Library</t>
  </si>
  <si>
    <t>Plymouth Central</t>
  </si>
  <si>
    <t>E4206_4</t>
  </si>
  <si>
    <t>Clifton Library</t>
  </si>
  <si>
    <t>E4206_5</t>
  </si>
  <si>
    <t>Eccles Library</t>
  </si>
  <si>
    <t>Dalkeith</t>
  </si>
  <si>
    <t>Arts &amp; Crafts</t>
  </si>
  <si>
    <t>E4206_6</t>
  </si>
  <si>
    <t>Height Library</t>
  </si>
  <si>
    <t>E4206_7</t>
  </si>
  <si>
    <t>Hope Library</t>
  </si>
  <si>
    <t>Idea Store Whitechapel</t>
  </si>
  <si>
    <t>E4206_8</t>
  </si>
  <si>
    <t>Irlam Library</t>
  </si>
  <si>
    <t>Blackburn Central Library</t>
  </si>
  <si>
    <t>E4206_9</t>
  </si>
  <si>
    <t>Little Hulton Library</t>
  </si>
  <si>
    <t>Upminster Library</t>
  </si>
  <si>
    <t>E4206_10</t>
  </si>
  <si>
    <t>Lower Kersal Library</t>
  </si>
  <si>
    <t>E4206_11</t>
  </si>
  <si>
    <t>Ordsall Library</t>
  </si>
  <si>
    <t>E4206_12</t>
  </si>
  <si>
    <t>Pendleton Library</t>
  </si>
  <si>
    <t>West Bridgford</t>
  </si>
  <si>
    <t>E4206_13</t>
  </si>
  <si>
    <t>Swinton Library</t>
  </si>
  <si>
    <t>East Kilbride Central Library</t>
  </si>
  <si>
    <t>E4206_14</t>
  </si>
  <si>
    <t>Walkden Library</t>
  </si>
  <si>
    <t>E4206_15</t>
  </si>
  <si>
    <t>Winton Library</t>
  </si>
  <si>
    <t>Oxfordshire County Library</t>
  </si>
  <si>
    <t>E4206_16</t>
  </si>
  <si>
    <t>Worsley Village Library</t>
  </si>
  <si>
    <t>Loughborough</t>
  </si>
  <si>
    <t>E4605_1</t>
  </si>
  <si>
    <t>Balsall Common</t>
  </si>
  <si>
    <t>North End Library</t>
  </si>
  <si>
    <t>E4605_2</t>
  </si>
  <si>
    <t>Castle Bromwich</t>
  </si>
  <si>
    <t>Ashton</t>
  </si>
  <si>
    <t>Subscriptions</t>
  </si>
  <si>
    <t>E4605_3</t>
  </si>
  <si>
    <t>Chelmsley Wood</t>
  </si>
  <si>
    <t>Lincoln</t>
  </si>
  <si>
    <t>E4605_4</t>
  </si>
  <si>
    <t>Dickens Heath</t>
  </si>
  <si>
    <t>North Shields Library</t>
  </si>
  <si>
    <t>E4605_5</t>
  </si>
  <si>
    <t>Hampton In Arden</t>
  </si>
  <si>
    <t>E4605_6</t>
  </si>
  <si>
    <t>Hobs Moat</t>
  </si>
  <si>
    <t>Bolton Central</t>
  </si>
  <si>
    <t>E4605_7</t>
  </si>
  <si>
    <t>Kingshurst</t>
  </si>
  <si>
    <t>Dorchester</t>
  </si>
  <si>
    <t>None</t>
  </si>
  <si>
    <t>E4605_8</t>
  </si>
  <si>
    <t>Knowle</t>
  </si>
  <si>
    <t>Ludlow</t>
  </si>
  <si>
    <t>Reader Development Materials</t>
  </si>
  <si>
    <t>E4605_9</t>
  </si>
  <si>
    <t>Marston Green</t>
  </si>
  <si>
    <t>E4605_10</t>
  </si>
  <si>
    <t>Meriden</t>
  </si>
  <si>
    <t>Cleethorpes Library</t>
  </si>
  <si>
    <t>E4605_11</t>
  </si>
  <si>
    <t>Olton</t>
  </si>
  <si>
    <t>Salisbury</t>
  </si>
  <si>
    <t>E4605_12</t>
  </si>
  <si>
    <t>Shirley</t>
  </si>
  <si>
    <t>Central</t>
  </si>
  <si>
    <t>E4605_13</t>
  </si>
  <si>
    <t>The Core Library</t>
  </si>
  <si>
    <t>Exeter</t>
  </si>
  <si>
    <t>S8301_2</t>
  </si>
  <si>
    <t>Aberdour</t>
  </si>
  <si>
    <t>Paignton</t>
  </si>
  <si>
    <t>S8301_3</t>
  </si>
  <si>
    <t>Waid (formerly Anstruther)</t>
  </si>
  <si>
    <t>Oakham</t>
  </si>
  <si>
    <t>S8301_4</t>
  </si>
  <si>
    <t>Auchtermuchty</t>
  </si>
  <si>
    <t>Woolwich</t>
  </si>
  <si>
    <t>S8301_5</t>
  </si>
  <si>
    <t>Benarty</t>
  </si>
  <si>
    <t>Worcester - The Hive</t>
  </si>
  <si>
    <t>S8301_7</t>
  </si>
  <si>
    <t>Buckhaven</t>
  </si>
  <si>
    <t>St Albans</t>
  </si>
  <si>
    <t>S8301_8</t>
  </si>
  <si>
    <t>Burntisland</t>
  </si>
  <si>
    <t>S8301_9</t>
  </si>
  <si>
    <t>Cadham</t>
  </si>
  <si>
    <t>William Patrick Library</t>
  </si>
  <si>
    <t>S8301_10</t>
  </si>
  <si>
    <t>Cardenden</t>
  </si>
  <si>
    <t>Stonehaven</t>
  </si>
  <si>
    <t>S8301_12</t>
  </si>
  <si>
    <t>Cowdenbeath</t>
  </si>
  <si>
    <t>Linlithgow</t>
  </si>
  <si>
    <t>S8301_15</t>
  </si>
  <si>
    <t>Cupar</t>
  </si>
  <si>
    <t>Greenock Central</t>
  </si>
  <si>
    <t>S8301_16</t>
  </si>
  <si>
    <t>Dalgety Bay</t>
  </si>
  <si>
    <t>Newbury Library</t>
  </si>
  <si>
    <t>S8301_17</t>
  </si>
  <si>
    <t>Duloch</t>
  </si>
  <si>
    <t>Tunstall</t>
  </si>
  <si>
    <t>S8301_18</t>
  </si>
  <si>
    <t>Dunfermline Carnegie</t>
  </si>
  <si>
    <t>Heywood</t>
  </si>
  <si>
    <t>S8301_20</t>
  </si>
  <si>
    <t>Elie</t>
  </si>
  <si>
    <t>Swanley</t>
  </si>
  <si>
    <t>S8301_24</t>
  </si>
  <si>
    <t>Inverkeithing</t>
  </si>
  <si>
    <t>S8301_25</t>
  </si>
  <si>
    <t>Kelty</t>
  </si>
  <si>
    <t>Palatine</t>
  </si>
  <si>
    <t>S8301_26</t>
  </si>
  <si>
    <t>Kennoway</t>
  </si>
  <si>
    <t>Lerwick</t>
  </si>
  <si>
    <t>S8301_27</t>
  </si>
  <si>
    <t>Kincardine</t>
  </si>
  <si>
    <t>Helensburgh</t>
  </si>
  <si>
    <t>S8301_29</t>
  </si>
  <si>
    <t>Kirkcaldy Galleries</t>
  </si>
  <si>
    <t>AK Bell</t>
  </si>
  <si>
    <t>S8301_30</t>
  </si>
  <si>
    <t>Ladybank</t>
  </si>
  <si>
    <t>Marple Library</t>
  </si>
  <si>
    <t>S8301_31</t>
  </si>
  <si>
    <t>Leslie</t>
  </si>
  <si>
    <t>Croydon Central</t>
  </si>
  <si>
    <t>S8301_32</t>
  </si>
  <si>
    <t>Leven</t>
  </si>
  <si>
    <t>Wood Green</t>
  </si>
  <si>
    <t>S8301_33</t>
  </si>
  <si>
    <t>Lochgelly</t>
  </si>
  <si>
    <t>Southport Library (Atkinson)</t>
  </si>
  <si>
    <t>Consortium, supplier selection, subscriptions, reader development</t>
  </si>
  <si>
    <t>S8301_36</t>
  </si>
  <si>
    <t>Methil</t>
  </si>
  <si>
    <t>S8301_37</t>
  </si>
  <si>
    <t>Newburgh</t>
  </si>
  <si>
    <t>S8301_38</t>
  </si>
  <si>
    <t>Altrincham</t>
  </si>
  <si>
    <t>S8301_39</t>
  </si>
  <si>
    <t>Oakley</t>
  </si>
  <si>
    <t>Darlington Central Library</t>
  </si>
  <si>
    <t>S8301_42</t>
  </si>
  <si>
    <t>Rosyth</t>
  </si>
  <si>
    <t>Library at Willesden Green</t>
  </si>
  <si>
    <t>S8301_43</t>
  </si>
  <si>
    <t>Rothes Halls</t>
  </si>
  <si>
    <t>S8301_44</t>
  </si>
  <si>
    <t>Windmill (formerly Sinclairtown)</t>
  </si>
  <si>
    <t>S8301_45</t>
  </si>
  <si>
    <t>St Andrews</t>
  </si>
  <si>
    <t>Burgess Hill</t>
  </si>
  <si>
    <t>S8301_46</t>
  </si>
  <si>
    <t>St Monans</t>
  </si>
  <si>
    <t>Cambridge Central</t>
  </si>
  <si>
    <t>S8301_47</t>
  </si>
  <si>
    <t>Tayport</t>
  </si>
  <si>
    <t>Crayford</t>
  </si>
  <si>
    <t>S8301_48</t>
  </si>
  <si>
    <t>Templehall</t>
  </si>
  <si>
    <t>Explore York Libraries &amp; Archives Mutual Limited operates the statutory library provision on behalf of City of York Council. Explore is registered in England and Wales under the Co-operative and Community Benefit Societies Act 2014, registered no IP032357. Explore is a not-for-profit organisation recognised as charitable by HMRC for tax purposes.</t>
  </si>
  <si>
    <t>Cataloguing and servicing, large print &amp; local history</t>
  </si>
  <si>
    <t>S8301_51</t>
  </si>
  <si>
    <t>Valleyfield</t>
  </si>
  <si>
    <t>Yate Library</t>
  </si>
  <si>
    <t>S8301_53</t>
  </si>
  <si>
    <t>East Fife Mobile (formerly Mobile North East Fife</t>
  </si>
  <si>
    <t>Prestwich</t>
  </si>
  <si>
    <t>S8301_54</t>
  </si>
  <si>
    <t>West and Central Fife Mobile (formerly Mobile West Fife)</t>
  </si>
  <si>
    <t>Lord Louis, Newport</t>
  </si>
  <si>
    <t>S8711_1</t>
  </si>
  <si>
    <t>Blantyre Library</t>
  </si>
  <si>
    <t>Eastbourne</t>
  </si>
  <si>
    <t>S8711_2</t>
  </si>
  <si>
    <t>Bothwell</t>
  </si>
  <si>
    <t>Harrogate</t>
  </si>
  <si>
    <t>S8711_3</t>
  </si>
  <si>
    <t>Burnbank</t>
  </si>
  <si>
    <t>Alloa Speirs Centre</t>
  </si>
  <si>
    <t>S8711_4</t>
  </si>
  <si>
    <t>Cambuslang</t>
  </si>
  <si>
    <t>Giffnock</t>
  </si>
  <si>
    <t>S8711_5</t>
  </si>
  <si>
    <t>Carluke</t>
  </si>
  <si>
    <t>Taunton</t>
  </si>
  <si>
    <t>S8711_6</t>
  </si>
  <si>
    <t>Cathkin</t>
  </si>
  <si>
    <t>Greenwich Leisure Ltd</t>
  </si>
  <si>
    <t>S8711_7</t>
  </si>
  <si>
    <t>Woking</t>
  </si>
  <si>
    <t>S8711_8</t>
  </si>
  <si>
    <t>Fairhill</t>
  </si>
  <si>
    <t>Halesowen</t>
  </si>
  <si>
    <t>Greenwich Leisure Limited</t>
  </si>
  <si>
    <t>…</t>
  </si>
  <si>
    <t>S8711_9</t>
  </si>
  <si>
    <t>Forth</t>
  </si>
  <si>
    <t>Jubilee</t>
  </si>
  <si>
    <t>S8711_10</t>
  </si>
  <si>
    <t>Greenhills</t>
  </si>
  <si>
    <t>Elgin</t>
  </si>
  <si>
    <t>S8711_11</t>
  </si>
  <si>
    <t>Halfway</t>
  </si>
  <si>
    <t>Stratford</t>
  </si>
  <si>
    <t>S8711_12</t>
  </si>
  <si>
    <t>Hamilton Town House Library</t>
  </si>
  <si>
    <t>Fife Cultural Trust</t>
  </si>
  <si>
    <t>S8711_13</t>
  </si>
  <si>
    <t>Hillhouse Library</t>
  </si>
  <si>
    <t>not available</t>
  </si>
  <si>
    <t>S8711_14</t>
  </si>
  <si>
    <t>Lanark Library</t>
  </si>
  <si>
    <t>Chipping Barnet</t>
  </si>
  <si>
    <t>Community language, Playsets, Reserved books</t>
  </si>
  <si>
    <t>S8711_15</t>
  </si>
  <si>
    <t>Larkhall Library</t>
  </si>
  <si>
    <t>Burtonwood</t>
  </si>
  <si>
    <t>LiveWire (Warrington) Community Interest Company</t>
  </si>
  <si>
    <t>Materials</t>
  </si>
  <si>
    <t>Operate 2 prison libraries - HMPS Risley &amp; HMPS Thorn Cross</t>
  </si>
  <si>
    <t>Section 1 - due to Covid, most of our library sites remained closed to the public, as per government guidance, apart from brief periods in 2020/21 when restrictions were lifted. Libraries were opened cautiously and with reduced opening hours. Burtonwood library, usually the least busiest in terms of issues and visits, became our busiest service point for visits, as it is a dual service point offering a postal/banking service for its semi-rural community. The site remained open during the pandemic.                                                                                                                                                                                                                                                                     Section 2 Book Acquisitions - as a direct result of covid, the acquisition team was furloughed so books weren't purchased during lockdown periods. Our adult book supplier Bertrams folded, and setting up the new book contract for the NW consortium took some time. Acquisition of audio visual materials continued, as the annual standing order plans for adult talking books were submitted in Jan/Feb 2020. 0 54 children talking books receipted against 2020 budget due to covid but paid for from additional investment from Warrington Borough Council in 2019/20.                                                                                                                                                                               Section 8 - Request Service: Reservation functionality deactivated on our Library management system In March 2020 as a result of the first lockdown and not reinstated until 1st July 2021 when covid measures lifted by the government. No figures to supply.                                                                                                                                 Section 9 - Figures supplied but incomplete data due to non-return from three sites (Bir- not open, GSA &amp; WOO- HUB sites not always staffed)                                                                               Section 11 - Not operating an inter library loans service for 2020-21 due to Covid                                                                                                                                                                        Section 12 - Financial Info: During the year most libraries were closed due to the covid-19 pandemic and most staff were furloughed during those closures. Furlough grants received from the coronavirus job retention scheme have not been included in this questionnaire. Staff costs have been included at the full amounts paid to staff.                                         0 142 - Expenditure on eBooks inclides £1500 DCMS /Reading Agency funding for purchase of Reading Well titles.</t>
  </si>
  <si>
    <t>S8711_16</t>
  </si>
  <si>
    <t>Lesmahagow Library</t>
  </si>
  <si>
    <t>The refurbishment of Clydebank Library has been significantly impacted by the pandemic.  Planned refurbishment of Alexandria has also had to be rescheduled due to Covid - currently underway.</t>
  </si>
  <si>
    <t>S8711_17</t>
  </si>
  <si>
    <t>Rutherglen Library</t>
  </si>
  <si>
    <t>Dunblane</t>
  </si>
  <si>
    <t>S8711_18</t>
  </si>
  <si>
    <t>St Leonards Library</t>
  </si>
  <si>
    <t>BDS, Microfilming, Harvester, Ulibrary, Digital Visits, Civica</t>
  </si>
  <si>
    <t>S8711_19</t>
  </si>
  <si>
    <t>Stonehouse Library</t>
  </si>
  <si>
    <t>Orkney Library &amp; Archive</t>
  </si>
  <si>
    <t>Thermal efficiencies</t>
  </si>
  <si>
    <t>Opening hours - these were calculated by taking the times open for serivce users at each site  and averaged over 50 weeks (closed for eqivalent of 2 working weeks for public hols) as advised.  Would have preferred to have averaged the opening hours over the actual weeks we were open.  Section 4, 61 - we subscribe to Freegal so do not have these figures.  0 58 - we cannot retrieve these figures at present</t>
  </si>
  <si>
    <t>S8711_20</t>
  </si>
  <si>
    <t>Strathaven Library</t>
  </si>
  <si>
    <t>Ewart Library</t>
  </si>
  <si>
    <t>PC and library walk in hours were separate from August - December 2020.</t>
  </si>
  <si>
    <t>Q89 &amp; Q90.  Total based on a sample week multiplied by 52, the number of weeks the libraries are usually open.  We are wondering if 0 128 is pulling through correctly as the figure should be 1593057 if adding 0s 101,102,121 and 127. Question 25 - this is taken into account cleaning time for each PC therefore 45 mins were only actually available for each hour open.</t>
  </si>
  <si>
    <t>S8711_21</t>
  </si>
  <si>
    <t>Uddingston Library</t>
  </si>
  <si>
    <t>Consett</t>
  </si>
  <si>
    <t>S8711_22</t>
  </si>
  <si>
    <t xml:space="preserve">Biggar Library </t>
  </si>
  <si>
    <t>Johnstone Library</t>
  </si>
  <si>
    <t>S8711_23</t>
  </si>
  <si>
    <t>Blackwood Library</t>
  </si>
  <si>
    <t>Beaumont Leys Library</t>
  </si>
  <si>
    <t>Bibliographic tools</t>
  </si>
  <si>
    <t>HMP Prison Library</t>
  </si>
  <si>
    <t>We are unable to provoide full premises related costs as those budgets are now held by our Estates and Building Services Division</t>
  </si>
  <si>
    <t>S8711_24</t>
  </si>
  <si>
    <t>Mobile 1</t>
  </si>
  <si>
    <t>Cumbernauld</t>
  </si>
  <si>
    <t xml:space="preserve">Most libraries closed temporarily due to COVID restrictions. </t>
  </si>
  <si>
    <t>New roof on Motherwell Library, repairs to stonework (20/21), completing August 2021. Planned re-wire commencing on completion of external works 2021</t>
  </si>
  <si>
    <t>AV stock/AV acquisitions lower than last year as we are removing all DVD and Software stock from our libraries.</t>
  </si>
  <si>
    <t>S8001_1</t>
  </si>
  <si>
    <t>BGH Patients</t>
  </si>
  <si>
    <t>Canada Water</t>
  </si>
  <si>
    <t>Grove Vale Library</t>
  </si>
  <si>
    <t>S8001_2</t>
  </si>
  <si>
    <t>Coldstream</t>
  </si>
  <si>
    <t>Opening hours changed in line with the various lockdown measures over the course of the year.</t>
  </si>
  <si>
    <t>Abraham Moss new Library 2020-2022
Chorlton Library – planned for 2022</t>
  </si>
  <si>
    <t>Prison library located at HMP Manchester
Books to Go - home delivery service</t>
  </si>
  <si>
    <t>No enquiry counts undertaken due to covid
ILL service suspended due to covid
Line 61 - includes Music Online and Naxos Online tracks/titles available.  
Line 102 - premises costs increased due to higher Corporate Land and Facilities Management charges</t>
  </si>
  <si>
    <t>S8001_3</t>
  </si>
  <si>
    <t>Duns</t>
  </si>
  <si>
    <t>The library service in Suffolk is delivered by Suffolk Libraries IPS which is a separate, independent charitable orgnisation who are contracted by Suffolk County Council</t>
  </si>
  <si>
    <t xml:space="preserve">Saxmundham Library, Southwold Library, Mildenhall Library and Needham Market Library are all set to move into newly built premises during this financial year. A new library is currently under contstructiokn in Moreton Hall on the outskirts of Bury St Edmunds whichs should also be opening during the year. </t>
  </si>
  <si>
    <t>Materials for Summer Reading Challenge</t>
  </si>
  <si>
    <t>The opening hours of our libraries changed more than once during the year due to the pandemic and they did not all change at the same time. Therefore we aren't able to provide accurate figures for 'actual' opening hours. The hours we have therefore provided are a largely a snapshot of the reduced opening hours that libraries were operating in November 2020. For the mobile libraries, they were not operational for around 4.5 months of the year, but when they did run they were open for the usual duration, so that's what I've entered. 21. The library with the highest number of issues was Bury St Edmunds and 22. the library with the highest footfall figure was Ipswich. (The drop down lists to select the locations for 21 and 22 is only showing Aldeburgh and the sheet will not allow me to manually type in the locations.)  There are some figures here that we are unable to calculate this year. We are not able to calculate public computer availablilty and usage this year (25 and 26) as library opening hours changed at different times during the year, as did the availability of individual computers to comply with social distancing guidelines. It's impossible to calculate how long computers were available for in total due to this, as well as how long they were used for. We are not able to report the hours that WiFi was in use for (28) - that data isn't provided by the reporting software. It was not feasbile for us to run data capture weeks this year, during which we would usually capture the number of enquiries, so we cannot answer 89.</t>
  </si>
  <si>
    <t>S8001_4</t>
  </si>
  <si>
    <t>Earlston</t>
  </si>
  <si>
    <t xml:space="preserve">Service Points - During 2020/21 10 Libraries were open on reduced hours from 8 October - 24 December.  6 libraries opening from  6 October - 24 December 2022 and 4 were open from 8 - 24 December 2020. </t>
  </si>
  <si>
    <t>S8001_5</t>
  </si>
  <si>
    <t>Eyemouth</t>
  </si>
  <si>
    <t>There is a plan to install a lift in Bo'ness Library in September 2021, this is to provide better access to community rooms.</t>
  </si>
  <si>
    <t xml:space="preserve">Many figures affected by library closures due to COVID-19 pandemic.                                                                                        Stock holding figures (sections 2 &amp; 3) were taken in June 2021, not 31 March 2021.                                                                                                                                                                                                                                                                                          85: Our LMS is unable to separate online and in-library requests, total request figure included in 84.                                            148-155: Due to a change in our eservices supplier in March 2021 we are unable to obtain the breakdown of ebook and eaudio issue figures.                    134:This figure includes money received from the Job Retention Scheme during lockdown </t>
  </si>
  <si>
    <t>S8001_6</t>
  </si>
  <si>
    <t>Galashiels</t>
  </si>
  <si>
    <t>Furniture</t>
  </si>
  <si>
    <t>Enquiry statistics - October sample not done so no in-library enquiry figures available. The Reference Library was cosed for the whole year.</t>
  </si>
  <si>
    <t>S8001_7</t>
  </si>
  <si>
    <t>Hawick</t>
  </si>
  <si>
    <t>Wealdstone</t>
  </si>
  <si>
    <t>Gayton library closed as from 01/08/2020 and has been replaced by Greenhill Library - new build - from 03/08/2020</t>
  </si>
  <si>
    <t>S8001_8</t>
  </si>
  <si>
    <t>Innerleithen</t>
  </si>
  <si>
    <t>Luton Central</t>
  </si>
  <si>
    <t xml:space="preserve"> Active Luton Community Wellbeing Trust provide statutory provision on behalf of Luton Borough Council</t>
  </si>
  <si>
    <t xml:space="preserve">For this report, Home Library stock has been designated as "reserve stock" whereas previously had been included in main stock.  </t>
  </si>
  <si>
    <t>S8001_9</t>
  </si>
  <si>
    <t>Jedburgh</t>
  </si>
  <si>
    <t>Surbiton</t>
  </si>
  <si>
    <t xml:space="preserve">2 years Ancestry sub, renewed early for 21/22. Go Citizen, Theory Test Pro 3 yr sub. </t>
  </si>
  <si>
    <t xml:space="preserve">Due to Covid all aspects of the library service were affected. Many services moved online (e-resources and events). Income in general was very limited also. 
No charges or fines were being issued due to auto-renewals during the Covid restrictions. 
The number of housebound readers only reflects individuals receiving stock at home. It does not include groups of recipients living in care homes who may have received boxes of deliveries. </t>
  </si>
  <si>
    <t>S8001_10</t>
  </si>
  <si>
    <t>Kelso</t>
  </si>
  <si>
    <t>Maidenhead</t>
  </si>
  <si>
    <t>Power posts for Container Library</t>
  </si>
  <si>
    <t>Section 14 - Memorandum - lines 148 - 155 - These figures are only based on electronic issues from Overdrive. RBDigital stats are no longer available to us. We have recorded stats from RBDigital but not in this breakdown in this section.</t>
  </si>
  <si>
    <t>S8001_11</t>
  </si>
  <si>
    <t>Melrose</t>
  </si>
  <si>
    <t>Hereford Library</t>
  </si>
  <si>
    <t>1 x NMITE University library in Hereford. (Provision of university reference items).</t>
  </si>
  <si>
    <t>Our main book and DVD supplier (Bertrams) discontinued business.  This meant that orders we had placed with them, requested items and standing orders of books/DVDs, were not received.  The pandemic caused closure of library buildings to the public.  Click and Collect services have only been available from some library sites.</t>
  </si>
  <si>
    <t>S8001_12</t>
  </si>
  <si>
    <t>Peebles</t>
  </si>
  <si>
    <t xml:space="preserve">Cwmbran Library </t>
  </si>
  <si>
    <t>Equiment, PPE, Misc office expenses</t>
  </si>
  <si>
    <t>2019-20 was a challenging year for the service and it has been diffuclt to capture some statistics in the usual way. This is reflected in the questionnaire for this year.</t>
  </si>
  <si>
    <t>S8001_13</t>
  </si>
  <si>
    <t>Selkirk</t>
  </si>
  <si>
    <t>S8001_14</t>
  </si>
  <si>
    <t>MB East</t>
  </si>
  <si>
    <t>Irvine</t>
  </si>
  <si>
    <t>28 We cannot get access to wifi statistics in 5 of our libraries, this is based on 12 libraries.                                                                                                                                                                                                 61, 81 Music Streaming issues and 115 expenditure from 1/4/20-31/12/20                                                                                                                                    150 This includes 771 Young Adult issues 151 This includes 20 Young Adult issues                                                                                    The Financial figures do not include an allocation of premises, transport or support costs as we are not required to produce figures at this level in the annual accounts. However, we will be required to allocate these charges when we complete the annual financial return in October. These figures will be available at this time if required</t>
  </si>
  <si>
    <t>S8001_15</t>
  </si>
  <si>
    <t>MB West</t>
  </si>
  <si>
    <t>Barbican</t>
  </si>
  <si>
    <t>S8001_16</t>
  </si>
  <si>
    <t>MB South</t>
  </si>
  <si>
    <t>Reading Central</t>
  </si>
  <si>
    <t>All libraries closed April-July, then progressive opening of 3 sites before 31/3/21. No reopenings happened during lockdowns but sites already open remained open</t>
  </si>
  <si>
    <t>Central may be refurbished or relocated, this is public, however no decisions have yet been made</t>
  </si>
  <si>
    <t>have undertaken stockwork during year and withdrawn items not present</t>
  </si>
  <si>
    <t>S8709_1</t>
  </si>
  <si>
    <t>Ardrossan</t>
  </si>
  <si>
    <t>The Dick Institute/Kilmarnock</t>
  </si>
  <si>
    <t>51. Audio Visual stock totals have reduced significantly as we have withdrawn our DVD lending service.                                        84-88. No records are kept regarding requests                                                                                                                      114. eAudio (talking book) costs are incorporated in eBook cost</t>
  </si>
  <si>
    <t>S8709_2</t>
  </si>
  <si>
    <t>Arran</t>
  </si>
  <si>
    <t>Halton Lea</t>
  </si>
  <si>
    <t>S8709_3</t>
  </si>
  <si>
    <t>Beattie (Stevenston)</t>
  </si>
  <si>
    <t> 8,839</t>
  </si>
  <si>
    <t> 27,179</t>
  </si>
  <si>
    <t>Refurbishment  of  Elland Library £1.75m</t>
  </si>
  <si>
    <t>S8709_4</t>
  </si>
  <si>
    <t>Beith</t>
  </si>
  <si>
    <t>Queens Crescent</t>
  </si>
  <si>
    <t xml:space="preserve">We are planning to refurbish Swiss Cottage (£70k+) in 2021-22. </t>
  </si>
  <si>
    <t>Q119 is CBC management charge and Intellident RFID tags</t>
  </si>
  <si>
    <t xml:space="preserve">From 12 December 2020,  one of our libraries (Camden Town) has been in use only as a Lateral Flow Test,  centre as part of LC Camden's pandemic response.  Therefore this library is currently closed. </t>
  </si>
  <si>
    <t xml:space="preserve">Service Points.  One service point (Camden Town) was only open between 7 Sept and 11 Dec, after which it was converted to be used as a lateral flow test centre.   Question 22. Busiest service point - visits.  In normal times, Swiss Cottage would have the largest number of visits but for much of the year it was only available for our Request and Read (click and collect) service.  Section 6:  Highgate Library is managed jointly by LB Camden and the Friends of Highgate Library Charitable Foundation (FOHLCF). Highgate library is usually run by one member of Camden staff and a team of volunteers (21 in 2019-20, providing a total of 1,435 volunteer hours).  The volunteers are all recruited, trained and managed by FOHLCF.  Throughout the lockdowns volunteers from the Management Group produced a regular blog to maintain the connection with the library volunteers and to provide information about what was happening in the library service. When the library first reopened in August 2020, for the first seven weeks it only offered a mini service organised and run on site entirely by FOHL volunteers (book returns, click and collect and book-bundles).   Section 7.  Issues.  Responding to the lockdown and the early phases of reopening of our libraries from August, we extended all current issues twice taking loans up to December 2020.  These figures are not included in the section 7 figures but would represent at least 46,000 additional issues.  Section 8. Request service. In addition to the figure reported in question 84, there were a total of 1,200 requests for items through our click and collect service, Request and Read.  Section 10.  Library Users - Question 92,  Active borrowers.  As indicated in the comment on section 7, there were 26,777 items on loan when our first lockdown started in March 2020.  These were on loan to 3,822 borrowers.  Question 96.  Visits.  Because some of the way some of the the library spaces were rearranged to be Covid-safe we were not able to use the electronic counters at all sites.  In those locations we estimated figures from the data available, i.e. contact tracing records and numbers of PC sessions.   Section 12, line 175.  Total revenue income, 2020-21 Estimate: although we reopened parts of the service in August, initially we were not charging for any services, so we received very limited income in 2020-21. </t>
  </si>
  <si>
    <t>S8709_5</t>
  </si>
  <si>
    <t>Bourtreehill</t>
  </si>
  <si>
    <t>Chester</t>
  </si>
  <si>
    <t>Due to financial data migration in February 2021 to a new system it has been difficult to confidently allocate the expenditure.   Staffing of Libraries Shared Services (bibliographical, Interlending, library management system) and Education Library Service is not included in the figures for this return.</t>
  </si>
  <si>
    <t>S8709_6</t>
  </si>
  <si>
    <t>Dalry</t>
  </si>
  <si>
    <t>Colchester</t>
  </si>
  <si>
    <t>S8709_7</t>
  </si>
  <si>
    <t>Dreghorn</t>
  </si>
  <si>
    <t>Fareham</t>
  </si>
  <si>
    <t>Libraries were closed following the Hampshire County Council Library Service Consultation</t>
  </si>
  <si>
    <t>cataloguing, jackets</t>
  </si>
  <si>
    <t>SECTION 12: 2021-22 financial estimates are different from 2020-21 actuals by more than 25%, due to the closure of some public libraries, libraries not being fully open due to covid,  and other departmental efficiencies being removed from the budget. The 21-22 employee budget is less than previous years due to a restructure, loss of staff due to library closures and some management costs being shared with other services. Expenditure on Childrens Fiction is substantially less than last year, due to the removal of spend by the Schools Library Service. The number of staff in post has also decreased from last year, due to the library closures. SECTION 3: The figure for audio was impacted by Covid and large orders were delayed and not processed until the following financial year, so there are two annual spends in one year. There was also a large end of year spend to enhance collections. Active Borrowers (Q92) was calculated by combining the customers who borrowed a physical item, an ebook or an eaudiobook, a digital magazine or used a Go Online public IT terminal, and then filtered for unique users.  PressReader eNewspaper users were not available for reporting.</t>
  </si>
  <si>
    <t>S8709_8</t>
  </si>
  <si>
    <t>Fairlie</t>
  </si>
  <si>
    <t>Wimbledon Library</t>
  </si>
  <si>
    <t>Partial closure of all sites during the pandemic.  branch sites re-opened for just two days a week.</t>
  </si>
  <si>
    <t>Please note that any reference to children's stock includes teen and young adult stock. Reference stock has increased due to local study stock being included.  0 66 school library service has now been decomissioned.</t>
  </si>
  <si>
    <t>S8709_9</t>
  </si>
  <si>
    <t>Richmond Lending Library</t>
  </si>
  <si>
    <t>We didn't do an enquiry count this year due to the pandemic. We will be doing one in November 2021 as we normally would. We can't break down e-book and e-audio issues into fic, non-fic etc. as not all our suppliers provide this information currently. We are engaging with them to ensure in future they allow us to access usage figures with sufficient granularity.</t>
  </si>
  <si>
    <t>S8709_10</t>
  </si>
  <si>
    <t>Kilbirnie</t>
  </si>
  <si>
    <t>S8709_11</t>
  </si>
  <si>
    <t>Kilwinning</t>
  </si>
  <si>
    <t>S8709_12</t>
  </si>
  <si>
    <t>Largs</t>
  </si>
  <si>
    <t>S8709_13</t>
  </si>
  <si>
    <t>Millport</t>
  </si>
  <si>
    <t>S8709_14</t>
  </si>
  <si>
    <t>North Ayrshire Heritage Centre</t>
  </si>
  <si>
    <t>S8709_15</t>
  </si>
  <si>
    <t>Saltcoats</t>
  </si>
  <si>
    <t>S8709_16</t>
  </si>
  <si>
    <t>Skelmorlie</t>
  </si>
  <si>
    <t>S8709_17</t>
  </si>
  <si>
    <t>Springside</t>
  </si>
  <si>
    <t>S8709_18</t>
  </si>
  <si>
    <t>West Kilbride</t>
  </si>
  <si>
    <t>S8709_19</t>
  </si>
  <si>
    <t>Arran Mobile</t>
  </si>
  <si>
    <t>S8709_20</t>
  </si>
  <si>
    <t>Mainland Mobile</t>
  </si>
  <si>
    <t>S8709_21</t>
  </si>
  <si>
    <t>Townhouse, Irvine</t>
  </si>
  <si>
    <t>S8705_1</t>
  </si>
  <si>
    <t>Bearsden Library</t>
  </si>
  <si>
    <t>S8705_2</t>
  </si>
  <si>
    <t>Bishopbriggs Library</t>
  </si>
  <si>
    <t>S8705_3</t>
  </si>
  <si>
    <t>Craighead Library</t>
  </si>
  <si>
    <t>S8705_4</t>
  </si>
  <si>
    <t>Lennoxtown Library</t>
  </si>
  <si>
    <t>S8705_5</t>
  </si>
  <si>
    <t>Lenzie Library</t>
  </si>
  <si>
    <t>S8705_6</t>
  </si>
  <si>
    <t>Milngavie Library</t>
  </si>
  <si>
    <t>S8705_7</t>
  </si>
  <si>
    <t>Westerton Library</t>
  </si>
  <si>
    <t>S8705_8</t>
  </si>
  <si>
    <t>E3421_1</t>
  </si>
  <si>
    <t>Audley</t>
  </si>
  <si>
    <t>E3421_2</t>
  </si>
  <si>
    <t>Barton</t>
  </si>
  <si>
    <t>E3421_3</t>
  </si>
  <si>
    <t>Baswich</t>
  </si>
  <si>
    <t>E3421_4</t>
  </si>
  <si>
    <t>Biddulph</t>
  </si>
  <si>
    <t>E3421_5</t>
  </si>
  <si>
    <t>Blythe Bridge</t>
  </si>
  <si>
    <t>E3421_6</t>
  </si>
  <si>
    <t>Brereton</t>
  </si>
  <si>
    <t>E3421_7</t>
  </si>
  <si>
    <t>Brewood</t>
  </si>
  <si>
    <t>E3421_8</t>
  </si>
  <si>
    <t>Burntwood</t>
  </si>
  <si>
    <t>E3421_9</t>
  </si>
  <si>
    <t>Burton</t>
  </si>
  <si>
    <t>E3421_10</t>
  </si>
  <si>
    <t>Cannock</t>
  </si>
  <si>
    <t>E3421_11</t>
  </si>
  <si>
    <t>Cheadle</t>
  </si>
  <si>
    <t>E3421_12</t>
  </si>
  <si>
    <t>Cheslyn Hay</t>
  </si>
  <si>
    <t>E3421_13</t>
  </si>
  <si>
    <t>Clayton</t>
  </si>
  <si>
    <t>E3421_14</t>
  </si>
  <si>
    <t>Codsall</t>
  </si>
  <si>
    <t>E3421_15</t>
  </si>
  <si>
    <t>Eccleshall</t>
  </si>
  <si>
    <t>E3421_16</t>
  </si>
  <si>
    <t>Glascote</t>
  </si>
  <si>
    <t>E3421_17</t>
  </si>
  <si>
    <t>Gnosall</t>
  </si>
  <si>
    <t>E3421_18</t>
  </si>
  <si>
    <t>Great Wyrley</t>
  </si>
  <si>
    <t>E3421_19</t>
  </si>
  <si>
    <t>Heath Hayes</t>
  </si>
  <si>
    <t>E3421_20</t>
  </si>
  <si>
    <t>Hednesford</t>
  </si>
  <si>
    <t>E3421_21</t>
  </si>
  <si>
    <t>Holmcroft</t>
  </si>
  <si>
    <t>E3421_22</t>
  </si>
  <si>
    <t>Kidsgrove</t>
  </si>
  <si>
    <t>E3421_23</t>
  </si>
  <si>
    <t>Kinver</t>
  </si>
  <si>
    <t>E3421_24</t>
  </si>
  <si>
    <t>Knutton</t>
  </si>
  <si>
    <t>E3421_25</t>
  </si>
  <si>
    <t>Leek</t>
  </si>
  <si>
    <t>E3421_26</t>
  </si>
  <si>
    <t>Lichfield</t>
  </si>
  <si>
    <t>E3421_27</t>
  </si>
  <si>
    <t>Loggerheads</t>
  </si>
  <si>
    <t>E3421_28</t>
  </si>
  <si>
    <t>Newcastle</t>
  </si>
  <si>
    <t>E3421_29</t>
  </si>
  <si>
    <t>Norton Canes</t>
  </si>
  <si>
    <t>E3421_30</t>
  </si>
  <si>
    <t>Penkridge</t>
  </si>
  <si>
    <t>E3421_31</t>
  </si>
  <si>
    <t>Perton</t>
  </si>
  <si>
    <t>E3421_32</t>
  </si>
  <si>
    <t>Rising Brook</t>
  </si>
  <si>
    <t>E3421_33</t>
  </si>
  <si>
    <t>Rugeley</t>
  </si>
  <si>
    <t>E3421_34</t>
  </si>
  <si>
    <t>Shenstone</t>
  </si>
  <si>
    <t>E3421_35</t>
  </si>
  <si>
    <t>Silverdale</t>
  </si>
  <si>
    <t>E3421_36</t>
  </si>
  <si>
    <t>Stafford</t>
  </si>
  <si>
    <t>E3421_37</t>
  </si>
  <si>
    <t>Stone</t>
  </si>
  <si>
    <t>E3421_38</t>
  </si>
  <si>
    <t>Talke</t>
  </si>
  <si>
    <t>E3421_39</t>
  </si>
  <si>
    <t>Tamworth</t>
  </si>
  <si>
    <t>E3421_40</t>
  </si>
  <si>
    <t>Uttoxeter</t>
  </si>
  <si>
    <t>E3421_41</t>
  </si>
  <si>
    <t>Werrington</t>
  </si>
  <si>
    <t>E3421_42</t>
  </si>
  <si>
    <t>Wilnecote High School</t>
  </si>
  <si>
    <t>E3421_43</t>
  </si>
  <si>
    <t>Wombourne</t>
  </si>
  <si>
    <t>E3421_44</t>
  </si>
  <si>
    <t>M1</t>
  </si>
  <si>
    <t>E3421_45</t>
  </si>
  <si>
    <t>M2</t>
  </si>
  <si>
    <t>E1121_1</t>
  </si>
  <si>
    <t>Appledore</t>
  </si>
  <si>
    <t>E1121_2</t>
  </si>
  <si>
    <t>Ashburton</t>
  </si>
  <si>
    <t>E1121_3</t>
  </si>
  <si>
    <t>Axminster</t>
  </si>
  <si>
    <t>E1121_4</t>
  </si>
  <si>
    <t>Bampton</t>
  </si>
  <si>
    <t>E1121_5</t>
  </si>
  <si>
    <t>Barnstaple</t>
  </si>
  <si>
    <t>E1121_6</t>
  </si>
  <si>
    <t>Bideford</t>
  </si>
  <si>
    <t>E1121_7</t>
  </si>
  <si>
    <t>Bovey Tracey</t>
  </si>
  <si>
    <t>E1121_8</t>
  </si>
  <si>
    <t>Braunton</t>
  </si>
  <si>
    <t>E1121_9</t>
  </si>
  <si>
    <t>Buckfastleigh</t>
  </si>
  <si>
    <t>E1121_10</t>
  </si>
  <si>
    <t>Budleigh Salterton</t>
  </si>
  <si>
    <t>E1121_11</t>
  </si>
  <si>
    <t>Chagford</t>
  </si>
  <si>
    <t>E1121_12</t>
  </si>
  <si>
    <t>Chudleigh</t>
  </si>
  <si>
    <t>E1121_13</t>
  </si>
  <si>
    <t>Chulmleigh</t>
  </si>
  <si>
    <t>E1121_14</t>
  </si>
  <si>
    <t>Clyst Vale</t>
  </si>
  <si>
    <t>E1121_15</t>
  </si>
  <si>
    <t>Colyton</t>
  </si>
  <si>
    <t>E1121_16</t>
  </si>
  <si>
    <t>Combe Martin</t>
  </si>
  <si>
    <t>E1121_17</t>
  </si>
  <si>
    <t>Crediton</t>
  </si>
  <si>
    <t>E1121_18</t>
  </si>
  <si>
    <t>Cullompton</t>
  </si>
  <si>
    <t>E1121_19</t>
  </si>
  <si>
    <t>Dartmouth</t>
  </si>
  <si>
    <t>E1121_20</t>
  </si>
  <si>
    <t>Dawlish</t>
  </si>
  <si>
    <t>E1121_21</t>
  </si>
  <si>
    <t>E1121_22</t>
  </si>
  <si>
    <t>Exmouth</t>
  </si>
  <si>
    <t>E1121_23</t>
  </si>
  <si>
    <t>Holsworthy</t>
  </si>
  <si>
    <t>E1121_24</t>
  </si>
  <si>
    <t>Honiton</t>
  </si>
  <si>
    <t>E1121_25</t>
  </si>
  <si>
    <t>Ilfracombe</t>
  </si>
  <si>
    <t>E1121_26</t>
  </si>
  <si>
    <t>Ivybridge</t>
  </si>
  <si>
    <t>E1121_27</t>
  </si>
  <si>
    <t xml:space="preserve">Kingsbridge </t>
  </si>
  <si>
    <t>E1121_28</t>
  </si>
  <si>
    <t>Kingskerswell</t>
  </si>
  <si>
    <t>E1121_29</t>
  </si>
  <si>
    <t>Kingsteignton</t>
  </si>
  <si>
    <t>E1121_30</t>
  </si>
  <si>
    <t>Lynton</t>
  </si>
  <si>
    <t>E1121_31</t>
  </si>
  <si>
    <t>Moretonhampstead</t>
  </si>
  <si>
    <t>E1121_32</t>
  </si>
  <si>
    <t>Newton Abbot</t>
  </si>
  <si>
    <t>E1121_33</t>
  </si>
  <si>
    <t>Northam</t>
  </si>
  <si>
    <t>E1121_34</t>
  </si>
  <si>
    <t>Okehampton</t>
  </si>
  <si>
    <t>E1121_35</t>
  </si>
  <si>
    <t>Ottery St Mary</t>
  </si>
  <si>
    <t>E1121_36</t>
  </si>
  <si>
    <t>Pinhoe</t>
  </si>
  <si>
    <t>E1121_37</t>
  </si>
  <si>
    <t>Princetown</t>
  </si>
  <si>
    <t>E1121_38</t>
  </si>
  <si>
    <t>Salcombe</t>
  </si>
  <si>
    <t>E1121_39</t>
  </si>
  <si>
    <t>Seaton</t>
  </si>
  <si>
    <t>E1121_40</t>
  </si>
  <si>
    <t>Sidmouth</t>
  </si>
  <si>
    <t>E1121_41</t>
  </si>
  <si>
    <t>South Molton</t>
  </si>
  <si>
    <t>E1121_42</t>
  </si>
  <si>
    <t>St Thomas</t>
  </si>
  <si>
    <t>E1121_43</t>
  </si>
  <si>
    <t>Stoke Fleming</t>
  </si>
  <si>
    <t>E1121_44</t>
  </si>
  <si>
    <t>Tavistock</t>
  </si>
  <si>
    <t>E1121_45</t>
  </si>
  <si>
    <t>Teignmouth</t>
  </si>
  <si>
    <t>E1121_46</t>
  </si>
  <si>
    <t>Tiverton</t>
  </si>
  <si>
    <t>E1121_47</t>
  </si>
  <si>
    <t>Topsham</t>
  </si>
  <si>
    <t>E1121_48</t>
  </si>
  <si>
    <t>Torrington</t>
  </si>
  <si>
    <t>E1121_49</t>
  </si>
  <si>
    <t>Totnes</t>
  </si>
  <si>
    <t>E1121_50</t>
  </si>
  <si>
    <t>Uffculme</t>
  </si>
  <si>
    <t>E1121_51</t>
  </si>
  <si>
    <t>E1121_52</t>
  </si>
  <si>
    <t>Mobile 2</t>
  </si>
  <si>
    <t>E1121_53</t>
  </si>
  <si>
    <t>Mobile 3</t>
  </si>
  <si>
    <t>E1121_54</t>
  </si>
  <si>
    <t>Mobile 4</t>
  </si>
  <si>
    <t>E5018_1</t>
  </si>
  <si>
    <t>Blackheath Village</t>
  </si>
  <si>
    <t>E5018_2</t>
  </si>
  <si>
    <t>Catford</t>
  </si>
  <si>
    <t>E5018_3</t>
  </si>
  <si>
    <t>Crofton Park</t>
  </si>
  <si>
    <t>E5018_4</t>
  </si>
  <si>
    <t>E5018_5</t>
  </si>
  <si>
    <t>Forest Hill</t>
  </si>
  <si>
    <t>E5018_6</t>
  </si>
  <si>
    <t>Grove Park</t>
  </si>
  <si>
    <t>E5018_7</t>
  </si>
  <si>
    <t>E5018_8</t>
  </si>
  <si>
    <t>Manor House</t>
  </si>
  <si>
    <t>E5018_9</t>
  </si>
  <si>
    <t>New Cross</t>
  </si>
  <si>
    <t>E5018_10</t>
  </si>
  <si>
    <t>New Cross (Pepys)</t>
  </si>
  <si>
    <t>E5018_11</t>
  </si>
  <si>
    <t>Sydenham</t>
  </si>
  <si>
    <t>E5018_12</t>
  </si>
  <si>
    <t>The at Deptford Lounge</t>
  </si>
  <si>
    <t>E5018_13</t>
  </si>
  <si>
    <t>Torridon Road</t>
  </si>
  <si>
    <t>E5037_1</t>
  </si>
  <si>
    <t>Angel Rayham</t>
  </si>
  <si>
    <t>E5037_2</t>
  </si>
  <si>
    <t>Bowes Road</t>
  </si>
  <si>
    <t>E5037_3</t>
  </si>
  <si>
    <t>Bullsmoor</t>
  </si>
  <si>
    <t>E5037_4</t>
  </si>
  <si>
    <t>Edmonton Green</t>
  </si>
  <si>
    <t>E5037_5</t>
  </si>
  <si>
    <t>Enfield Highway</t>
  </si>
  <si>
    <t>E5037_6</t>
  </si>
  <si>
    <t>Enfield Island Village</t>
  </si>
  <si>
    <t>E5037_7</t>
  </si>
  <si>
    <t>Enfield Town</t>
  </si>
  <si>
    <t>E5037_8</t>
  </si>
  <si>
    <t>Fore Street</t>
  </si>
  <si>
    <t>E5037_9</t>
  </si>
  <si>
    <t>John Jackson</t>
  </si>
  <si>
    <t>E5037_10</t>
  </si>
  <si>
    <t>Millfield House</t>
  </si>
  <si>
    <t>E5037_11</t>
  </si>
  <si>
    <t>E5037_12</t>
  </si>
  <si>
    <t>Oakwood</t>
  </si>
  <si>
    <t>E5037_13</t>
  </si>
  <si>
    <t>Ordnance Unity Centre</t>
  </si>
  <si>
    <t>E5037_14</t>
  </si>
  <si>
    <t xml:space="preserve">Palmers Green </t>
  </si>
  <si>
    <t>E5037_15</t>
  </si>
  <si>
    <t>Ponders End</t>
  </si>
  <si>
    <t>E5037_16</t>
  </si>
  <si>
    <t>Ridge Avenue</t>
  </si>
  <si>
    <t>E5037_17</t>
  </si>
  <si>
    <t>Southgate</t>
  </si>
  <si>
    <t>E5037_18</t>
  </si>
  <si>
    <t>Winchmore Hill</t>
  </si>
  <si>
    <t>E5031_1</t>
  </si>
  <si>
    <t>Burnt Oak</t>
  </si>
  <si>
    <t>E5031_2</t>
  </si>
  <si>
    <t>Childs Hill</t>
  </si>
  <si>
    <t>E5031_3</t>
  </si>
  <si>
    <t>E5031_4</t>
  </si>
  <si>
    <t>Finchley Church End</t>
  </si>
  <si>
    <t>E5031_5</t>
  </si>
  <si>
    <t>New Barnet</t>
  </si>
  <si>
    <t>E5031_6</t>
  </si>
  <si>
    <t>East Finchley</t>
  </si>
  <si>
    <t>E5031_7</t>
  </si>
  <si>
    <t>Edgware</t>
  </si>
  <si>
    <t>E5031_8</t>
  </si>
  <si>
    <t>Golders Green</t>
  </si>
  <si>
    <t>E5031_9</t>
  </si>
  <si>
    <t>Colindale</t>
  </si>
  <si>
    <t>E5031_10</t>
  </si>
  <si>
    <t>Hendon</t>
  </si>
  <si>
    <t>E5031_11</t>
  </si>
  <si>
    <t>Mill Hill</t>
  </si>
  <si>
    <t>E5031_12</t>
  </si>
  <si>
    <t>North Finchley</t>
  </si>
  <si>
    <t>E5031_13</t>
  </si>
  <si>
    <t>Osidge</t>
  </si>
  <si>
    <t>E5031_14</t>
  </si>
  <si>
    <t>South Friern</t>
  </si>
  <si>
    <t>E5031_15</t>
  </si>
  <si>
    <t>Hampstead Garden Suburb</t>
  </si>
  <si>
    <t>E5031_16</t>
  </si>
  <si>
    <t>Friern Barnet Library</t>
  </si>
  <si>
    <t>Community Managed Co-produced library</t>
  </si>
  <si>
    <t>E5031_17</t>
  </si>
  <si>
    <t>Mobile Library</t>
  </si>
  <si>
    <t>W7602_1</t>
  </si>
  <si>
    <t>Barry (County) Library</t>
  </si>
  <si>
    <t>W7602_2</t>
  </si>
  <si>
    <t>Cowbridge Library</t>
  </si>
  <si>
    <t>W7602_3</t>
  </si>
  <si>
    <t>Llantwit Major Library</t>
  </si>
  <si>
    <t>W7602_4</t>
  </si>
  <si>
    <t>Penarth Library</t>
  </si>
  <si>
    <t>W7602_5</t>
  </si>
  <si>
    <t xml:space="preserve">Dinas Powys Library &amp; Activity Centre (DPLAC) </t>
  </si>
  <si>
    <t>W7602_6</t>
  </si>
  <si>
    <t>Rhoose Community Library</t>
  </si>
  <si>
    <t>W7602_7</t>
  </si>
  <si>
    <t>St. Athan Community Hub and Library (SACHAL)</t>
  </si>
  <si>
    <t>W7602_8</t>
  </si>
  <si>
    <t>Sully &amp; Lavernock Community Trust</t>
  </si>
  <si>
    <t>W7602_9</t>
  </si>
  <si>
    <t>Wenvoe Community Library</t>
  </si>
  <si>
    <t>E3720_1</t>
  </si>
  <si>
    <t>Alcester</t>
  </si>
  <si>
    <t>E3720_2</t>
  </si>
  <si>
    <t>Atherstone</t>
  </si>
  <si>
    <t>E3720_3</t>
  </si>
  <si>
    <t>Baddesley Grendon</t>
  </si>
  <si>
    <t>E3720_4</t>
  </si>
  <si>
    <t>Bedworth</t>
  </si>
  <si>
    <t>E3720_5</t>
  </si>
  <si>
    <t>Bidford</t>
  </si>
  <si>
    <t>E3720_6</t>
  </si>
  <si>
    <t>Bulkington</t>
  </si>
  <si>
    <t>E3720_7</t>
  </si>
  <si>
    <t>Camp Hill</t>
  </si>
  <si>
    <t>E3720_8</t>
  </si>
  <si>
    <t>Coleshill</t>
  </si>
  <si>
    <t>E3720_9</t>
  </si>
  <si>
    <t>Dordon</t>
  </si>
  <si>
    <t>E3720_10</t>
  </si>
  <si>
    <t>Dunchurch</t>
  </si>
  <si>
    <t>E3720_11</t>
  </si>
  <si>
    <t>Harbury</t>
  </si>
  <si>
    <t>E3720_12</t>
  </si>
  <si>
    <t>Hartshill</t>
  </si>
  <si>
    <t>E3720_13</t>
  </si>
  <si>
    <t>Henley in Arden</t>
  </si>
  <si>
    <t>E3720_14</t>
  </si>
  <si>
    <t>Kenilworth</t>
  </si>
  <si>
    <t>E3720_15</t>
  </si>
  <si>
    <t>Keresley Newland</t>
  </si>
  <si>
    <t>E3720_16</t>
  </si>
  <si>
    <t>Kineton</t>
  </si>
  <si>
    <t>E3720_17</t>
  </si>
  <si>
    <t>Leamington</t>
  </si>
  <si>
    <t>E3720_18</t>
  </si>
  <si>
    <t>Lillington</t>
  </si>
  <si>
    <t>E3720_19</t>
  </si>
  <si>
    <t>Nuneaton</t>
  </si>
  <si>
    <t>E3720_20</t>
  </si>
  <si>
    <t>Polesworth</t>
  </si>
  <si>
    <t>E3720_21</t>
  </si>
  <si>
    <t>Rugby</t>
  </si>
  <si>
    <t>E3720_22</t>
  </si>
  <si>
    <t>Shipston on Stour</t>
  </si>
  <si>
    <t>E3720_23</t>
  </si>
  <si>
    <t>Southam</t>
  </si>
  <si>
    <t>E3720_24</t>
  </si>
  <si>
    <t>Stockingford</t>
  </si>
  <si>
    <t>E3720_25</t>
  </si>
  <si>
    <t>E3720_26</t>
  </si>
  <si>
    <t>Studley</t>
  </si>
  <si>
    <t>E3720_27</t>
  </si>
  <si>
    <t>Warwick</t>
  </si>
  <si>
    <t>E3720_28</t>
  </si>
  <si>
    <t>Water Orton</t>
  </si>
  <si>
    <t>E3720_29</t>
  </si>
  <si>
    <t>Wellesbourne</t>
  </si>
  <si>
    <t>E3720_30</t>
  </si>
  <si>
    <t>Whitnash</t>
  </si>
  <si>
    <t>E3720_31</t>
  </si>
  <si>
    <t>Wolston</t>
  </si>
  <si>
    <t>E3720_32</t>
  </si>
  <si>
    <t>Alcester Mobile</t>
  </si>
  <si>
    <t>E3720_33</t>
  </si>
  <si>
    <t>Bedworth Mobile</t>
  </si>
  <si>
    <t>E3720_34</t>
  </si>
  <si>
    <t>Kenilworth Mobile</t>
  </si>
  <si>
    <t>E2321_1</t>
  </si>
  <si>
    <t>Accrington</t>
  </si>
  <si>
    <t>E2321_2</t>
  </si>
  <si>
    <t>Ansdell</t>
  </si>
  <si>
    <t>E2321_3</t>
  </si>
  <si>
    <t>Barnoldswick</t>
  </si>
  <si>
    <t>E2321_4</t>
  </si>
  <si>
    <t>Barrowford</t>
  </si>
  <si>
    <t>E2321_5</t>
  </si>
  <si>
    <t>Bolton-le-Sands</t>
  </si>
  <si>
    <t>E2321_7</t>
  </si>
  <si>
    <t>Brierfield</t>
  </si>
  <si>
    <t>E2321_8</t>
  </si>
  <si>
    <t>Burnley</t>
  </si>
  <si>
    <t>E2321_9</t>
  </si>
  <si>
    <t>Burnley Campus</t>
  </si>
  <si>
    <t>E2321_10</t>
  </si>
  <si>
    <t>Burscough</t>
  </si>
  <si>
    <t>E2321_11</t>
  </si>
  <si>
    <t>Carnforth</t>
  </si>
  <si>
    <t>E2321_12</t>
  </si>
  <si>
    <t>Chatburn</t>
  </si>
  <si>
    <t>E2321_14</t>
  </si>
  <si>
    <t>Cleveleys</t>
  </si>
  <si>
    <t>E2321_15</t>
  </si>
  <si>
    <t>Clitheroe</t>
  </si>
  <si>
    <t>E2321_16</t>
  </si>
  <si>
    <t>Coal Clough</t>
  </si>
  <si>
    <t>E2321_17</t>
  </si>
  <si>
    <t>Colne</t>
  </si>
  <si>
    <t>E2321_19</t>
  </si>
  <si>
    <t>Earby</t>
  </si>
  <si>
    <t>E2321_20</t>
  </si>
  <si>
    <t>Fleetwood</t>
  </si>
  <si>
    <t>E2321_21</t>
  </si>
  <si>
    <t>Great Harwood</t>
  </si>
  <si>
    <t>E2321_22</t>
  </si>
  <si>
    <t>E2321_23</t>
  </si>
  <si>
    <t>Haslingden</t>
  </si>
  <si>
    <t>E2321_24</t>
  </si>
  <si>
    <t>Heysham</t>
  </si>
  <si>
    <t>E2321_25</t>
  </si>
  <si>
    <t>Knott End</t>
  </si>
  <si>
    <t>E2321_26</t>
  </si>
  <si>
    <t>Lancaster</t>
  </si>
  <si>
    <t>E2321_27</t>
  </si>
  <si>
    <t>Lytham</t>
  </si>
  <si>
    <t>E2321_28</t>
  </si>
  <si>
    <t>Mellor</t>
  </si>
  <si>
    <t>E2321_29</t>
  </si>
  <si>
    <t>Morecambe</t>
  </si>
  <si>
    <t>E2321_30</t>
  </si>
  <si>
    <t>Nelson</t>
  </si>
  <si>
    <t>E2321_32</t>
  </si>
  <si>
    <t>Ormskirk</t>
  </si>
  <si>
    <t>E2321_33</t>
  </si>
  <si>
    <t>Oswaldtwistle</t>
  </si>
  <si>
    <t>E2321_34</t>
  </si>
  <si>
    <t>Padiham</t>
  </si>
  <si>
    <t>E2321_35</t>
  </si>
  <si>
    <t>Pike Hill</t>
  </si>
  <si>
    <t>E2321_36</t>
  </si>
  <si>
    <t>Poulton</t>
  </si>
  <si>
    <t>E2321_37</t>
  </si>
  <si>
    <t>Rawtenstall</t>
  </si>
  <si>
    <t>E2321_39</t>
  </si>
  <si>
    <t>Rishton</t>
  </si>
  <si>
    <t>E2321_41</t>
  </si>
  <si>
    <t>E2321_42</t>
  </si>
  <si>
    <t>St Annes</t>
  </si>
  <si>
    <t>E2321_43</t>
  </si>
  <si>
    <t>Thornton</t>
  </si>
  <si>
    <t>E2321_45</t>
  </si>
  <si>
    <t>Whalley</t>
  </si>
  <si>
    <t>E2321_47</t>
  </si>
  <si>
    <t>Adlington</t>
  </si>
  <si>
    <t>E2321_48</t>
  </si>
  <si>
    <t>Bacup</t>
  </si>
  <si>
    <t>E2321_49</t>
  </si>
  <si>
    <t>Bamber Bridge</t>
  </si>
  <si>
    <t>E2321_50</t>
  </si>
  <si>
    <t>Chorley</t>
  </si>
  <si>
    <t>E2321_51</t>
  </si>
  <si>
    <t>Clayton Green</t>
  </si>
  <si>
    <t>E2321_52</t>
  </si>
  <si>
    <t>Coppull</t>
  </si>
  <si>
    <t>E2321_53</t>
  </si>
  <si>
    <t>Eccleston</t>
  </si>
  <si>
    <t>E2321_54</t>
  </si>
  <si>
    <t>Euxton</t>
  </si>
  <si>
    <t>E2321_55</t>
  </si>
  <si>
    <t>Freckleton</t>
  </si>
  <si>
    <t>E2321_56</t>
  </si>
  <si>
    <t>Fulwood</t>
  </si>
  <si>
    <t>E2321_57</t>
  </si>
  <si>
    <t>Garstang</t>
  </si>
  <si>
    <t>E2321_58</t>
  </si>
  <si>
    <t>Harris Library</t>
  </si>
  <si>
    <t>E2321_59</t>
  </si>
  <si>
    <t>Ingol</t>
  </si>
  <si>
    <t>E2321_60</t>
  </si>
  <si>
    <t>Kingsfold</t>
  </si>
  <si>
    <t>E2321_61</t>
  </si>
  <si>
    <t>Kirkham</t>
  </si>
  <si>
    <t>E2321_62</t>
  </si>
  <si>
    <t>Leyland</t>
  </si>
  <si>
    <t>E2321_63</t>
  </si>
  <si>
    <t>Longridge</t>
  </si>
  <si>
    <t>E2321_64</t>
  </si>
  <si>
    <t>Longton</t>
  </si>
  <si>
    <t>E2321_65</t>
  </si>
  <si>
    <t>Lostock Hall</t>
  </si>
  <si>
    <t>E2321_66</t>
  </si>
  <si>
    <t>Parbold</t>
  </si>
  <si>
    <t>E2321_68</t>
  </si>
  <si>
    <t>Ribbleton</t>
  </si>
  <si>
    <t>E2321_69</t>
  </si>
  <si>
    <t>Savick</t>
  </si>
  <si>
    <t>E2321_70</t>
  </si>
  <si>
    <t>Sharoe Green</t>
  </si>
  <si>
    <t>E2321_71</t>
  </si>
  <si>
    <t>Skelmersdale</t>
  </si>
  <si>
    <t>E2321_72</t>
  </si>
  <si>
    <t>Tarleton</t>
  </si>
  <si>
    <t>E2321_74</t>
  </si>
  <si>
    <t>Whitworth</t>
  </si>
  <si>
    <t>E2321_75</t>
  </si>
  <si>
    <t>Heysham &amp; Lancaster Mobile</t>
  </si>
  <si>
    <t>E2321_76</t>
  </si>
  <si>
    <t>Garstang Mobile</t>
  </si>
  <si>
    <t>E2321_77</t>
  </si>
  <si>
    <t>Clayton Green Mobile</t>
  </si>
  <si>
    <t>E2321_78</t>
  </si>
  <si>
    <t>Ormskirk Mobile</t>
  </si>
  <si>
    <t>E2321_79</t>
  </si>
  <si>
    <t>Brierfield Mobile</t>
  </si>
  <si>
    <t>E2321_80</t>
  </si>
  <si>
    <t>Whalley Mobile</t>
  </si>
  <si>
    <t>E1421_1</t>
  </si>
  <si>
    <t>Peacehaven</t>
  </si>
  <si>
    <t>E1421_3</t>
  </si>
  <si>
    <t>E1421_4</t>
  </si>
  <si>
    <t>Hampden Park</t>
  </si>
  <si>
    <t>E1421_7</t>
  </si>
  <si>
    <t>Seaford</t>
  </si>
  <si>
    <t>E1421_9</t>
  </si>
  <si>
    <t>Hailsham</t>
  </si>
  <si>
    <t>E1421_10</t>
  </si>
  <si>
    <t>Lewes</t>
  </si>
  <si>
    <t>E1421_12</t>
  </si>
  <si>
    <t>Newhaven</t>
  </si>
  <si>
    <t>E1421_15</t>
  </si>
  <si>
    <t>Forest Row</t>
  </si>
  <si>
    <t>E1421_17</t>
  </si>
  <si>
    <t>Heathfield</t>
  </si>
  <si>
    <t>E1421_18</t>
  </si>
  <si>
    <t>Uckfield</t>
  </si>
  <si>
    <t>E1421_20</t>
  </si>
  <si>
    <t>Rye</t>
  </si>
  <si>
    <t>E1421_22</t>
  </si>
  <si>
    <t>Battle</t>
  </si>
  <si>
    <t>E1421_23</t>
  </si>
  <si>
    <t>Hastings</t>
  </si>
  <si>
    <t>E1421_26</t>
  </si>
  <si>
    <t>Hollington</t>
  </si>
  <si>
    <t>E1421_27</t>
  </si>
  <si>
    <t>Bexhill</t>
  </si>
  <si>
    <t>E1421_28</t>
  </si>
  <si>
    <t>Wadhurst</t>
  </si>
  <si>
    <t>E1421_29</t>
  </si>
  <si>
    <t>Crowborough</t>
  </si>
  <si>
    <t>E2701_1</t>
  </si>
  <si>
    <t>E2701_2</t>
  </si>
  <si>
    <t>E2701_3</t>
  </si>
  <si>
    <t>Fulford</t>
  </si>
  <si>
    <t>E2701_4</t>
  </si>
  <si>
    <t>Dunnington</t>
  </si>
  <si>
    <t>E2701_5</t>
  </si>
  <si>
    <t>Bishopthorpe</t>
  </si>
  <si>
    <t>E2701_6</t>
  </si>
  <si>
    <t>Copmanthorpe</t>
  </si>
  <si>
    <t>E2701_7</t>
  </si>
  <si>
    <t>Dringhouses</t>
  </si>
  <si>
    <t>E2701_8</t>
  </si>
  <si>
    <t>Acomb</t>
  </si>
  <si>
    <t>E2701_9</t>
  </si>
  <si>
    <t>Poppleton</t>
  </si>
  <si>
    <t>E2701_10</t>
  </si>
  <si>
    <t>Clifton</t>
  </si>
  <si>
    <t>E2701_11</t>
  </si>
  <si>
    <t>Tang Hall</t>
  </si>
  <si>
    <t>E2701_12</t>
  </si>
  <si>
    <t>Haxby</t>
  </si>
  <si>
    <t>E2701_13</t>
  </si>
  <si>
    <t>New Earswick</t>
  </si>
  <si>
    <t>E2701_14</t>
  </si>
  <si>
    <t>Strensall</t>
  </si>
  <si>
    <t>E2701_15</t>
  </si>
  <si>
    <t>Huntington</t>
  </si>
  <si>
    <t>E2701_16</t>
  </si>
  <si>
    <t>Rowntree Park</t>
  </si>
  <si>
    <t>E2701_17</t>
  </si>
  <si>
    <t>Homestead Park</t>
  </si>
  <si>
    <t>E0305_1</t>
  </si>
  <si>
    <t>E0305_2</t>
  </si>
  <si>
    <t>Windsor</t>
  </si>
  <si>
    <t>E0305_3</t>
  </si>
  <si>
    <t>Cookham</t>
  </si>
  <si>
    <t>E0305_4</t>
  </si>
  <si>
    <t>Cox Green</t>
  </si>
  <si>
    <t>E0305_5</t>
  </si>
  <si>
    <t>Boyn Grove</t>
  </si>
  <si>
    <t>E0305_6</t>
  </si>
  <si>
    <t>Ascot Durning</t>
  </si>
  <si>
    <t>E0305_7</t>
  </si>
  <si>
    <t>Datchet</t>
  </si>
  <si>
    <t>E0305_8</t>
  </si>
  <si>
    <t>Dedworth</t>
  </si>
  <si>
    <t>E0305_9</t>
  </si>
  <si>
    <t>Eton</t>
  </si>
  <si>
    <t>E0305_10</t>
  </si>
  <si>
    <t>Eton Wick</t>
  </si>
  <si>
    <t>E0305_11</t>
  </si>
  <si>
    <t>Old Windsor</t>
  </si>
  <si>
    <t>E0305_12</t>
  </si>
  <si>
    <t>Sunninghill</t>
  </si>
  <si>
    <t>E0305_13</t>
  </si>
  <si>
    <t>Woodlands Park Container</t>
  </si>
  <si>
    <t>E0305_14</t>
  </si>
  <si>
    <t>Wraysbury Container</t>
  </si>
  <si>
    <t>E0305_15</t>
  </si>
  <si>
    <t>Shifford Crescent Container</t>
  </si>
  <si>
    <t>E0305_16</t>
  </si>
  <si>
    <t>Holyport Container</t>
  </si>
  <si>
    <t>E0305_17</t>
  </si>
  <si>
    <t>Sunningdale Container</t>
  </si>
  <si>
    <t>E0305_18</t>
  </si>
  <si>
    <t>E0602_1</t>
  </si>
  <si>
    <t>Birchwood</t>
  </si>
  <si>
    <t>E0602_2</t>
  </si>
  <si>
    <t>E0602_3</t>
  </si>
  <si>
    <t>Culcheth</t>
  </si>
  <si>
    <t>E0602_4</t>
  </si>
  <si>
    <t>Grappenhall</t>
  </si>
  <si>
    <t>E0602_5</t>
  </si>
  <si>
    <t>Lymm</t>
  </si>
  <si>
    <t>E0602_6</t>
  </si>
  <si>
    <t>Orford</t>
  </si>
  <si>
    <t>E0602_7</t>
  </si>
  <si>
    <t>Padgate</t>
  </si>
  <si>
    <t>E0602_8</t>
  </si>
  <si>
    <t>Penketh</t>
  </si>
  <si>
    <t>E0602_9</t>
  </si>
  <si>
    <t>Stockton Heath</t>
  </si>
  <si>
    <t>E0602_10</t>
  </si>
  <si>
    <t>Warrington</t>
  </si>
  <si>
    <t>E0602_11</t>
  </si>
  <si>
    <t>Westbrook</t>
  </si>
  <si>
    <t>E0602_12</t>
  </si>
  <si>
    <t>Woolston</t>
  </si>
  <si>
    <t>E0602_13</t>
  </si>
  <si>
    <t>Great Sankey</t>
  </si>
  <si>
    <t>E1102_1</t>
  </si>
  <si>
    <t>Brixham</t>
  </si>
  <si>
    <t>E1102_2</t>
  </si>
  <si>
    <t>Churston</t>
  </si>
  <si>
    <t>E1102_3</t>
  </si>
  <si>
    <t>E1102_4</t>
  </si>
  <si>
    <t>Torquay</t>
  </si>
  <si>
    <t>E1502_1</t>
  </si>
  <si>
    <t>Aveley</t>
  </si>
  <si>
    <t>E1502_2</t>
  </si>
  <si>
    <t>South Ockendon Centre (Belhus Library)</t>
  </si>
  <si>
    <t>E1502_3</t>
  </si>
  <si>
    <t>Blackshots</t>
  </si>
  <si>
    <t>E1502_4</t>
  </si>
  <si>
    <t>Chadwell Information Centre</t>
  </si>
  <si>
    <t>E1502_5</t>
  </si>
  <si>
    <t>Corringham</t>
  </si>
  <si>
    <t>E1502_6</t>
  </si>
  <si>
    <t>East Tilbury</t>
  </si>
  <si>
    <t>E1502_7</t>
  </si>
  <si>
    <t>Grays</t>
  </si>
  <si>
    <t>E1502_8</t>
  </si>
  <si>
    <t>Stanford le Hope</t>
  </si>
  <si>
    <t>E1502_9</t>
  </si>
  <si>
    <t>Tilbury</t>
  </si>
  <si>
    <t>E1502_10</t>
  </si>
  <si>
    <t>Purfleet</t>
  </si>
  <si>
    <t>E3201_1</t>
  </si>
  <si>
    <t>Dawley &amp; Malinslee</t>
  </si>
  <si>
    <t>E3201_2</t>
  </si>
  <si>
    <t>Donnington &amp; Muxton</t>
  </si>
  <si>
    <t>E3201_3</t>
  </si>
  <si>
    <t>Hadley</t>
  </si>
  <si>
    <t>E3201_4</t>
  </si>
  <si>
    <t>Madeley</t>
  </si>
  <si>
    <t>E3201_5</t>
  </si>
  <si>
    <t>E3201_6</t>
  </si>
  <si>
    <t>Oakengates</t>
  </si>
  <si>
    <t>E3201_7</t>
  </si>
  <si>
    <t>Stirchley</t>
  </si>
  <si>
    <t>E3201_8</t>
  </si>
  <si>
    <t>E3201_9</t>
  </si>
  <si>
    <t>Wellington</t>
  </si>
  <si>
    <t>E4207_1</t>
  </si>
  <si>
    <t>Adswood &amp; Bridgehall Library</t>
  </si>
  <si>
    <t>E4207_2</t>
  </si>
  <si>
    <t>Bramhall Library</t>
  </si>
  <si>
    <t>E4207_3</t>
  </si>
  <si>
    <t>Bredbury Library</t>
  </si>
  <si>
    <t>E4207_4</t>
  </si>
  <si>
    <t>Brinnington Library</t>
  </si>
  <si>
    <t>E4207_5</t>
  </si>
  <si>
    <t>Stockport Central Library</t>
  </si>
  <si>
    <t>E4207_6</t>
  </si>
  <si>
    <t>Cheadle Hulme Library</t>
  </si>
  <si>
    <t>E4207_7</t>
  </si>
  <si>
    <t>Cheadle Library</t>
  </si>
  <si>
    <t>E4207_8</t>
  </si>
  <si>
    <t>Edgeley Library</t>
  </si>
  <si>
    <t>E4207_9</t>
  </si>
  <si>
    <t>Great Moor Library</t>
  </si>
  <si>
    <t>E4207_10</t>
  </si>
  <si>
    <t>Hazel Grove Library</t>
  </si>
  <si>
    <t>E4207_11</t>
  </si>
  <si>
    <t>Heald Green Library</t>
  </si>
  <si>
    <t>E4207_12</t>
  </si>
  <si>
    <t>The Heatons Library</t>
  </si>
  <si>
    <t>E4207_13</t>
  </si>
  <si>
    <t>High Lane Library</t>
  </si>
  <si>
    <t>E4207_14</t>
  </si>
  <si>
    <t>E4207_15</t>
  </si>
  <si>
    <t>Offerton Library</t>
  </si>
  <si>
    <t>E4207_16</t>
  </si>
  <si>
    <t>Reddish Library</t>
  </si>
  <si>
    <t>E1501_1</t>
  </si>
  <si>
    <t>The Forum, southend on Sea</t>
  </si>
  <si>
    <t>E1501_2</t>
  </si>
  <si>
    <t>Westcliff on Sea Library</t>
  </si>
  <si>
    <t>E1501_3</t>
  </si>
  <si>
    <t>Leigh on Sea Library</t>
  </si>
  <si>
    <t>E1501_4</t>
  </si>
  <si>
    <t>Kent Elms Library</t>
  </si>
  <si>
    <t>E1501_5</t>
  </si>
  <si>
    <t>Southchurch Library</t>
  </si>
  <si>
    <t>E1501_6</t>
  </si>
  <si>
    <t>Shoeburyness Library</t>
  </si>
  <si>
    <t>E1501_7</t>
  </si>
  <si>
    <t>Mobile Service</t>
  </si>
  <si>
    <t>E1702_1</t>
  </si>
  <si>
    <t>Bitterne</t>
  </si>
  <si>
    <t>E1702_2</t>
  </si>
  <si>
    <t>Burgess road</t>
  </si>
  <si>
    <t>E1702_3</t>
  </si>
  <si>
    <t>E1702_4</t>
  </si>
  <si>
    <t>Cobbett Road</t>
  </si>
  <si>
    <t>E1702_5</t>
  </si>
  <si>
    <t>Lordshill</t>
  </si>
  <si>
    <t>E1702_6</t>
  </si>
  <si>
    <t>Millbrook</t>
  </si>
  <si>
    <t>E1702_7</t>
  </si>
  <si>
    <t>Portswood</t>
  </si>
  <si>
    <t>E1702_8</t>
  </si>
  <si>
    <t>E1702_9</t>
  </si>
  <si>
    <t>Thornhill</t>
  </si>
  <si>
    <t>E1702_10</t>
  </si>
  <si>
    <t>Weston</t>
  </si>
  <si>
    <t>E1702_11</t>
  </si>
  <si>
    <t>E2402_1</t>
  </si>
  <si>
    <t>E2402_2</t>
  </si>
  <si>
    <t>Uppingham</t>
  </si>
  <si>
    <t>E2402_3</t>
  </si>
  <si>
    <t>E2402_4</t>
  </si>
  <si>
    <t>Ketton</t>
  </si>
  <si>
    <t>E2402_5</t>
  </si>
  <si>
    <t>Ryhall</t>
  </si>
  <si>
    <t>E1101_1</t>
  </si>
  <si>
    <t>Crownhill</t>
  </si>
  <si>
    <t>E1101_2</t>
  </si>
  <si>
    <t>Devonport</t>
  </si>
  <si>
    <t>E1101_3</t>
  </si>
  <si>
    <t>Efford</t>
  </si>
  <si>
    <t>E1101_6</t>
  </si>
  <si>
    <t>Estover</t>
  </si>
  <si>
    <t>E1101_8</t>
  </si>
  <si>
    <t>North Prospect</t>
  </si>
  <si>
    <t>E1101_9</t>
  </si>
  <si>
    <t>Peverell</t>
  </si>
  <si>
    <t>E1101_10</t>
  </si>
  <si>
    <t>E1101_11</t>
  </si>
  <si>
    <t>Plympton</t>
  </si>
  <si>
    <t>E1101_12</t>
  </si>
  <si>
    <t>Plymstock</t>
  </si>
  <si>
    <t>E1101_13</t>
  </si>
  <si>
    <t>Southway</t>
  </si>
  <si>
    <t>E1101_14</t>
  </si>
  <si>
    <t>St Budeaux</t>
  </si>
  <si>
    <t>E5044_1</t>
  </si>
  <si>
    <t>E5044_2</t>
  </si>
  <si>
    <t>Morden Library</t>
  </si>
  <si>
    <t>E5044_3</t>
  </si>
  <si>
    <t>Mitcham Library</t>
  </si>
  <si>
    <t>E5044_4</t>
  </si>
  <si>
    <t>Colliers Wood Library</t>
  </si>
  <si>
    <t>E5044_5</t>
  </si>
  <si>
    <t>Raynes Park Library</t>
  </si>
  <si>
    <t>E5044_6</t>
  </si>
  <si>
    <t>West Barnes Library</t>
  </si>
  <si>
    <t>E5044_7</t>
  </si>
  <si>
    <t>Pollards Hill Library</t>
  </si>
  <si>
    <t>E0201_1</t>
  </si>
  <si>
    <t>Bury Park</t>
  </si>
  <si>
    <t>E0201_2</t>
  </si>
  <si>
    <t>Leagrave</t>
  </si>
  <si>
    <t>E0201_3</t>
  </si>
  <si>
    <t>Lewsey</t>
  </si>
  <si>
    <t>E0201_4</t>
  </si>
  <si>
    <t>E0201_5</t>
  </si>
  <si>
    <t>Marsh Farm</t>
  </si>
  <si>
    <t>E0201_6</t>
  </si>
  <si>
    <t>Stopsley</t>
  </si>
  <si>
    <t>E4304_1</t>
  </si>
  <si>
    <t>Bootle Library</t>
  </si>
  <si>
    <t>E4304_2</t>
  </si>
  <si>
    <t>Crosby Library</t>
  </si>
  <si>
    <t>E4304_3</t>
  </si>
  <si>
    <t>Formby Library</t>
  </si>
  <si>
    <t>E4304_4</t>
  </si>
  <si>
    <t>Maghull Library (Meadows)</t>
  </si>
  <si>
    <t>E4304_5</t>
  </si>
  <si>
    <t>Netherton Library</t>
  </si>
  <si>
    <t>E4304_6</t>
  </si>
  <si>
    <t>E0203_1</t>
  </si>
  <si>
    <t>Ampthill</t>
  </si>
  <si>
    <t>E0203_2</t>
  </si>
  <si>
    <t>E0203_3</t>
  </si>
  <si>
    <t>E0203_4</t>
  </si>
  <si>
    <t>Flitwick</t>
  </si>
  <si>
    <t>E0203_5</t>
  </si>
  <si>
    <t>Leighton Buzzard</t>
  </si>
  <si>
    <t>E0203_6</t>
  </si>
  <si>
    <t>Potton</t>
  </si>
  <si>
    <t>E0203_7</t>
  </si>
  <si>
    <t>Sandy</t>
  </si>
  <si>
    <t>E0203_8</t>
  </si>
  <si>
    <t>Shefford</t>
  </si>
  <si>
    <t>E0203_9</t>
  </si>
  <si>
    <t>Stotfold</t>
  </si>
  <si>
    <t>E0203_10</t>
  </si>
  <si>
    <t>Toddington</t>
  </si>
  <si>
    <t>E0203_11</t>
  </si>
  <si>
    <t>Biggleswade</t>
  </si>
  <si>
    <t>E0203_12</t>
  </si>
  <si>
    <t>Houghton Regis</t>
  </si>
  <si>
    <t>E0203_13</t>
  </si>
  <si>
    <t>Arlesey Resource Centre</t>
  </si>
  <si>
    <t>E0601_1</t>
  </si>
  <si>
    <t>Ditton</t>
  </si>
  <si>
    <t>E0601_2</t>
  </si>
  <si>
    <t>E0601_3</t>
  </si>
  <si>
    <t>Runcorn</t>
  </si>
  <si>
    <t>E0601_4</t>
  </si>
  <si>
    <t>Widnes</t>
  </si>
  <si>
    <t>E1203_1</t>
  </si>
  <si>
    <t>Beaminster</t>
  </si>
  <si>
    <t>E1203_2</t>
  </si>
  <si>
    <t>Blandford</t>
  </si>
  <si>
    <t>E1203_3</t>
  </si>
  <si>
    <t>Bridport</t>
  </si>
  <si>
    <t>E1203_4</t>
  </si>
  <si>
    <t>Burton Bradstock</t>
  </si>
  <si>
    <t>E1203_5</t>
  </si>
  <si>
    <t>Charmouth</t>
  </si>
  <si>
    <t>E1203_6</t>
  </si>
  <si>
    <t>Chickerell</t>
  </si>
  <si>
    <t>E1203_7</t>
  </si>
  <si>
    <t>Colehill</t>
  </si>
  <si>
    <t>E1203_8</t>
  </si>
  <si>
    <t>Corfe Castle</t>
  </si>
  <si>
    <t>E1203_9</t>
  </si>
  <si>
    <t>Corfe Mullen</t>
  </si>
  <si>
    <t>E1203_10</t>
  </si>
  <si>
    <t>Crossways</t>
  </si>
  <si>
    <t>E1203_11</t>
  </si>
  <si>
    <t>E1203_12</t>
  </si>
  <si>
    <t>Ferndown</t>
  </si>
  <si>
    <t>E1203_13</t>
  </si>
  <si>
    <t>Gillingham</t>
  </si>
  <si>
    <t>E1203_14</t>
  </si>
  <si>
    <t>Littlemoor</t>
  </si>
  <si>
    <t>E1203_15</t>
  </si>
  <si>
    <t>Lyme Regis</t>
  </si>
  <si>
    <t>E1203_16</t>
  </si>
  <si>
    <t>Lytchett Matravers</t>
  </si>
  <si>
    <t>E1203_17</t>
  </si>
  <si>
    <t>Portland Tophill</t>
  </si>
  <si>
    <t>E1203_18</t>
  </si>
  <si>
    <t>Puddletown</t>
  </si>
  <si>
    <t>E1203_19</t>
  </si>
  <si>
    <t>Shaftesbury</t>
  </si>
  <si>
    <t>E1203_20</t>
  </si>
  <si>
    <t>Sherborne</t>
  </si>
  <si>
    <t>E1203_21</t>
  </si>
  <si>
    <t>Stalbridge</t>
  </si>
  <si>
    <t>E1203_22</t>
  </si>
  <si>
    <t>Sturminster Newton</t>
  </si>
  <si>
    <t>E1203_23</t>
  </si>
  <si>
    <t>Swanage</t>
  </si>
  <si>
    <t>E1203_24</t>
  </si>
  <si>
    <t>Upton</t>
  </si>
  <si>
    <t>E1203_25</t>
  </si>
  <si>
    <t>Verwood</t>
  </si>
  <si>
    <t>E1203_26</t>
  </si>
  <si>
    <t>Wareham</t>
  </si>
  <si>
    <t>E1203_27</t>
  </si>
  <si>
    <t>West Moors</t>
  </si>
  <si>
    <t>E1203_28</t>
  </si>
  <si>
    <t>Weymouth</t>
  </si>
  <si>
    <t>E1203_29</t>
  </si>
  <si>
    <t>Wimborne</t>
  </si>
  <si>
    <t>E1203_30</t>
  </si>
  <si>
    <t>Wool</t>
  </si>
  <si>
    <t>E1203_31</t>
  </si>
  <si>
    <t>Wyke Regis</t>
  </si>
  <si>
    <t>E1203_32</t>
  </si>
  <si>
    <t>Home Service - Mobile</t>
  </si>
  <si>
    <t>E1301_1</t>
  </si>
  <si>
    <t>E1301_2</t>
  </si>
  <si>
    <t>Cockerton Library</t>
  </si>
  <si>
    <t>E0102_1</t>
  </si>
  <si>
    <t>Southmead</t>
  </si>
  <si>
    <t>E0102_2</t>
  </si>
  <si>
    <t>Lockleaze</t>
  </si>
  <si>
    <t>E0102_4</t>
  </si>
  <si>
    <t>Avonmouth</t>
  </si>
  <si>
    <t>E0102_5</t>
  </si>
  <si>
    <t>Shirehampton</t>
  </si>
  <si>
    <t>E0102_6</t>
  </si>
  <si>
    <t>Hartcliffe</t>
  </si>
  <si>
    <t>E0102_7</t>
  </si>
  <si>
    <t>Bristol Central Library</t>
  </si>
  <si>
    <t>E0102_8</t>
  </si>
  <si>
    <t>Bishopsworth</t>
  </si>
  <si>
    <t>E0102_9</t>
  </si>
  <si>
    <t>Fishponds</t>
  </si>
  <si>
    <t>E0102_10</t>
  </si>
  <si>
    <t>Hillfields</t>
  </si>
  <si>
    <t>E0102_11</t>
  </si>
  <si>
    <t>St Pauls</t>
  </si>
  <si>
    <t>E0102_12</t>
  </si>
  <si>
    <t>Bedminster</t>
  </si>
  <si>
    <t>E0102_13</t>
  </si>
  <si>
    <t>Marksbury Road</t>
  </si>
  <si>
    <t>E0102_14</t>
  </si>
  <si>
    <t>Filwood</t>
  </si>
  <si>
    <t>E0102_15</t>
  </si>
  <si>
    <t>E0102_16</t>
  </si>
  <si>
    <t>Wick Road</t>
  </si>
  <si>
    <t>E0102_18</t>
  </si>
  <si>
    <t>St George</t>
  </si>
  <si>
    <t>E0102_19</t>
  </si>
  <si>
    <t>Bishopston</t>
  </si>
  <si>
    <t>E0102_20</t>
  </si>
  <si>
    <t>Horfield</t>
  </si>
  <si>
    <t>E0102_21</t>
  </si>
  <si>
    <t>Redland</t>
  </si>
  <si>
    <t>E0102_22</t>
  </si>
  <si>
    <t>E0102_23</t>
  </si>
  <si>
    <t>Sea Mills</t>
  </si>
  <si>
    <t>E0102_24</t>
  </si>
  <si>
    <t>Westbury</t>
  </si>
  <si>
    <t>E0102_25</t>
  </si>
  <si>
    <t>Henleaze</t>
  </si>
  <si>
    <t>E0102_26</t>
  </si>
  <si>
    <t>Stockwood</t>
  </si>
  <si>
    <t>E0102_27</t>
  </si>
  <si>
    <t>Whitchurch</t>
  </si>
  <si>
    <t>E0102_28</t>
  </si>
  <si>
    <t>Junction 3</t>
  </si>
  <si>
    <t>E0102_29</t>
  </si>
  <si>
    <t>Henbury</t>
  </si>
  <si>
    <t>E4502_1</t>
  </si>
  <si>
    <t>E4502_2</t>
  </si>
  <si>
    <t>East End</t>
  </si>
  <si>
    <t>E4502_3</t>
  </si>
  <si>
    <t>Gosforth</t>
  </si>
  <si>
    <t>E4502_4</t>
  </si>
  <si>
    <t>Kenton</t>
  </si>
  <si>
    <t>E4502_5</t>
  </si>
  <si>
    <t>Outer West</t>
  </si>
  <si>
    <t>E4502_6</t>
  </si>
  <si>
    <t>West End</t>
  </si>
  <si>
    <t>E4502_7</t>
  </si>
  <si>
    <t>Blakelaw</t>
  </si>
  <si>
    <t>E4502_8</t>
  </si>
  <si>
    <t>Cruddas Park</t>
  </si>
  <si>
    <t>E4502_9</t>
  </si>
  <si>
    <t>Denton Burn</t>
  </si>
  <si>
    <t>E4502_10</t>
  </si>
  <si>
    <t>Fenham</t>
  </si>
  <si>
    <t>E4502_11</t>
  </si>
  <si>
    <t>High Heaton</t>
  </si>
  <si>
    <t>E4502_12</t>
  </si>
  <si>
    <t>Newburn</t>
  </si>
  <si>
    <t>E4502_13</t>
  </si>
  <si>
    <t>Walker</t>
  </si>
  <si>
    <t>E4502_14</t>
  </si>
  <si>
    <t>Fawdon Community Library</t>
  </si>
  <si>
    <t>E4502_15</t>
  </si>
  <si>
    <t>Jesmond Library</t>
  </si>
  <si>
    <t>E4502_16</t>
  </si>
  <si>
    <t>Lit and Phil Library</t>
  </si>
  <si>
    <t>E4502_17</t>
  </si>
  <si>
    <t>Multilingual Library</t>
  </si>
  <si>
    <t>E4502_18</t>
  </si>
  <si>
    <t>The Great North Museum: Hancock Library</t>
  </si>
  <si>
    <t>E4501_1</t>
  </si>
  <si>
    <t>Gateshead Central Library</t>
  </si>
  <si>
    <t>E4501_2</t>
  </si>
  <si>
    <t>Pelaw Library</t>
  </si>
  <si>
    <t>E4501_3</t>
  </si>
  <si>
    <t>Leam Lane Library</t>
  </si>
  <si>
    <t>E4501_4</t>
  </si>
  <si>
    <t>Birtley Library</t>
  </si>
  <si>
    <t>E4501_5</t>
  </si>
  <si>
    <t>Wrekenton Library</t>
  </si>
  <si>
    <t>E4501_6</t>
  </si>
  <si>
    <t>Blaydon Library</t>
  </si>
  <si>
    <t>E4501_7</t>
  </si>
  <si>
    <t>Crawcrook Library</t>
  </si>
  <si>
    <t>E4501_8</t>
  </si>
  <si>
    <t>Chopwell Library</t>
  </si>
  <si>
    <t>E4501_9</t>
  </si>
  <si>
    <t>Whickham Library</t>
  </si>
  <si>
    <t>E4501_10</t>
  </si>
  <si>
    <t>Rowlands Gill Library</t>
  </si>
  <si>
    <t>E4501_11</t>
  </si>
  <si>
    <t>Felling Library</t>
  </si>
  <si>
    <t>E4501_12</t>
  </si>
  <si>
    <t>Dunston Library</t>
  </si>
  <si>
    <t>E4501_13</t>
  </si>
  <si>
    <t>Winlaton Library</t>
  </si>
  <si>
    <t>E4501_14</t>
  </si>
  <si>
    <t>Low Fell Library</t>
  </si>
  <si>
    <t>E4501_15</t>
  </si>
  <si>
    <t>Ryton Library</t>
  </si>
  <si>
    <t>E4305_1</t>
  </si>
  <si>
    <t>Bebington Central</t>
  </si>
  <si>
    <t>E4305_2</t>
  </si>
  <si>
    <t>Beechwood</t>
  </si>
  <si>
    <t>E4305_3</t>
  </si>
  <si>
    <t>Birkenhead Central</t>
  </si>
  <si>
    <t>E4305_4</t>
  </si>
  <si>
    <t>Bromborough</t>
  </si>
  <si>
    <t>E4305_5</t>
  </si>
  <si>
    <t>Eastham</t>
  </si>
  <si>
    <t>E4305_6</t>
  </si>
  <si>
    <t>Greasby</t>
  </si>
  <si>
    <t>E4305_7</t>
  </si>
  <si>
    <t>Heswall</t>
  </si>
  <si>
    <t>E4305_8</t>
  </si>
  <si>
    <t>Higher Bebington</t>
  </si>
  <si>
    <t>E4305_9</t>
  </si>
  <si>
    <t>Hoylake</t>
  </si>
  <si>
    <t>E4305_10</t>
  </si>
  <si>
    <t>Irby</t>
  </si>
  <si>
    <t>E4305_11</t>
  </si>
  <si>
    <t>Leasowe</t>
  </si>
  <si>
    <t>E4305_12</t>
  </si>
  <si>
    <t>Moreton</t>
  </si>
  <si>
    <t>E4305_13</t>
  </si>
  <si>
    <t>New Ferry</t>
  </si>
  <si>
    <t>E4305_14</t>
  </si>
  <si>
    <t>Pensby</t>
  </si>
  <si>
    <t>E4305_15</t>
  </si>
  <si>
    <t>Prenton</t>
  </si>
  <si>
    <t>E4305_16</t>
  </si>
  <si>
    <t>Ridgeway</t>
  </si>
  <si>
    <t>E4305_17</t>
  </si>
  <si>
    <t>Rock Ferry</t>
  </si>
  <si>
    <t>E4305_18</t>
  </si>
  <si>
    <t>Seacombe</t>
  </si>
  <si>
    <t>E4305_19</t>
  </si>
  <si>
    <t>St James</t>
  </si>
  <si>
    <t>E4305_20</t>
  </si>
  <si>
    <t>E4305_21</t>
  </si>
  <si>
    <t>Wallasey Central</t>
  </si>
  <si>
    <t>E4305_22</t>
  </si>
  <si>
    <t>Wallasey Village</t>
  </si>
  <si>
    <t>E4305_23</t>
  </si>
  <si>
    <t>West Kirby</t>
  </si>
  <si>
    <t>E4305_24</t>
  </si>
  <si>
    <t>Woodchurch</t>
  </si>
  <si>
    <t>E4204_1</t>
  </si>
  <si>
    <t>Chadderton</t>
  </si>
  <si>
    <t>E4204_2</t>
  </si>
  <si>
    <t>Crompton</t>
  </si>
  <si>
    <t>E4204_3</t>
  </si>
  <si>
    <t>Delph</t>
  </si>
  <si>
    <t>E4204_4</t>
  </si>
  <si>
    <t>Failsworth</t>
  </si>
  <si>
    <t>E4204_5</t>
  </si>
  <si>
    <t>Fitton Hill</t>
  </si>
  <si>
    <t>E4204_6</t>
  </si>
  <si>
    <t>Greenfield</t>
  </si>
  <si>
    <t>E4204_7</t>
  </si>
  <si>
    <t>Lees</t>
  </si>
  <si>
    <t>E4204_8</t>
  </si>
  <si>
    <t>Limehurst</t>
  </si>
  <si>
    <t>E4204_9</t>
  </si>
  <si>
    <t>Northmoor</t>
  </si>
  <si>
    <t>E4204_10</t>
  </si>
  <si>
    <t>Oldham</t>
  </si>
  <si>
    <t>E4204_11</t>
  </si>
  <si>
    <t>Royton</t>
  </si>
  <si>
    <t>E4204_12</t>
  </si>
  <si>
    <t>Uppermill</t>
  </si>
  <si>
    <t>E5046_1</t>
  </si>
  <si>
    <t>Aldersbrook</t>
  </si>
  <si>
    <t>E5046_2</t>
  </si>
  <si>
    <t>Clayhall</t>
  </si>
  <si>
    <t>E5046_3</t>
  </si>
  <si>
    <t>Fullwell Cross</t>
  </si>
  <si>
    <t>E5046_4</t>
  </si>
  <si>
    <t>Gants Hill</t>
  </si>
  <si>
    <t>E5046_5</t>
  </si>
  <si>
    <t>Goodmayes</t>
  </si>
  <si>
    <t>E5046_6</t>
  </si>
  <si>
    <t>Hainault</t>
  </si>
  <si>
    <t>E5046_7</t>
  </si>
  <si>
    <t>Redbridge Central</t>
  </si>
  <si>
    <t>E5046_8</t>
  </si>
  <si>
    <t>Seven Kings</t>
  </si>
  <si>
    <t>E5046_9</t>
  </si>
  <si>
    <t>South Woodford</t>
  </si>
  <si>
    <t>E5046_10</t>
  </si>
  <si>
    <t>The Keith Axon Centre</t>
  </si>
  <si>
    <t>E5046_11</t>
  </si>
  <si>
    <t>Wanstead</t>
  </si>
  <si>
    <t>E5046_12</t>
  </si>
  <si>
    <t>Woodford Green</t>
  </si>
  <si>
    <t>E5042_1</t>
  </si>
  <si>
    <t>Beavers</t>
  </si>
  <si>
    <t>E5042_2</t>
  </si>
  <si>
    <t>Bedfont</t>
  </si>
  <si>
    <t>E5042_3</t>
  </si>
  <si>
    <t>Brentford</t>
  </si>
  <si>
    <t>E5042_4</t>
  </si>
  <si>
    <t>Chiswick</t>
  </si>
  <si>
    <t>E5042_5</t>
  </si>
  <si>
    <t>Cranford</t>
  </si>
  <si>
    <t>E5042_6</t>
  </si>
  <si>
    <t>Feltham</t>
  </si>
  <si>
    <t>E5042_7</t>
  </si>
  <si>
    <t>Hanworth</t>
  </si>
  <si>
    <t>E5042_8</t>
  </si>
  <si>
    <t>Heston</t>
  </si>
  <si>
    <t>E5042_9</t>
  </si>
  <si>
    <t>Hounslow</t>
  </si>
  <si>
    <t>E5042_10</t>
  </si>
  <si>
    <t>Isleworth</t>
  </si>
  <si>
    <t>E5042_11</t>
  </si>
  <si>
    <t>Osterley</t>
  </si>
  <si>
    <t>E4404_1</t>
  </si>
  <si>
    <t>Broomhill</t>
  </si>
  <si>
    <t>E4404_2</t>
  </si>
  <si>
    <t>Burngreave</t>
  </si>
  <si>
    <t>E4404_3</t>
  </si>
  <si>
    <t>E4404_4</t>
  </si>
  <si>
    <t>Chapeltown</t>
  </si>
  <si>
    <t>E4404_5</t>
  </si>
  <si>
    <t>Crystal Peaks</t>
  </si>
  <si>
    <t>E4404_6</t>
  </si>
  <si>
    <t>Darnall</t>
  </si>
  <si>
    <t>E4404_7</t>
  </si>
  <si>
    <t>Ecclesall</t>
  </si>
  <si>
    <t>E4404_8</t>
  </si>
  <si>
    <t>Ecclesfield</t>
  </si>
  <si>
    <t>E4404_9</t>
  </si>
  <si>
    <t>Firth Park</t>
  </si>
  <si>
    <t>E4404_10</t>
  </si>
  <si>
    <t>Frecheville</t>
  </si>
  <si>
    <t>E4404_11</t>
  </si>
  <si>
    <t>Gleadless</t>
  </si>
  <si>
    <t>E4404_12</t>
  </si>
  <si>
    <t>Greenhill</t>
  </si>
  <si>
    <t>E4404_13</t>
  </si>
  <si>
    <t>Highfield</t>
  </si>
  <si>
    <t>E4404_14</t>
  </si>
  <si>
    <t>Hillsborough</t>
  </si>
  <si>
    <t>E4404_15</t>
  </si>
  <si>
    <t>Jordanthorpe</t>
  </si>
  <si>
    <t>E4404_16</t>
  </si>
  <si>
    <t>Manor</t>
  </si>
  <si>
    <t>E4404_17</t>
  </si>
  <si>
    <t>Newfield Green</t>
  </si>
  <si>
    <t>E4404_18</t>
  </si>
  <si>
    <t>Park</t>
  </si>
  <si>
    <t>E4404_19</t>
  </si>
  <si>
    <t>Parson Cross</t>
  </si>
  <si>
    <t>E4404_20</t>
  </si>
  <si>
    <t>Southey</t>
  </si>
  <si>
    <t>E4404_21</t>
  </si>
  <si>
    <t>Stannington</t>
  </si>
  <si>
    <t>E4404_22</t>
  </si>
  <si>
    <t>Stocksbridge</t>
  </si>
  <si>
    <t>E4404_23</t>
  </si>
  <si>
    <t>Totley</t>
  </si>
  <si>
    <t>E4404_24</t>
  </si>
  <si>
    <t>Upperthorpe</t>
  </si>
  <si>
    <t>E4404_25</t>
  </si>
  <si>
    <t>Walkley</t>
  </si>
  <si>
    <t>E4404_26</t>
  </si>
  <si>
    <t>Woodhouse</t>
  </si>
  <si>
    <t>E4404_27</t>
  </si>
  <si>
    <t>Tinsley</t>
  </si>
  <si>
    <t>E4404_28</t>
  </si>
  <si>
    <t>Woodseats</t>
  </si>
  <si>
    <t>E2201_1</t>
  </si>
  <si>
    <t>Chatham</t>
  </si>
  <si>
    <t>E2201_2</t>
  </si>
  <si>
    <t>Cuxton</t>
  </si>
  <si>
    <t>E2201_3</t>
  </si>
  <si>
    <t>E2201_4</t>
  </si>
  <si>
    <t>Grain</t>
  </si>
  <si>
    <t>E2201_5</t>
  </si>
  <si>
    <t>Hempstead</t>
  </si>
  <si>
    <t>E2201_6</t>
  </si>
  <si>
    <t>Hoo</t>
  </si>
  <si>
    <t>E2201_7</t>
  </si>
  <si>
    <t>Lordswood</t>
  </si>
  <si>
    <t>E2201_8</t>
  </si>
  <si>
    <t>E2201_9</t>
  </si>
  <si>
    <t>Rainham</t>
  </si>
  <si>
    <t>E2201_10</t>
  </si>
  <si>
    <t>Rochester</t>
  </si>
  <si>
    <t>E2201_11</t>
  </si>
  <si>
    <t>Strood</t>
  </si>
  <si>
    <t>E2201_12</t>
  </si>
  <si>
    <t>Twydall</t>
  </si>
  <si>
    <t>E2201_13</t>
  </si>
  <si>
    <t>Walderslade Hook Meadow</t>
  </si>
  <si>
    <t>E2201_14</t>
  </si>
  <si>
    <t>Walderslade Village</t>
  </si>
  <si>
    <t>E2201_15</t>
  </si>
  <si>
    <t>Wigmore</t>
  </si>
  <si>
    <t>E2201_16</t>
  </si>
  <si>
    <t>Childrens Mobile</t>
  </si>
  <si>
    <t>E2201_17</t>
  </si>
  <si>
    <t>E5013_1</t>
  </si>
  <si>
    <t>Dalston CLR James Library</t>
  </si>
  <si>
    <t>E5013_2</t>
  </si>
  <si>
    <t>Stamford Hill</t>
  </si>
  <si>
    <t>E5013_3</t>
  </si>
  <si>
    <t>Hackney Central</t>
  </si>
  <si>
    <t>E5013_4</t>
  </si>
  <si>
    <t>Stoke Newington</t>
  </si>
  <si>
    <t>E5013_5</t>
  </si>
  <si>
    <t>Shoreditch</t>
  </si>
  <si>
    <t>E5013_6</t>
  </si>
  <si>
    <t>Clapton</t>
  </si>
  <si>
    <t>E5013_7</t>
  </si>
  <si>
    <t>Homerton</t>
  </si>
  <si>
    <t>E5013_8</t>
  </si>
  <si>
    <t>Woodberry Down</t>
  </si>
  <si>
    <t>E5010_1</t>
  </si>
  <si>
    <t>Artizan Street and Community Centre</t>
  </si>
  <si>
    <t>E5010_2</t>
  </si>
  <si>
    <t>E5010_3</t>
  </si>
  <si>
    <t>City Business</t>
  </si>
  <si>
    <t>E5010_4</t>
  </si>
  <si>
    <t>Guildhall</t>
  </si>
  <si>
    <t>E5010_5</t>
  </si>
  <si>
    <t>Shoe Lane</t>
  </si>
  <si>
    <t>E5010_6</t>
  </si>
  <si>
    <t>Portsoken Health &amp; Community Centre</t>
  </si>
  <si>
    <t>S8710_1</t>
  </si>
  <si>
    <t>Alloway</t>
  </si>
  <si>
    <t>S8710_2</t>
  </si>
  <si>
    <t>Ballantrae</t>
  </si>
  <si>
    <t>S8710_3</t>
  </si>
  <si>
    <t>Carnegie,Ayr</t>
  </si>
  <si>
    <t>S8710_7</t>
  </si>
  <si>
    <t>Forehill</t>
  </si>
  <si>
    <t>S8710_8</t>
  </si>
  <si>
    <t>Girvan</t>
  </si>
  <si>
    <t>S8710_9</t>
  </si>
  <si>
    <t>Maybole</t>
  </si>
  <si>
    <t>S8710_10</t>
  </si>
  <si>
    <t>John Rodie Library, Mossblown</t>
  </si>
  <si>
    <t>S8710_11</t>
  </si>
  <si>
    <t>Prestwick</t>
  </si>
  <si>
    <t>S8710_12</t>
  </si>
  <si>
    <t xml:space="preserve">Symington  </t>
  </si>
  <si>
    <t>S8710_13</t>
  </si>
  <si>
    <t>Tarbolton</t>
  </si>
  <si>
    <t>S8710_14</t>
  </si>
  <si>
    <t>Troon</t>
  </si>
  <si>
    <t>S8710_15</t>
  </si>
  <si>
    <t>E3901_1</t>
  </si>
  <si>
    <t>E3901_2</t>
  </si>
  <si>
    <t>Highworth Library</t>
  </si>
  <si>
    <t>E3901_3</t>
  </si>
  <si>
    <t>North Swindon Library</t>
  </si>
  <si>
    <t>E3901_4</t>
  </si>
  <si>
    <t>Park Library</t>
  </si>
  <si>
    <t>E3901_5</t>
  </si>
  <si>
    <t>West Swindon Library</t>
  </si>
  <si>
    <t>E3901_6</t>
  </si>
  <si>
    <t>Covingham Library</t>
  </si>
  <si>
    <t>E3901_7</t>
  </si>
  <si>
    <t>Even Swindon Library</t>
  </si>
  <si>
    <t>E3901_8</t>
  </si>
  <si>
    <t>Liden Library</t>
  </si>
  <si>
    <t>E3901_9</t>
  </si>
  <si>
    <t>Moredon and Rodbourne Cheney Library</t>
  </si>
  <si>
    <t>E3901_10</t>
  </si>
  <si>
    <t>Old Town</t>
  </si>
  <si>
    <t>E3901_11</t>
  </si>
  <si>
    <t>Penhill Library</t>
  </si>
  <si>
    <t>E3901_12</t>
  </si>
  <si>
    <t>Pinetrees Library</t>
  </si>
  <si>
    <t>E3901_13</t>
  </si>
  <si>
    <t>Beechcroft Library</t>
  </si>
  <si>
    <t>E3901_14</t>
  </si>
  <si>
    <t>Wroughton Library</t>
  </si>
  <si>
    <t>E3901_15</t>
  </si>
  <si>
    <t>Hindu Temple</t>
  </si>
  <si>
    <t>E3202_1</t>
  </si>
  <si>
    <t>Albrighton</t>
  </si>
  <si>
    <t>E3202_2</t>
  </si>
  <si>
    <t>Bayston Hill</t>
  </si>
  <si>
    <t>E3202_3</t>
  </si>
  <si>
    <t>Bishops Castle</t>
  </si>
  <si>
    <t>E3202_4</t>
  </si>
  <si>
    <t>Bridgnorth</t>
  </si>
  <si>
    <t>E3202_5</t>
  </si>
  <si>
    <t>Broseley</t>
  </si>
  <si>
    <t>E3202_6</t>
  </si>
  <si>
    <t>Church Stretton</t>
  </si>
  <si>
    <t>E3202_7</t>
  </si>
  <si>
    <t>Cleobury Mortimer</t>
  </si>
  <si>
    <t>E3202_8</t>
  </si>
  <si>
    <t>Craven Arms</t>
  </si>
  <si>
    <t>E3202_9</t>
  </si>
  <si>
    <t>Ellesmere</t>
  </si>
  <si>
    <t>E3202_10</t>
  </si>
  <si>
    <t>Gobowen</t>
  </si>
  <si>
    <t>E3202_11</t>
  </si>
  <si>
    <t>Highley</t>
  </si>
  <si>
    <t>E3202_12</t>
  </si>
  <si>
    <t>Library at the Lantern</t>
  </si>
  <si>
    <t>E3202_13</t>
  </si>
  <si>
    <t>E3202_14</t>
  </si>
  <si>
    <t>Market Drayton</t>
  </si>
  <si>
    <t>E3202_15</t>
  </si>
  <si>
    <t>Much Wenlock</t>
  </si>
  <si>
    <t>E3202_16</t>
  </si>
  <si>
    <t>Oswestry</t>
  </si>
  <si>
    <t>E3202_17</t>
  </si>
  <si>
    <t>Pontesbury</t>
  </si>
  <si>
    <t>E3202_18</t>
  </si>
  <si>
    <t>Shifnal</t>
  </si>
  <si>
    <t>E3202_19</t>
  </si>
  <si>
    <t>Shrewsbury</t>
  </si>
  <si>
    <t>E3202_20</t>
  </si>
  <si>
    <t>Wem</t>
  </si>
  <si>
    <t>E3202_21</t>
  </si>
  <si>
    <t>E3202_22</t>
  </si>
  <si>
    <t>Brookes Mobile</t>
  </si>
  <si>
    <t>E3202_23</t>
  </si>
  <si>
    <t>Owen Mobile</t>
  </si>
  <si>
    <t>E3202_24</t>
  </si>
  <si>
    <t>Sabrina Mobile</t>
  </si>
  <si>
    <t>E3320_1</t>
  </si>
  <si>
    <t>Bishops Lydeard</t>
  </si>
  <si>
    <t>E3320_2</t>
  </si>
  <si>
    <t>Bridgwater</t>
  </si>
  <si>
    <t>E3320_3</t>
  </si>
  <si>
    <t>Bruton</t>
  </si>
  <si>
    <t>E3320_4</t>
  </si>
  <si>
    <t>Burnham</t>
  </si>
  <si>
    <t>E3320_5</t>
  </si>
  <si>
    <t>Castle Cary</t>
  </si>
  <si>
    <t>E3320_6</t>
  </si>
  <si>
    <t>Chard</t>
  </si>
  <si>
    <t>E3320_7</t>
  </si>
  <si>
    <t>Cheddar</t>
  </si>
  <si>
    <t>E3320_8</t>
  </si>
  <si>
    <t>Crewkerne</t>
  </si>
  <si>
    <t>E3320_9</t>
  </si>
  <si>
    <t>Dulverton</t>
  </si>
  <si>
    <t>E3320_10</t>
  </si>
  <si>
    <t>Frome</t>
  </si>
  <si>
    <t>E3320_11</t>
  </si>
  <si>
    <t>Glastonbury</t>
  </si>
  <si>
    <t>E3320_12</t>
  </si>
  <si>
    <t>Ilminster</t>
  </si>
  <si>
    <t>E3320_13</t>
  </si>
  <si>
    <t>Langport</t>
  </si>
  <si>
    <t>E3320_14</t>
  </si>
  <si>
    <t>Martock</t>
  </si>
  <si>
    <t>E3320_15</t>
  </si>
  <si>
    <t>Milborne Port</t>
  </si>
  <si>
    <t>E3320_16</t>
  </si>
  <si>
    <t>Minehead</t>
  </si>
  <si>
    <t>E3320_17</t>
  </si>
  <si>
    <t>Nether Stowey</t>
  </si>
  <si>
    <t>E3320_18</t>
  </si>
  <si>
    <t>North Petherton</t>
  </si>
  <si>
    <t>E3320_19</t>
  </si>
  <si>
    <t>Porlock</t>
  </si>
  <si>
    <t>E3320_20</t>
  </si>
  <si>
    <t>Priorswood</t>
  </si>
  <si>
    <t>E3320_21</t>
  </si>
  <si>
    <t>Shepton Mallet</t>
  </si>
  <si>
    <t>E3320_22</t>
  </si>
  <si>
    <t>Somerton</t>
  </si>
  <si>
    <t>E3320_23</t>
  </si>
  <si>
    <t>South Petherton</t>
  </si>
  <si>
    <t>E3320_24</t>
  </si>
  <si>
    <t>Street</t>
  </si>
  <si>
    <t>E3320_25</t>
  </si>
  <si>
    <t>E3320_26</t>
  </si>
  <si>
    <t>Watchet</t>
  </si>
  <si>
    <t>E3320_27</t>
  </si>
  <si>
    <t>E3320_28</t>
  </si>
  <si>
    <t>Wells</t>
  </si>
  <si>
    <t>E3320_29</t>
  </si>
  <si>
    <t>Williton</t>
  </si>
  <si>
    <t>E3320_30</t>
  </si>
  <si>
    <t>Wincanton</t>
  </si>
  <si>
    <t>E3320_31</t>
  </si>
  <si>
    <t>Wiveliscombe</t>
  </si>
  <si>
    <t>E3320_32</t>
  </si>
  <si>
    <t>Yeovil</t>
  </si>
  <si>
    <t>E3320_33</t>
  </si>
  <si>
    <t>Taunton Mobile</t>
  </si>
  <si>
    <t>E1204_1</t>
  </si>
  <si>
    <t>Ensbury Park</t>
  </si>
  <si>
    <t>E1204_2</t>
  </si>
  <si>
    <t>West Howe</t>
  </si>
  <si>
    <t>E1204_3</t>
  </si>
  <si>
    <t>The Kinson Hub</t>
  </si>
  <si>
    <t>E1204_4</t>
  </si>
  <si>
    <t>The Bournemouth Library</t>
  </si>
  <si>
    <t>E1204_5</t>
  </si>
  <si>
    <t>Westbourne</t>
  </si>
  <si>
    <t>E1204_6</t>
  </si>
  <si>
    <t>Boscombe</t>
  </si>
  <si>
    <t>E1204_7</t>
  </si>
  <si>
    <t>Pokesdown &amp; Southbourne</t>
  </si>
  <si>
    <t>E1204_8</t>
  </si>
  <si>
    <t>Tuckton</t>
  </si>
  <si>
    <t>E1204_9</t>
  </si>
  <si>
    <t>Springbourne</t>
  </si>
  <si>
    <t>E1204_10</t>
  </si>
  <si>
    <t>Charminster</t>
  </si>
  <si>
    <t>E1204_11</t>
  </si>
  <si>
    <t>Castlepoint</t>
  </si>
  <si>
    <t>E1204_12</t>
  </si>
  <si>
    <t>Winton</t>
  </si>
  <si>
    <t>E1204_13</t>
  </si>
  <si>
    <t>Branksome</t>
  </si>
  <si>
    <t>E1204_14</t>
  </si>
  <si>
    <t>Broadstone</t>
  </si>
  <si>
    <t>E1204_15</t>
  </si>
  <si>
    <t>Canford Cliffs</t>
  </si>
  <si>
    <t>E1204_16</t>
  </si>
  <si>
    <t>Canford Heath</t>
  </si>
  <si>
    <t>E1204_17</t>
  </si>
  <si>
    <t>Creekmoor</t>
  </si>
  <si>
    <t>E1204_18</t>
  </si>
  <si>
    <t>Hamworthy</t>
  </si>
  <si>
    <t>E1204_19</t>
  </si>
  <si>
    <t>Oakdale</t>
  </si>
  <si>
    <t>E1204_20</t>
  </si>
  <si>
    <t>Parkstone</t>
  </si>
  <si>
    <t>E1204_21</t>
  </si>
  <si>
    <t>Poole Central</t>
  </si>
  <si>
    <t>E1204_22</t>
  </si>
  <si>
    <t>Rossmore</t>
  </si>
  <si>
    <t>E1204_23</t>
  </si>
  <si>
    <t>E1204_24</t>
  </si>
  <si>
    <t>Highcliffe</t>
  </si>
  <si>
    <t>E4607_1</t>
  </si>
  <si>
    <t>Ashmore Park</t>
  </si>
  <si>
    <t>E4607_2</t>
  </si>
  <si>
    <t>Bilston</t>
  </si>
  <si>
    <t>E4607_3</t>
  </si>
  <si>
    <t>Blakenhall</t>
  </si>
  <si>
    <t>E4607_4</t>
  </si>
  <si>
    <t>E4607_5</t>
  </si>
  <si>
    <t>Collingwood</t>
  </si>
  <si>
    <t>E4607_6</t>
  </si>
  <si>
    <t>East Park</t>
  </si>
  <si>
    <t>E4607_7</t>
  </si>
  <si>
    <t>Finchfield</t>
  </si>
  <si>
    <t>E4607_8</t>
  </si>
  <si>
    <t>Long Knowle</t>
  </si>
  <si>
    <t>E4607_9</t>
  </si>
  <si>
    <t>Low Hill</t>
  </si>
  <si>
    <t>E4607_10</t>
  </si>
  <si>
    <t>Pendeford</t>
  </si>
  <si>
    <t>E4607_11</t>
  </si>
  <si>
    <t>Penn</t>
  </si>
  <si>
    <t>E4607_12</t>
  </si>
  <si>
    <t>Spring Vale</t>
  </si>
  <si>
    <t>E4607_13</t>
  </si>
  <si>
    <t>Tettenhall</t>
  </si>
  <si>
    <t>E4607_14</t>
  </si>
  <si>
    <t>Warstones</t>
  </si>
  <si>
    <t>E4607_15</t>
  </si>
  <si>
    <t>Wednesfield</t>
  </si>
  <si>
    <t>E4607_16</t>
  </si>
  <si>
    <t>Whitmore Reans</t>
  </si>
  <si>
    <t>S8102_1</t>
  </si>
  <si>
    <t>Bonnybridge</t>
  </si>
  <si>
    <t>S8102_2</t>
  </si>
  <si>
    <t>Bo'ness</t>
  </si>
  <si>
    <t>S8102_3</t>
  </si>
  <si>
    <t>Denny</t>
  </si>
  <si>
    <t>S8102_4</t>
  </si>
  <si>
    <t>S8102_5</t>
  </si>
  <si>
    <t>Grangemouth</t>
  </si>
  <si>
    <t>S8102_6</t>
  </si>
  <si>
    <t>Larbert</t>
  </si>
  <si>
    <t>S8102_7</t>
  </si>
  <si>
    <t>Meadowbank</t>
  </si>
  <si>
    <t>S8102_8</t>
  </si>
  <si>
    <t>Slamannan</t>
  </si>
  <si>
    <t>S8802_1</t>
  </si>
  <si>
    <t>Ardler</t>
  </si>
  <si>
    <t>S8802_2</t>
  </si>
  <si>
    <t>Arthurstone</t>
  </si>
  <si>
    <t>S8802_3</t>
  </si>
  <si>
    <t>Blackness</t>
  </si>
  <si>
    <t>S8802_4</t>
  </si>
  <si>
    <t>Broughty Ferry</t>
  </si>
  <si>
    <t>S8802_5</t>
  </si>
  <si>
    <t>S8802_6</t>
  </si>
  <si>
    <t>Charleston</t>
  </si>
  <si>
    <t>S8802_7</t>
  </si>
  <si>
    <t>Coldside</t>
  </si>
  <si>
    <t>S8802_8</t>
  </si>
  <si>
    <t>Douglas</t>
  </si>
  <si>
    <t>S8802_9</t>
  </si>
  <si>
    <t>Fintry</t>
  </si>
  <si>
    <t>S8802_10</t>
  </si>
  <si>
    <t>Hub</t>
  </si>
  <si>
    <t>S8802_11</t>
  </si>
  <si>
    <t>Kirkton</t>
  </si>
  <si>
    <t>S8802_12</t>
  </si>
  <si>
    <t>Lochee</t>
  </si>
  <si>
    <t>S8802_13</t>
  </si>
  <si>
    <t>Menzieshill</t>
  </si>
  <si>
    <t>S8802_14</t>
  </si>
  <si>
    <t>Whitfield</t>
  </si>
  <si>
    <t>S8802_15</t>
  </si>
  <si>
    <t xml:space="preserve">Mobile </t>
  </si>
  <si>
    <t>E2401_1</t>
  </si>
  <si>
    <t>Aylestone Library</t>
  </si>
  <si>
    <t>E2401_2</t>
  </si>
  <si>
    <t>E2401_3</t>
  </si>
  <si>
    <t>Belgrave Library</t>
  </si>
  <si>
    <t>E2401_4</t>
  </si>
  <si>
    <t>Braunstone Library</t>
  </si>
  <si>
    <t>E2401_5</t>
  </si>
  <si>
    <t>E2401_6</t>
  </si>
  <si>
    <t>Evington Library</t>
  </si>
  <si>
    <t>E2401_7</t>
  </si>
  <si>
    <t>Eyres Monsell Library</t>
  </si>
  <si>
    <t>E2401_8</t>
  </si>
  <si>
    <t>Fosse Library</t>
  </si>
  <si>
    <t>E2401_9</t>
  </si>
  <si>
    <t>Hamilton Library</t>
  </si>
  <si>
    <t>E2401_10</t>
  </si>
  <si>
    <t>Highfields Library</t>
  </si>
  <si>
    <t>E2401_11</t>
  </si>
  <si>
    <t>Knighton Library</t>
  </si>
  <si>
    <t>E2401_12</t>
  </si>
  <si>
    <t>New Parks Library</t>
  </si>
  <si>
    <t>E2401_13</t>
  </si>
  <si>
    <t>Pork Pie Library</t>
  </si>
  <si>
    <t>E2401_14</t>
  </si>
  <si>
    <t>Rushey Mead Library</t>
  </si>
  <si>
    <t>E2401_15</t>
  </si>
  <si>
    <t>St Barnabas Library</t>
  </si>
  <si>
    <t>E2401_16</t>
  </si>
  <si>
    <t>St Matthews Library</t>
  </si>
  <si>
    <t>E2401_17</t>
  </si>
  <si>
    <t>Westcotes Library</t>
  </si>
  <si>
    <t>E2401_18</t>
  </si>
  <si>
    <t>Children's bookbus</t>
  </si>
  <si>
    <t>E2401_19</t>
  </si>
  <si>
    <t>Under's 5 bookbus</t>
  </si>
  <si>
    <t>E5045_1</t>
  </si>
  <si>
    <t>East Ham</t>
  </si>
  <si>
    <t>E5045_2</t>
  </si>
  <si>
    <t>Canning Town</t>
  </si>
  <si>
    <t>E5045_3</t>
  </si>
  <si>
    <t>Custom House</t>
  </si>
  <si>
    <t>E5045_4</t>
  </si>
  <si>
    <t>Docklands</t>
  </si>
  <si>
    <t>E5045_5</t>
  </si>
  <si>
    <t>Beckton Globe</t>
  </si>
  <si>
    <t>E5045_6</t>
  </si>
  <si>
    <t>Green Street</t>
  </si>
  <si>
    <t>E5045_7</t>
  </si>
  <si>
    <t>Manor Park</t>
  </si>
  <si>
    <t>E5045_8</t>
  </si>
  <si>
    <t>Plaistow</t>
  </si>
  <si>
    <t>E5045_9</t>
  </si>
  <si>
    <t>E5045_10</t>
  </si>
  <si>
    <t>The Gate</t>
  </si>
  <si>
    <t>S8708_1</t>
  </si>
  <si>
    <t>Abronhill</t>
  </si>
  <si>
    <t>S8708_2</t>
  </si>
  <si>
    <t>Airdrie</t>
  </si>
  <si>
    <t>S8708_3</t>
  </si>
  <si>
    <t>Bellshill</t>
  </si>
  <si>
    <t>S8708_4</t>
  </si>
  <si>
    <t>Chapelhall</t>
  </si>
  <si>
    <t>S8708_5</t>
  </si>
  <si>
    <t>Chryston</t>
  </si>
  <si>
    <t>S8708_6</t>
  </si>
  <si>
    <t>Cleland</t>
  </si>
  <si>
    <t>S8708_7</t>
  </si>
  <si>
    <t>Coatbridge</t>
  </si>
  <si>
    <t>S8708_8</t>
  </si>
  <si>
    <t>Condorrat</t>
  </si>
  <si>
    <t>S8708_10</t>
  </si>
  <si>
    <t>S8708_11</t>
  </si>
  <si>
    <t>Kilsyth</t>
  </si>
  <si>
    <t>S8708_12</t>
  </si>
  <si>
    <t>Moodiesburn</t>
  </si>
  <si>
    <t>S8708_13</t>
  </si>
  <si>
    <t>Motherwell</t>
  </si>
  <si>
    <t>S8708_14</t>
  </si>
  <si>
    <t>Newarthill</t>
  </si>
  <si>
    <t>S8708_15</t>
  </si>
  <si>
    <t>Newmains</t>
  </si>
  <si>
    <t>S8708_16</t>
  </si>
  <si>
    <t>NewStevenston</t>
  </si>
  <si>
    <t>S8708_19</t>
  </si>
  <si>
    <t>Shotts</t>
  </si>
  <si>
    <t>S8708_20</t>
  </si>
  <si>
    <t>Stepps</t>
  </si>
  <si>
    <t>S8708_21</t>
  </si>
  <si>
    <t>Viewpark</t>
  </si>
  <si>
    <t>S8708_22</t>
  </si>
  <si>
    <t>Wishaw</t>
  </si>
  <si>
    <t>S8708_23</t>
  </si>
  <si>
    <t>S8708_24</t>
  </si>
  <si>
    <t>S8708_25</t>
  </si>
  <si>
    <t>S8708_26</t>
  </si>
  <si>
    <t>E5043_1</t>
  </si>
  <si>
    <t>Hook and Chessington</t>
  </si>
  <si>
    <t>E5043_2</t>
  </si>
  <si>
    <t>Kingston</t>
  </si>
  <si>
    <t>E5043_3</t>
  </si>
  <si>
    <t>New Malden</t>
  </si>
  <si>
    <t>E5043_4</t>
  </si>
  <si>
    <t>Old Malden</t>
  </si>
  <si>
    <t>E5043_5</t>
  </si>
  <si>
    <t>E5043_6</t>
  </si>
  <si>
    <t>Tolworth Community</t>
  </si>
  <si>
    <t>E5043_7</t>
  </si>
  <si>
    <t>Tudor Drive</t>
  </si>
  <si>
    <t>E5033_1</t>
  </si>
  <si>
    <t>Ealing Road</t>
  </si>
  <si>
    <t>E5033_2</t>
  </si>
  <si>
    <t>Harlesden</t>
  </si>
  <si>
    <t>E5033_3</t>
  </si>
  <si>
    <t>Kilburn</t>
  </si>
  <si>
    <t>E5033_4</t>
  </si>
  <si>
    <t>Kingsbury</t>
  </si>
  <si>
    <t>E5033_5</t>
  </si>
  <si>
    <t>Wembley</t>
  </si>
  <si>
    <t>E5033_6</t>
  </si>
  <si>
    <t>E5048_2</t>
  </si>
  <si>
    <t>E5048_3</t>
  </si>
  <si>
    <t>Cheam</t>
  </si>
  <si>
    <t>E5048_4</t>
  </si>
  <si>
    <t>Circle</t>
  </si>
  <si>
    <t>E5048_5</t>
  </si>
  <si>
    <t>Library @ The Life Centre</t>
  </si>
  <si>
    <t>E5048_6</t>
  </si>
  <si>
    <t>Library @ The Phoenix Centre</t>
  </si>
  <si>
    <t>E5048_7</t>
  </si>
  <si>
    <t>Library @ The Westcroft Centre</t>
  </si>
  <si>
    <t>E5048_8</t>
  </si>
  <si>
    <t>Wallington</t>
  </si>
  <si>
    <t>E5048_9</t>
  </si>
  <si>
    <t>Worcester Park</t>
  </si>
  <si>
    <t>E0303_1</t>
  </si>
  <si>
    <t>E0303_2</t>
  </si>
  <si>
    <t>Caversham</t>
  </si>
  <si>
    <t>E0303_3</t>
  </si>
  <si>
    <t>Palmer Park</t>
  </si>
  <si>
    <t>E0303_4</t>
  </si>
  <si>
    <t>E0303_5</t>
  </si>
  <si>
    <t>Southcote</t>
  </si>
  <si>
    <t>E0303_6</t>
  </si>
  <si>
    <t>Tilehurst</t>
  </si>
  <si>
    <t>E0303_7</t>
  </si>
  <si>
    <t>Whitley</t>
  </si>
  <si>
    <t>E0303_8</t>
  </si>
  <si>
    <t>Mobile Services</t>
  </si>
  <si>
    <t>E5015_1</t>
  </si>
  <si>
    <t>E5015_2</t>
  </si>
  <si>
    <t>N4 Library</t>
  </si>
  <si>
    <t>E5015_3</t>
  </si>
  <si>
    <t>Finsbury Library</t>
  </si>
  <si>
    <t>E5015_4</t>
  </si>
  <si>
    <t>West Library</t>
  </si>
  <si>
    <t>E5015_5</t>
  </si>
  <si>
    <t>South Library</t>
  </si>
  <si>
    <t>E5015_6</t>
  </si>
  <si>
    <t>Archway Library</t>
  </si>
  <si>
    <t>E5015_7</t>
  </si>
  <si>
    <t>North Library</t>
  </si>
  <si>
    <t>E5015_8</t>
  </si>
  <si>
    <t>Mildmay Library</t>
  </si>
  <si>
    <t>E5015_10</t>
  </si>
  <si>
    <t>Lewis Carroll Library</t>
  </si>
  <si>
    <t>E5015_11</t>
  </si>
  <si>
    <t>Cat and Mouse Library - replaced John Barnes on 28.11.17</t>
  </si>
  <si>
    <t>E0521_1</t>
  </si>
  <si>
    <t>Arbury Court</t>
  </si>
  <si>
    <t>Local Authority run library</t>
  </si>
  <si>
    <t>E0521_2</t>
  </si>
  <si>
    <t>Bar Hill</t>
  </si>
  <si>
    <t>E0521_3</t>
  </si>
  <si>
    <t>Barnwell Road</t>
  </si>
  <si>
    <t>E0521_4</t>
  </si>
  <si>
    <t>Buckden</t>
  </si>
  <si>
    <t>E0521_5</t>
  </si>
  <si>
    <t>Burwell</t>
  </si>
  <si>
    <t>E0521_6</t>
  </si>
  <si>
    <t>Cambourne</t>
  </si>
  <si>
    <t>E0521_7</t>
  </si>
  <si>
    <t>E0521_8</t>
  </si>
  <si>
    <t>Chatteris</t>
  </si>
  <si>
    <t>E0521_9</t>
  </si>
  <si>
    <t>Cherry Hinton</t>
  </si>
  <si>
    <t>E0521_10</t>
  </si>
  <si>
    <t>CMOB</t>
  </si>
  <si>
    <t>E0521_11</t>
  </si>
  <si>
    <t>Comberton</t>
  </si>
  <si>
    <t>E0521_12</t>
  </si>
  <si>
    <t>Cottenham</t>
  </si>
  <si>
    <t>E0521_13</t>
  </si>
  <si>
    <t>Ely</t>
  </si>
  <si>
    <t>E0521_14</t>
  </si>
  <si>
    <t>Great Shelford</t>
  </si>
  <si>
    <t>E0521_15</t>
  </si>
  <si>
    <t>Histon</t>
  </si>
  <si>
    <t>E0521_16</t>
  </si>
  <si>
    <t>HMOB</t>
  </si>
  <si>
    <t>E0521_17</t>
  </si>
  <si>
    <t>Huntingdon</t>
  </si>
  <si>
    <t>E0521_18</t>
  </si>
  <si>
    <t>Linton</t>
  </si>
  <si>
    <t>E0521_19</t>
  </si>
  <si>
    <t>Littleport</t>
  </si>
  <si>
    <t>E0521_20</t>
  </si>
  <si>
    <t>March</t>
  </si>
  <si>
    <t>E0521_21</t>
  </si>
  <si>
    <t>Milton Road</t>
  </si>
  <si>
    <t>E0521_22</t>
  </si>
  <si>
    <t>MMOB</t>
  </si>
  <si>
    <t>E0521_23</t>
  </si>
  <si>
    <t>Papworth</t>
  </si>
  <si>
    <t>E0521_24</t>
  </si>
  <si>
    <t>Ramsey</t>
  </si>
  <si>
    <t>E0521_25</t>
  </si>
  <si>
    <t>Rock Road</t>
  </si>
  <si>
    <t>E0521_26</t>
  </si>
  <si>
    <t>St Ives</t>
  </si>
  <si>
    <t>E0521_27</t>
  </si>
  <si>
    <t>St Neots</t>
  </si>
  <si>
    <t>E0521_28</t>
  </si>
  <si>
    <t>Sawston</t>
  </si>
  <si>
    <t>E0521_29</t>
  </si>
  <si>
    <t>Sawtry</t>
  </si>
  <si>
    <t>E0521_30</t>
  </si>
  <si>
    <t>Soham</t>
  </si>
  <si>
    <t>E0521_31</t>
  </si>
  <si>
    <t>Warboys</t>
  </si>
  <si>
    <t>E0521_32</t>
  </si>
  <si>
    <t>Whittlesey</t>
  </si>
  <si>
    <t>E0521_33</t>
  </si>
  <si>
    <t>Willingham</t>
  </si>
  <si>
    <t>E0521_34</t>
  </si>
  <si>
    <t>Wisbech</t>
  </si>
  <si>
    <t>E0521_35</t>
  </si>
  <si>
    <t>Yaxley</t>
  </si>
  <si>
    <t>E0521_36</t>
  </si>
  <si>
    <t>Bassingbourn LAP</t>
  </si>
  <si>
    <t>Community managed co-produced Library</t>
  </si>
  <si>
    <t>E0521_37</t>
  </si>
  <si>
    <t>Bottisham LAP</t>
  </si>
  <si>
    <t>E0521_38</t>
  </si>
  <si>
    <t>Brampton LAP</t>
  </si>
  <si>
    <t>E0521_39</t>
  </si>
  <si>
    <t>Fulbourn LAP</t>
  </si>
  <si>
    <t>E0521_40</t>
  </si>
  <si>
    <t>Gamlingay LAP</t>
  </si>
  <si>
    <t>E0521_41</t>
  </si>
  <si>
    <t>Haddenham LAP</t>
  </si>
  <si>
    <t>E0521_42</t>
  </si>
  <si>
    <t>Little Downham LAP</t>
  </si>
  <si>
    <t>E0521_43</t>
  </si>
  <si>
    <t>Melbourn LAP</t>
  </si>
  <si>
    <t>E0521_44</t>
  </si>
  <si>
    <t>Somersham LAP</t>
  </si>
  <si>
    <t>E0521_45</t>
  </si>
  <si>
    <t>Swavesey LAP</t>
  </si>
  <si>
    <t>E0521_46</t>
  </si>
  <si>
    <t>Waterbeach LAP</t>
  </si>
  <si>
    <t>E0521_47</t>
  </si>
  <si>
    <t>Clay Farm</t>
  </si>
  <si>
    <t>E5040_1</t>
  </si>
  <si>
    <t>Central Library (Romford)</t>
  </si>
  <si>
    <t>E5040_2</t>
  </si>
  <si>
    <t>Hornchurch Library</t>
  </si>
  <si>
    <t>E5040_3</t>
  </si>
  <si>
    <t>E5040_4</t>
  </si>
  <si>
    <t>Gidea Park Library</t>
  </si>
  <si>
    <t>E5040_5</t>
  </si>
  <si>
    <t>Harold Hill Library</t>
  </si>
  <si>
    <t>E5040_6</t>
  </si>
  <si>
    <t>Harold Wood Library</t>
  </si>
  <si>
    <t>E5040_7</t>
  </si>
  <si>
    <t>Collier Row Library</t>
  </si>
  <si>
    <t>E5040_8</t>
  </si>
  <si>
    <t>Elm Park Library</t>
  </si>
  <si>
    <t>E5040_9</t>
  </si>
  <si>
    <t>Rainham Library</t>
  </si>
  <si>
    <t>E5040_10</t>
  </si>
  <si>
    <t>South Hornchurch Library</t>
  </si>
  <si>
    <t>S8101_1</t>
  </si>
  <si>
    <t>S8101_2</t>
  </si>
  <si>
    <t>Tillicoultry Ben Cleuch</t>
  </si>
  <si>
    <t>S8101_3</t>
  </si>
  <si>
    <t>Tullibody Library</t>
  </si>
  <si>
    <t>S8101_4</t>
  </si>
  <si>
    <t>Alva Library</t>
  </si>
  <si>
    <t>S8101_5</t>
  </si>
  <si>
    <t>Sauchie Library</t>
  </si>
  <si>
    <t>E3902_1</t>
  </si>
  <si>
    <t>Aldbourne</t>
  </si>
  <si>
    <t>E3902_2</t>
  </si>
  <si>
    <t>Amesbury</t>
  </si>
  <si>
    <t>E3902_3</t>
  </si>
  <si>
    <t>Box</t>
  </si>
  <si>
    <t>E3902_4</t>
  </si>
  <si>
    <t>Bradford on Avon</t>
  </si>
  <si>
    <t>E3902_5</t>
  </si>
  <si>
    <t>Calne</t>
  </si>
  <si>
    <t>E3902_6</t>
  </si>
  <si>
    <t>Chippenham</t>
  </si>
  <si>
    <t>E3902_7</t>
  </si>
  <si>
    <t>Corsham</t>
  </si>
  <si>
    <t>E3902_8</t>
  </si>
  <si>
    <t>Cricklade</t>
  </si>
  <si>
    <t>E3902_9</t>
  </si>
  <si>
    <t>Devizes</t>
  </si>
  <si>
    <t>E3902_10</t>
  </si>
  <si>
    <t>Downton</t>
  </si>
  <si>
    <t>E3902_11</t>
  </si>
  <si>
    <t>Durrington</t>
  </si>
  <si>
    <t>E3902_12</t>
  </si>
  <si>
    <t>Ludgershall</t>
  </si>
  <si>
    <t>E3902_13</t>
  </si>
  <si>
    <t>Lyneham</t>
  </si>
  <si>
    <t>E3902_14</t>
  </si>
  <si>
    <t>Malmesbury</t>
  </si>
  <si>
    <t>E3902_15</t>
  </si>
  <si>
    <t>Market Lavington</t>
  </si>
  <si>
    <t>E3902_16</t>
  </si>
  <si>
    <t>Marlborough</t>
  </si>
  <si>
    <t>E3902_17</t>
  </si>
  <si>
    <t>Melksham</t>
  </si>
  <si>
    <t>E3902_18</t>
  </si>
  <si>
    <t>Mere</t>
  </si>
  <si>
    <t>E3902_19</t>
  </si>
  <si>
    <t>Netheravon</t>
  </si>
  <si>
    <t>E3902_20</t>
  </si>
  <si>
    <t>Pewsey</t>
  </si>
  <si>
    <t>E3902_21</t>
  </si>
  <si>
    <t>Purton</t>
  </si>
  <si>
    <t>E3902_22</t>
  </si>
  <si>
    <t>Ramsbury</t>
  </si>
  <si>
    <t>E3902_23</t>
  </si>
  <si>
    <t>Royal Wootton Bassett</t>
  </si>
  <si>
    <t>E3902_24</t>
  </si>
  <si>
    <t>E3902_25</t>
  </si>
  <si>
    <t>Tidworth</t>
  </si>
  <si>
    <t>E3902_26</t>
  </si>
  <si>
    <t>Tisbury</t>
  </si>
  <si>
    <t>E3902_27</t>
  </si>
  <si>
    <t>Trowbridge</t>
  </si>
  <si>
    <t>E3902_28</t>
  </si>
  <si>
    <t>Warminster</t>
  </si>
  <si>
    <t>E3902_29</t>
  </si>
  <si>
    <t>E3902_30</t>
  </si>
  <si>
    <t>Wilton</t>
  </si>
  <si>
    <t>E3902_31</t>
  </si>
  <si>
    <t>Wiltshire Local Studies</t>
  </si>
  <si>
    <t>E3902_32</t>
  </si>
  <si>
    <t>North Mobile</t>
  </si>
  <si>
    <t>E3902_34</t>
  </si>
  <si>
    <t>Homes Mobile</t>
  </si>
  <si>
    <t>E3902_36</t>
  </si>
  <si>
    <t>South Mobile</t>
  </si>
  <si>
    <t>E5012_1</t>
  </si>
  <si>
    <t>Abbey Wood</t>
  </si>
  <si>
    <t>E5012_2</t>
  </si>
  <si>
    <t>Blackheath</t>
  </si>
  <si>
    <t>E5012_3</t>
  </si>
  <si>
    <t>Charlton</t>
  </si>
  <si>
    <t>E5012_4</t>
  </si>
  <si>
    <t>Thamesmere</t>
  </si>
  <si>
    <t>E5012_5</t>
  </si>
  <si>
    <t>Coldharbour</t>
  </si>
  <si>
    <t>E5012_7</t>
  </si>
  <si>
    <t>Eltham Centre</t>
  </si>
  <si>
    <t>E5012_8</t>
  </si>
  <si>
    <t>Greenwich Centre</t>
  </si>
  <si>
    <t>E5012_10</t>
  </si>
  <si>
    <t>New Eltham</t>
  </si>
  <si>
    <t>E5012_11</t>
  </si>
  <si>
    <t>Plumstead</t>
  </si>
  <si>
    <t>E5012_12</t>
  </si>
  <si>
    <t>Slade</t>
  </si>
  <si>
    <t>E5012_13</t>
  </si>
  <si>
    <t>West Greenwich</t>
  </si>
  <si>
    <t>E5012_14</t>
  </si>
  <si>
    <t>E2620_1</t>
  </si>
  <si>
    <t>Acle</t>
  </si>
  <si>
    <t>E2620_2</t>
  </si>
  <si>
    <t>Attleborough</t>
  </si>
  <si>
    <t>E2620_3</t>
  </si>
  <si>
    <t>Aylsham</t>
  </si>
  <si>
    <t>E2620_4</t>
  </si>
  <si>
    <t>Blofield</t>
  </si>
  <si>
    <t>E2620_5</t>
  </si>
  <si>
    <t>Brundall</t>
  </si>
  <si>
    <t>E2620_6</t>
  </si>
  <si>
    <t>Caister</t>
  </si>
  <si>
    <t>E2620_7</t>
  </si>
  <si>
    <t>Costessey</t>
  </si>
  <si>
    <t>E2620_8</t>
  </si>
  <si>
    <t>Cromer</t>
  </si>
  <si>
    <t>E2620_9</t>
  </si>
  <si>
    <t>Dereham</t>
  </si>
  <si>
    <t>E2620_10</t>
  </si>
  <si>
    <t>Dersingham</t>
  </si>
  <si>
    <t>E2620_11</t>
  </si>
  <si>
    <t>Diss</t>
  </si>
  <si>
    <t>E2620_12</t>
  </si>
  <si>
    <t>Downham Market</t>
  </si>
  <si>
    <t>E2620_13</t>
  </si>
  <si>
    <t>Earlham</t>
  </si>
  <si>
    <t>E2620_14</t>
  </si>
  <si>
    <t>Fakenham</t>
  </si>
  <si>
    <t>E2620_15</t>
  </si>
  <si>
    <t>Gaywood</t>
  </si>
  <si>
    <t>E2620_16</t>
  </si>
  <si>
    <t>Gorleston</t>
  </si>
  <si>
    <t>E2620_17</t>
  </si>
  <si>
    <t>Great Yarmouth</t>
  </si>
  <si>
    <t>E2620_18</t>
  </si>
  <si>
    <t>Harleston</t>
  </si>
  <si>
    <t>E2620_19</t>
  </si>
  <si>
    <t>Hellesdon</t>
  </si>
  <si>
    <t>E2620_20</t>
  </si>
  <si>
    <t>Hethersett</t>
  </si>
  <si>
    <t>E2620_21</t>
  </si>
  <si>
    <t>Hingham</t>
  </si>
  <si>
    <t>E2620_22</t>
  </si>
  <si>
    <t>Holt</t>
  </si>
  <si>
    <t>E2620_23</t>
  </si>
  <si>
    <t>Hunstanton</t>
  </si>
  <si>
    <t>E2620_24</t>
  </si>
  <si>
    <t>Kings Lynn</t>
  </si>
  <si>
    <t>E2620_25</t>
  </si>
  <si>
    <t>Loddon</t>
  </si>
  <si>
    <t>E2620_26</t>
  </si>
  <si>
    <t>Long Stratton</t>
  </si>
  <si>
    <t>E2620_27</t>
  </si>
  <si>
    <t>Martham</t>
  </si>
  <si>
    <t>E2620_28</t>
  </si>
  <si>
    <t>Mile Cross</t>
  </si>
  <si>
    <t>E2620_29</t>
  </si>
  <si>
    <t>Mundesley</t>
  </si>
  <si>
    <t>E2620_30</t>
  </si>
  <si>
    <t xml:space="preserve">Norfolk and Norwich Millennium </t>
  </si>
  <si>
    <t>E2620_31</t>
  </si>
  <si>
    <t>North Walsham</t>
  </si>
  <si>
    <t>E2620_32</t>
  </si>
  <si>
    <t>Plumstead Road</t>
  </si>
  <si>
    <t>E2620_33</t>
  </si>
  <si>
    <t>Poringland</t>
  </si>
  <si>
    <t>E2620_34</t>
  </si>
  <si>
    <t>Reepham</t>
  </si>
  <si>
    <t>E2620_35</t>
  </si>
  <si>
    <t>Sheringham</t>
  </si>
  <si>
    <t>E2620_36</t>
  </si>
  <si>
    <t>Sprowston</t>
  </si>
  <si>
    <t>E2620_37</t>
  </si>
  <si>
    <t>St Williams Way</t>
  </si>
  <si>
    <t>E2620_38</t>
  </si>
  <si>
    <t>Stalham</t>
  </si>
  <si>
    <t>E2620_39</t>
  </si>
  <si>
    <t>Swaffham</t>
  </si>
  <si>
    <t>E2620_40</t>
  </si>
  <si>
    <t>Taverham</t>
  </si>
  <si>
    <t>E2620_41</t>
  </si>
  <si>
    <t>Thetford</t>
  </si>
  <si>
    <t>E2620_42</t>
  </si>
  <si>
    <t>Tuckswood</t>
  </si>
  <si>
    <t>E2620_43</t>
  </si>
  <si>
    <t>Watton</t>
  </si>
  <si>
    <t>E2620_44</t>
  </si>
  <si>
    <t>E2620_45</t>
  </si>
  <si>
    <t>West Earlham</t>
  </si>
  <si>
    <t>E2620_46</t>
  </si>
  <si>
    <t>Wroxham</t>
  </si>
  <si>
    <t>E2620_47</t>
  </si>
  <si>
    <t>Wymondham</t>
  </si>
  <si>
    <t>E2620_48</t>
  </si>
  <si>
    <t>Central Mobile 1</t>
  </si>
  <si>
    <t>E2620_49</t>
  </si>
  <si>
    <t>Central Mobile 2</t>
  </si>
  <si>
    <t>E2620_50</t>
  </si>
  <si>
    <t>Central Mobile 3</t>
  </si>
  <si>
    <t>E2620_55</t>
  </si>
  <si>
    <t>DerDow - Mobile</t>
  </si>
  <si>
    <t>E2620_58</t>
  </si>
  <si>
    <t>North Walsham - Mobile</t>
  </si>
  <si>
    <t>E2620_59</t>
  </si>
  <si>
    <t>Dereham - Mobile</t>
  </si>
  <si>
    <t>E3820_1</t>
  </si>
  <si>
    <t>Angmering</t>
  </si>
  <si>
    <t>E3820_2</t>
  </si>
  <si>
    <t>Arundel</t>
  </si>
  <si>
    <t>E3820_3</t>
  </si>
  <si>
    <t>Billingshurst</t>
  </si>
  <si>
    <t>E3820_4</t>
  </si>
  <si>
    <t>Bognor Regis</t>
  </si>
  <si>
    <t>E3820_5</t>
  </si>
  <si>
    <t>Broadfield</t>
  </si>
  <si>
    <t>E3820_6</t>
  </si>
  <si>
    <t>Broadwater</t>
  </si>
  <si>
    <t>E3820_7</t>
  </si>
  <si>
    <t>E3820_8</t>
  </si>
  <si>
    <t>Chichester</t>
  </si>
  <si>
    <t>E3820_9</t>
  </si>
  <si>
    <t>Crawley</t>
  </si>
  <si>
    <t>E3820_10</t>
  </si>
  <si>
    <t>E3820_11</t>
  </si>
  <si>
    <t>East Grinstead</t>
  </si>
  <si>
    <t>E3820_12</t>
  </si>
  <si>
    <t>East Preston</t>
  </si>
  <si>
    <t>E3820_13</t>
  </si>
  <si>
    <t>Ferring</t>
  </si>
  <si>
    <t>E3820_14</t>
  </si>
  <si>
    <t>Findon Valley</t>
  </si>
  <si>
    <t>E3820_15</t>
  </si>
  <si>
    <t>Goring</t>
  </si>
  <si>
    <t>E3820_16</t>
  </si>
  <si>
    <t>Hassocks</t>
  </si>
  <si>
    <t>E3820_17</t>
  </si>
  <si>
    <t>Haywards Heath</t>
  </si>
  <si>
    <t>E3820_18</t>
  </si>
  <si>
    <t>Henfield</t>
  </si>
  <si>
    <t>E3820_19</t>
  </si>
  <si>
    <t>Horsham</t>
  </si>
  <si>
    <t>E3820_20</t>
  </si>
  <si>
    <t>Hurstpierpoint</t>
  </si>
  <si>
    <t>E3820_21</t>
  </si>
  <si>
    <t>Lancing</t>
  </si>
  <si>
    <t>E3820_22</t>
  </si>
  <si>
    <t>Littlehampton</t>
  </si>
  <si>
    <t>E3820_23</t>
  </si>
  <si>
    <t>Midhurst</t>
  </si>
  <si>
    <t>E3820_24</t>
  </si>
  <si>
    <t>Petworth</t>
  </si>
  <si>
    <t>E3820_25</t>
  </si>
  <si>
    <t>Pulborough</t>
  </si>
  <si>
    <t>E3820_26</t>
  </si>
  <si>
    <t>Rustington</t>
  </si>
  <si>
    <t>E3820_27</t>
  </si>
  <si>
    <t>Selsey</t>
  </si>
  <si>
    <t>E3820_28</t>
  </si>
  <si>
    <t>Shoreham</t>
  </si>
  <si>
    <t>E3820_29</t>
  </si>
  <si>
    <t>Southbourne</t>
  </si>
  <si>
    <t>E3820_30</t>
  </si>
  <si>
    <t>E3820_31</t>
  </si>
  <si>
    <t>Southwick</t>
  </si>
  <si>
    <t>E3820_32</t>
  </si>
  <si>
    <t>Steyning</t>
  </si>
  <si>
    <t>E3820_33</t>
  </si>
  <si>
    <t>Storrington</t>
  </si>
  <si>
    <t>E3820_34</t>
  </si>
  <si>
    <t>Willowhale</t>
  </si>
  <si>
    <t>E3820_35</t>
  </si>
  <si>
    <t>Witterings</t>
  </si>
  <si>
    <t>E3820_36</t>
  </si>
  <si>
    <t>Worthing</t>
  </si>
  <si>
    <t>E5022_1</t>
  </si>
  <si>
    <t>Charing Cross</t>
  </si>
  <si>
    <t>E5022_2</t>
  </si>
  <si>
    <t>Church Street</t>
  </si>
  <si>
    <t>E5022_3</t>
  </si>
  <si>
    <t>Maida Vale</t>
  </si>
  <si>
    <t>E5022_4</t>
  </si>
  <si>
    <t>Marylebone</t>
  </si>
  <si>
    <t>E5022_5</t>
  </si>
  <si>
    <t>Mayfair</t>
  </si>
  <si>
    <t>E5022_6</t>
  </si>
  <si>
    <t>Paddington</t>
  </si>
  <si>
    <t>E5022_7</t>
  </si>
  <si>
    <t>Pimlico</t>
  </si>
  <si>
    <t>E5022_8</t>
  </si>
  <si>
    <t>Queen's Park</t>
  </si>
  <si>
    <t>E5022_9</t>
  </si>
  <si>
    <t>St John's Wood</t>
  </si>
  <si>
    <t>E5022_10</t>
  </si>
  <si>
    <t>Victoria</t>
  </si>
  <si>
    <t>E5022_11</t>
  </si>
  <si>
    <t>Westminster Reference</t>
  </si>
  <si>
    <t>S8701_1</t>
  </si>
  <si>
    <t>Campbeltown</t>
  </si>
  <si>
    <t>S8701_2</t>
  </si>
  <si>
    <t>Cardross</t>
  </si>
  <si>
    <t>S8701_3</t>
  </si>
  <si>
    <t>Dunoon</t>
  </si>
  <si>
    <t>S8701_4</t>
  </si>
  <si>
    <t>S8701_5</t>
  </si>
  <si>
    <t>Lochgilphead</t>
  </si>
  <si>
    <t>S8701_6</t>
  </si>
  <si>
    <t>Oban</t>
  </si>
  <si>
    <t>S8701_7</t>
  </si>
  <si>
    <t>Rosneath</t>
  </si>
  <si>
    <t>S8701_8</t>
  </si>
  <si>
    <t>Rothesay</t>
  </si>
  <si>
    <t>S8701_9</t>
  </si>
  <si>
    <t>Tarbert</t>
  </si>
  <si>
    <t>S8701_10</t>
  </si>
  <si>
    <t>Tiree Library</t>
  </si>
  <si>
    <t>S8701_11</t>
  </si>
  <si>
    <t>Tobermory Library</t>
  </si>
  <si>
    <t>S8701_12</t>
  </si>
  <si>
    <t>Islay Mobile</t>
  </si>
  <si>
    <t>S8603_1</t>
  </si>
  <si>
    <t>S8603_2</t>
  </si>
  <si>
    <t>Danderhall</t>
  </si>
  <si>
    <t>S8603_3</t>
  </si>
  <si>
    <t>Gorebridge</t>
  </si>
  <si>
    <t>S8603_4</t>
  </si>
  <si>
    <t>Lasswade</t>
  </si>
  <si>
    <t>S8603_5</t>
  </si>
  <si>
    <t>Loanhead</t>
  </si>
  <si>
    <t>S8603_6</t>
  </si>
  <si>
    <t>Newbattle</t>
  </si>
  <si>
    <t>S8603_7</t>
  </si>
  <si>
    <t>Newtongrange</t>
  </si>
  <si>
    <t>S8603_8</t>
  </si>
  <si>
    <t>Penicuik</t>
  </si>
  <si>
    <t>S8603_9</t>
  </si>
  <si>
    <t>Roslin</t>
  </si>
  <si>
    <t>S8603_10</t>
  </si>
  <si>
    <t>E5021_1</t>
  </si>
  <si>
    <t>E5021_2</t>
  </si>
  <si>
    <t>Battersea</t>
  </si>
  <si>
    <t>E5021_3</t>
  </si>
  <si>
    <t>Battersea Park</t>
  </si>
  <si>
    <t>E5021_4</t>
  </si>
  <si>
    <t>Earlsfield</t>
  </si>
  <si>
    <t>E5021_5</t>
  </si>
  <si>
    <t>Northcote</t>
  </si>
  <si>
    <t>E5021_6</t>
  </si>
  <si>
    <t>Putney</t>
  </si>
  <si>
    <t>E5021_7</t>
  </si>
  <si>
    <t>Roehampton</t>
  </si>
  <si>
    <t>E5021_8</t>
  </si>
  <si>
    <t>Southfields</t>
  </si>
  <si>
    <t>E5021_9</t>
  </si>
  <si>
    <t>Tooting</t>
  </si>
  <si>
    <t>E5021_10</t>
  </si>
  <si>
    <t>Wandsworth Town</t>
  </si>
  <si>
    <t>E5021_11</t>
  </si>
  <si>
    <t>York Gardens</t>
  </si>
  <si>
    <t>S8901_1</t>
  </si>
  <si>
    <t>S8901_2</t>
  </si>
  <si>
    <t>Stromness Library (Warehouse Buildings)</t>
  </si>
  <si>
    <t>S8901_3</t>
  </si>
  <si>
    <t>E5016_1</t>
  </si>
  <si>
    <t>Brompton</t>
  </si>
  <si>
    <t>E5016_2</t>
  </si>
  <si>
    <t>Chelsea</t>
  </si>
  <si>
    <t>E5016_3</t>
  </si>
  <si>
    <t>Kensal</t>
  </si>
  <si>
    <t>E5016_4</t>
  </si>
  <si>
    <t>Kensington Central</t>
  </si>
  <si>
    <t>E5016_5</t>
  </si>
  <si>
    <t>North Kensington</t>
  </si>
  <si>
    <t>E5016_6</t>
  </si>
  <si>
    <t>Notting Hill Gate</t>
  </si>
  <si>
    <t>E1701_1</t>
  </si>
  <si>
    <t>Paulsgrove Library</t>
  </si>
  <si>
    <t>E1701_2</t>
  </si>
  <si>
    <t>Cosham Library</t>
  </si>
  <si>
    <t>E1701_3</t>
  </si>
  <si>
    <t>E1701_4</t>
  </si>
  <si>
    <t>Carnegie Library</t>
  </si>
  <si>
    <t>E1701_5</t>
  </si>
  <si>
    <t>Beddow Library</t>
  </si>
  <si>
    <t>E1701_6</t>
  </si>
  <si>
    <t>Southsea Library</t>
  </si>
  <si>
    <t>E1701_7</t>
  </si>
  <si>
    <t>Alderman Lacey Library</t>
  </si>
  <si>
    <t>E1701_8</t>
  </si>
  <si>
    <t>E1701_9</t>
  </si>
  <si>
    <t>Portsea Library</t>
  </si>
  <si>
    <t>E1701_10</t>
  </si>
  <si>
    <t>E0501_1</t>
  </si>
  <si>
    <t>Bretton</t>
  </si>
  <si>
    <t>E0501_2</t>
  </si>
  <si>
    <t>E0501_3</t>
  </si>
  <si>
    <t>Dogsthorpe</t>
  </si>
  <si>
    <t>E0501_4</t>
  </si>
  <si>
    <t>Eye</t>
  </si>
  <si>
    <t>E0501_5</t>
  </si>
  <si>
    <t>Hampton</t>
  </si>
  <si>
    <t>E0501_6</t>
  </si>
  <si>
    <t>Orton</t>
  </si>
  <si>
    <t>E0501_7</t>
  </si>
  <si>
    <t>Stanground</t>
  </si>
  <si>
    <t>E0501_8</t>
  </si>
  <si>
    <t>Thorney</t>
  </si>
  <si>
    <t>E0501_9</t>
  </si>
  <si>
    <t>E0501_10</t>
  </si>
  <si>
    <t>Woodston</t>
  </si>
  <si>
    <t>E0501_11</t>
  </si>
  <si>
    <t>Public Mobile</t>
  </si>
  <si>
    <t>S8601_1</t>
  </si>
  <si>
    <t>Dunbar Library</t>
  </si>
  <si>
    <t>S8601_2</t>
  </si>
  <si>
    <t>East Linton Library</t>
  </si>
  <si>
    <t>S8601_3</t>
  </si>
  <si>
    <t>Gullane Library</t>
  </si>
  <si>
    <t>S8601_4</t>
  </si>
  <si>
    <t>Haddington Library</t>
  </si>
  <si>
    <t>S8601_5</t>
  </si>
  <si>
    <t>Longniddry Library</t>
  </si>
  <si>
    <t>S8601_6</t>
  </si>
  <si>
    <t>Musselburgh Library</t>
  </si>
  <si>
    <t>S8601_7</t>
  </si>
  <si>
    <t>North Berwick Library</t>
  </si>
  <si>
    <t>S8601_8</t>
  </si>
  <si>
    <t>Ormiston Library</t>
  </si>
  <si>
    <t>S8601_9</t>
  </si>
  <si>
    <t>Port Seton Library</t>
  </si>
  <si>
    <t>S8601_10</t>
  </si>
  <si>
    <t>Prestonpans Library</t>
  </si>
  <si>
    <t>S8601_11</t>
  </si>
  <si>
    <t>Tranent Library</t>
  </si>
  <si>
    <t>S8601_12</t>
  </si>
  <si>
    <t>Wallyford Library</t>
  </si>
  <si>
    <t>E4702_1</t>
  </si>
  <si>
    <t>Akroyd</t>
  </si>
  <si>
    <t>E4702_2</t>
  </si>
  <si>
    <t>Bailiff Bridge</t>
  </si>
  <si>
    <t>E4702_3</t>
  </si>
  <si>
    <t>Beechwood Road</t>
  </si>
  <si>
    <t>E4702_4</t>
  </si>
  <si>
    <t>Brighouse</t>
  </si>
  <si>
    <t>E4702_5</t>
  </si>
  <si>
    <t>Central Halifax</t>
  </si>
  <si>
    <t>E4702_6</t>
  </si>
  <si>
    <t>Elland</t>
  </si>
  <si>
    <t>E4702_7</t>
  </si>
  <si>
    <t>Greetland</t>
  </si>
  <si>
    <t>E4702_8</t>
  </si>
  <si>
    <t>Hebden Bridge</t>
  </si>
  <si>
    <t>E4702_9</t>
  </si>
  <si>
    <t>Hipperholme</t>
  </si>
  <si>
    <t>E4702_10</t>
  </si>
  <si>
    <t>King Cross</t>
  </si>
  <si>
    <t>E4702_11</t>
  </si>
  <si>
    <t>Mixenden</t>
  </si>
  <si>
    <t>E4702_12</t>
  </si>
  <si>
    <t>Mytholmroyd</t>
  </si>
  <si>
    <t>E4702_13</t>
  </si>
  <si>
    <t>Northowram</t>
  </si>
  <si>
    <t>E4702_14</t>
  </si>
  <si>
    <t>Rastrick</t>
  </si>
  <si>
    <t>E4702_15</t>
  </si>
  <si>
    <t>Ripponden</t>
  </si>
  <si>
    <t>E4702_16</t>
  </si>
  <si>
    <t>Shelf</t>
  </si>
  <si>
    <t>E4702_17</t>
  </si>
  <si>
    <t>Skircoat</t>
  </si>
  <si>
    <t>E4702_18</t>
  </si>
  <si>
    <t>Southowram</t>
  </si>
  <si>
    <t>E4702_19</t>
  </si>
  <si>
    <t>Sowerby Bridge</t>
  </si>
  <si>
    <t>E4702_20</t>
  </si>
  <si>
    <t>Stainland</t>
  </si>
  <si>
    <t>E4702_21</t>
  </si>
  <si>
    <t>Todmorden</t>
  </si>
  <si>
    <t>E0304_1</t>
  </si>
  <si>
    <t>Library @ The Curve</t>
  </si>
  <si>
    <t>E0304_2</t>
  </si>
  <si>
    <t>Britwell Library</t>
  </si>
  <si>
    <t>E0304_3</t>
  </si>
  <si>
    <t>Cippenham Library</t>
  </si>
  <si>
    <t>E0304_4</t>
  </si>
  <si>
    <t>Langley Library</t>
  </si>
  <si>
    <t>S8602_1</t>
  </si>
  <si>
    <t>Balerno</t>
  </si>
  <si>
    <t>S8602_2</t>
  </si>
  <si>
    <t>Balgreen</t>
  </si>
  <si>
    <t>S8602_3</t>
  </si>
  <si>
    <t>Blackhall</t>
  </si>
  <si>
    <t>S8602_4</t>
  </si>
  <si>
    <t>S8602_5</t>
  </si>
  <si>
    <t>Colinton</t>
  </si>
  <si>
    <t>S8602_6</t>
  </si>
  <si>
    <t>Corstorphine</t>
  </si>
  <si>
    <t>S8602_7</t>
  </si>
  <si>
    <t>Craigmillar</t>
  </si>
  <si>
    <t>S8602_8</t>
  </si>
  <si>
    <t>Currie</t>
  </si>
  <si>
    <t>S8602_9</t>
  </si>
  <si>
    <t>Drumbrae</t>
  </si>
  <si>
    <t>S8602_10</t>
  </si>
  <si>
    <t>Fountainbridge</t>
  </si>
  <si>
    <t>S8602_11</t>
  </si>
  <si>
    <t>Gilmerton</t>
  </si>
  <si>
    <t>S8602_12</t>
  </si>
  <si>
    <t>Granton</t>
  </si>
  <si>
    <t>S8602_13</t>
  </si>
  <si>
    <t>Kirkliston</t>
  </si>
  <si>
    <t>S8602_14</t>
  </si>
  <si>
    <t>Leith</t>
  </si>
  <si>
    <t>S8602_15</t>
  </si>
  <si>
    <t>McDonald Road</t>
  </si>
  <si>
    <t>S8602_16</t>
  </si>
  <si>
    <t>Moredun</t>
  </si>
  <si>
    <t>S8602_17</t>
  </si>
  <si>
    <t>Morningside</t>
  </si>
  <si>
    <t>S8602_18</t>
  </si>
  <si>
    <t>Muirhouse</t>
  </si>
  <si>
    <t>S8602_19</t>
  </si>
  <si>
    <t>Newington</t>
  </si>
  <si>
    <t>S8602_20</t>
  </si>
  <si>
    <t>Oxgangs</t>
  </si>
  <si>
    <t>S8602_21</t>
  </si>
  <si>
    <t>Piershill</t>
  </si>
  <si>
    <t>S8602_22</t>
  </si>
  <si>
    <t>Portobello</t>
  </si>
  <si>
    <t>S8602_23</t>
  </si>
  <si>
    <t>Ratho</t>
  </si>
  <si>
    <t>S8602_24</t>
  </si>
  <si>
    <t>Sighthill</t>
  </si>
  <si>
    <t>S8602_25</t>
  </si>
  <si>
    <t>South Neighbourhood</t>
  </si>
  <si>
    <t>S8602_26</t>
  </si>
  <si>
    <t>South Queensferry</t>
  </si>
  <si>
    <t>S8602_27</t>
  </si>
  <si>
    <t>Stockbridge</t>
  </si>
  <si>
    <t>S8602_28</t>
  </si>
  <si>
    <t>Wester Hailes</t>
  </si>
  <si>
    <t>S8602_29</t>
  </si>
  <si>
    <t>S8602_30</t>
  </si>
  <si>
    <t>S8602_31</t>
  </si>
  <si>
    <t>S8704_1</t>
  </si>
  <si>
    <t>Auchinleck</t>
  </si>
  <si>
    <t>S8704_2</t>
  </si>
  <si>
    <t>Bellfield (now known as Whatriggs)</t>
  </si>
  <si>
    <t>S8704_5</t>
  </si>
  <si>
    <t>Crosshouse</t>
  </si>
  <si>
    <t>S8704_6</t>
  </si>
  <si>
    <t>Cumnock</t>
  </si>
  <si>
    <t>S8704_9</t>
  </si>
  <si>
    <t>Darvel</t>
  </si>
  <si>
    <t>S8704_10</t>
  </si>
  <si>
    <t>Drongan</t>
  </si>
  <si>
    <t>S8704_11</t>
  </si>
  <si>
    <t>Galston</t>
  </si>
  <si>
    <t>S8704_14</t>
  </si>
  <si>
    <t>Mauchline (now Burns House Museum and Library)</t>
  </si>
  <si>
    <t>S8704_17</t>
  </si>
  <si>
    <t>Newmilns</t>
  </si>
  <si>
    <t>S8704_19</t>
  </si>
  <si>
    <t xml:space="preserve">Patna </t>
  </si>
  <si>
    <t>S8704_20</t>
  </si>
  <si>
    <t>Stewarton</t>
  </si>
  <si>
    <t>S8704_21</t>
  </si>
  <si>
    <t>The Dick Institute</t>
  </si>
  <si>
    <t>S8704_22</t>
  </si>
  <si>
    <t>Mobile North</t>
  </si>
  <si>
    <t>S8704_23</t>
  </si>
  <si>
    <t>Mobile South</t>
  </si>
  <si>
    <t>E5034_2</t>
  </si>
  <si>
    <t>Beckenham</t>
  </si>
  <si>
    <t>E5034_3</t>
  </si>
  <si>
    <t>Biggin Hill</t>
  </si>
  <si>
    <t>E5034_4</t>
  </si>
  <si>
    <t>Burnt Ash</t>
  </si>
  <si>
    <t>E5034_5</t>
  </si>
  <si>
    <t>E5034_6</t>
  </si>
  <si>
    <t>Chislehurst</t>
  </si>
  <si>
    <t>E5034_7</t>
  </si>
  <si>
    <t>Hayes</t>
  </si>
  <si>
    <t>E5034_8</t>
  </si>
  <si>
    <t>Mottingham</t>
  </si>
  <si>
    <t>E5034_9</t>
  </si>
  <si>
    <t>Orpington</t>
  </si>
  <si>
    <t>E5034_10</t>
  </si>
  <si>
    <t>Penge</t>
  </si>
  <si>
    <t>E5034_11</t>
  </si>
  <si>
    <t>Petts Wood</t>
  </si>
  <si>
    <t>E5034_12</t>
  </si>
  <si>
    <t>Shortlands</t>
  </si>
  <si>
    <t>E5034_13</t>
  </si>
  <si>
    <t>Southborough</t>
  </si>
  <si>
    <t>E5034_14</t>
  </si>
  <si>
    <t>St Pauls Cray</t>
  </si>
  <si>
    <t>E5034_15</t>
  </si>
  <si>
    <t>West Wickham</t>
  </si>
  <si>
    <t>E4203_1</t>
  </si>
  <si>
    <t>Abraham Moss Library</t>
  </si>
  <si>
    <t>E4203_2</t>
  </si>
  <si>
    <t>Arcadia Library</t>
  </si>
  <si>
    <t>E4203_3</t>
  </si>
  <si>
    <t>Avenue Library</t>
  </si>
  <si>
    <t>E4203_4</t>
  </si>
  <si>
    <t>Barlow Moor Library</t>
  </si>
  <si>
    <t>E4203_5</t>
  </si>
  <si>
    <t>Beswick Library</t>
  </si>
  <si>
    <t>E4203_6</t>
  </si>
  <si>
    <t>Brooklands Library</t>
  </si>
  <si>
    <t>E4203_7</t>
  </si>
  <si>
    <t>Burnage Library</t>
  </si>
  <si>
    <t>E4203_8</t>
  </si>
  <si>
    <t>E4203_9</t>
  </si>
  <si>
    <t>Chorlton Library</t>
  </si>
  <si>
    <t>E4203_10</t>
  </si>
  <si>
    <t>Didsbury Library</t>
  </si>
  <si>
    <t>E4203_11</t>
  </si>
  <si>
    <t>Fallowfield Library</t>
  </si>
  <si>
    <t>E4203_12</t>
  </si>
  <si>
    <t>Forum Library</t>
  </si>
  <si>
    <t>E4203_13</t>
  </si>
  <si>
    <t>Gorton Library</t>
  </si>
  <si>
    <t>E4203_14</t>
  </si>
  <si>
    <t>Hulme High Street</t>
  </si>
  <si>
    <t>E4203_15</t>
  </si>
  <si>
    <t>Longsight Library</t>
  </si>
  <si>
    <t>E4203_16</t>
  </si>
  <si>
    <t>Miles Platting Library</t>
  </si>
  <si>
    <t>E4203_17</t>
  </si>
  <si>
    <t>Moss Side Powerhouse</t>
  </si>
  <si>
    <t>E4203_18</t>
  </si>
  <si>
    <t>New Moston Library</t>
  </si>
  <si>
    <t>E4203_19</t>
  </si>
  <si>
    <t>Newton Heath Library</t>
  </si>
  <si>
    <t>E4203_20</t>
  </si>
  <si>
    <t>North City Library</t>
  </si>
  <si>
    <t>E4203_21</t>
  </si>
  <si>
    <t>Northenden Library</t>
  </si>
  <si>
    <t>E4203_22</t>
  </si>
  <si>
    <t>Withington Library</t>
  </si>
  <si>
    <t>S8201_1</t>
  </si>
  <si>
    <t>S8201_2</t>
  </si>
  <si>
    <t>Lochthorn Library</t>
  </si>
  <si>
    <t>S8201_4</t>
  </si>
  <si>
    <t>Georgetown Library</t>
  </si>
  <si>
    <t>S8201_5</t>
  </si>
  <si>
    <t>Moffat Library</t>
  </si>
  <si>
    <t>S8201_6</t>
  </si>
  <si>
    <t>Lochmaben Library</t>
  </si>
  <si>
    <t>S8201_7</t>
  </si>
  <si>
    <t>Lockerbie Library</t>
  </si>
  <si>
    <t>S8201_8</t>
  </si>
  <si>
    <t>Annan Library</t>
  </si>
  <si>
    <t>S8201_9</t>
  </si>
  <si>
    <t>Eastriggs Library</t>
  </si>
  <si>
    <t>S8201_10</t>
  </si>
  <si>
    <t>Langholm Library</t>
  </si>
  <si>
    <t>S8201_11</t>
  </si>
  <si>
    <t>Gretna Library</t>
  </si>
  <si>
    <t>S8201_12</t>
  </si>
  <si>
    <t>Lochside Library</t>
  </si>
  <si>
    <t>S8201_13</t>
  </si>
  <si>
    <t>Thornhill Library</t>
  </si>
  <si>
    <t>S8201_14</t>
  </si>
  <si>
    <t>Sanquhar Library</t>
  </si>
  <si>
    <t>S8201_15</t>
  </si>
  <si>
    <t>Kirkconnel Library</t>
  </si>
  <si>
    <t>S8201_16</t>
  </si>
  <si>
    <t>Dalbeattie Library</t>
  </si>
  <si>
    <t>S8201_17</t>
  </si>
  <si>
    <t>Kirkcudbright Library</t>
  </si>
  <si>
    <t>S8201_18</t>
  </si>
  <si>
    <t>Castle Douglas Library</t>
  </si>
  <si>
    <t>S8201_19</t>
  </si>
  <si>
    <t>Gatehouse Library</t>
  </si>
  <si>
    <t>S8201_20</t>
  </si>
  <si>
    <t>Dalry Library</t>
  </si>
  <si>
    <t>S8201_21</t>
  </si>
  <si>
    <t>Newton Stewart Library</t>
  </si>
  <si>
    <t>S8201_22</t>
  </si>
  <si>
    <t>Whithorn Library</t>
  </si>
  <si>
    <t>S8201_23</t>
  </si>
  <si>
    <t>Wigtown Library</t>
  </si>
  <si>
    <t>S8201_24</t>
  </si>
  <si>
    <t>Portwilliam Library</t>
  </si>
  <si>
    <t>S8201_25</t>
  </si>
  <si>
    <t>Stranraer Library</t>
  </si>
  <si>
    <t>E0302_1</t>
  </si>
  <si>
    <t>Burghfield Common Library</t>
  </si>
  <si>
    <t>E0302_2</t>
  </si>
  <si>
    <t>Hungerford Library</t>
  </si>
  <si>
    <t>E0302_3</t>
  </si>
  <si>
    <t>Lambourn Library</t>
  </si>
  <si>
    <t>E0302_4</t>
  </si>
  <si>
    <t>Mortimer Library</t>
  </si>
  <si>
    <t>E0302_5</t>
  </si>
  <si>
    <t>E0302_6</t>
  </si>
  <si>
    <t>Pangbourne Library</t>
  </si>
  <si>
    <t>E0302_7</t>
  </si>
  <si>
    <t>Thatcham Library</t>
  </si>
  <si>
    <t>E0302_8</t>
  </si>
  <si>
    <t>Theale Library</t>
  </si>
  <si>
    <t>E0302_9</t>
  </si>
  <si>
    <t>West Berks Mobile</t>
  </si>
  <si>
    <t>S8604_1</t>
  </si>
  <si>
    <t>Almondbank</t>
  </si>
  <si>
    <t>S8604_2</t>
  </si>
  <si>
    <t>Armadale</t>
  </si>
  <si>
    <t>S8604_3</t>
  </si>
  <si>
    <t>Bathgate</t>
  </si>
  <si>
    <t>S8604_4</t>
  </si>
  <si>
    <t>Blackburn</t>
  </si>
  <si>
    <t>S8604_5</t>
  </si>
  <si>
    <t>Blackridge</t>
  </si>
  <si>
    <t>S8604_6</t>
  </si>
  <si>
    <t>Broxburn</t>
  </si>
  <si>
    <t>S8604_7</t>
  </si>
  <si>
    <t>Carmondean</t>
  </si>
  <si>
    <t>S8604_8</t>
  </si>
  <si>
    <t>East Calder</t>
  </si>
  <si>
    <t>S8604_9</t>
  </si>
  <si>
    <t>Fauldhouse</t>
  </si>
  <si>
    <t>S8604_10</t>
  </si>
  <si>
    <t>Lanthorn</t>
  </si>
  <si>
    <t>S8604_11</t>
  </si>
  <si>
    <t>S8604_12</t>
  </si>
  <si>
    <t>Local History</t>
  </si>
  <si>
    <t>S8604_13</t>
  </si>
  <si>
    <t>Pumpherston</t>
  </si>
  <si>
    <t>S8604_14</t>
  </si>
  <si>
    <t>West Calder</t>
  </si>
  <si>
    <t>S8604_15</t>
  </si>
  <si>
    <t>Whitburn</t>
  </si>
  <si>
    <t>W7701_1</t>
  </si>
  <si>
    <t>Baglan</t>
  </si>
  <si>
    <t>W7701_4</t>
  </si>
  <si>
    <t>Cwmafan</t>
  </si>
  <si>
    <t>W7701_7</t>
  </si>
  <si>
    <t>Glynneath</t>
  </si>
  <si>
    <t>W7701_9</t>
  </si>
  <si>
    <t>W7701_10</t>
  </si>
  <si>
    <t>Pontardawe</t>
  </si>
  <si>
    <t>W7701_11</t>
  </si>
  <si>
    <t>Port Talbot</t>
  </si>
  <si>
    <t>W7701_13</t>
  </si>
  <si>
    <t>Sandfields</t>
  </si>
  <si>
    <t>W7701_15</t>
  </si>
  <si>
    <t>Skewen</t>
  </si>
  <si>
    <t>W7701_18</t>
  </si>
  <si>
    <t>E4603_1</t>
  </si>
  <si>
    <t>Brierley Hill</t>
  </si>
  <si>
    <t>E4603_2</t>
  </si>
  <si>
    <t>Coseley</t>
  </si>
  <si>
    <t>E4603_3</t>
  </si>
  <si>
    <t>Cradley</t>
  </si>
  <si>
    <t>E4603_4</t>
  </si>
  <si>
    <t>E4603_5</t>
  </si>
  <si>
    <t>Dudley Wood Link</t>
  </si>
  <si>
    <t>E4603_6</t>
  </si>
  <si>
    <t>Gornal</t>
  </si>
  <si>
    <t>E4603_7</t>
  </si>
  <si>
    <t>E4603_8</t>
  </si>
  <si>
    <t>Kingswinford</t>
  </si>
  <si>
    <t>E4603_9</t>
  </si>
  <si>
    <t>Long Lane</t>
  </si>
  <si>
    <t>E4603_10</t>
  </si>
  <si>
    <t>Lye</t>
  </si>
  <si>
    <t>E4603_11</t>
  </si>
  <si>
    <t>Netherton</t>
  </si>
  <si>
    <t>E4603_12</t>
  </si>
  <si>
    <t>Quarry Bank Link</t>
  </si>
  <si>
    <t>E4603_13</t>
  </si>
  <si>
    <t>Sedgley</t>
  </si>
  <si>
    <t>E4603_14</t>
  </si>
  <si>
    <t>Stourbridge</t>
  </si>
  <si>
    <t>E4603_15</t>
  </si>
  <si>
    <t>Wordsley</t>
  </si>
  <si>
    <t>E5039_1</t>
  </si>
  <si>
    <t>Gayton</t>
  </si>
  <si>
    <t>E5039_4</t>
  </si>
  <si>
    <t>E5039_6</t>
  </si>
  <si>
    <t>Pinner</t>
  </si>
  <si>
    <t>E5039_8</t>
  </si>
  <si>
    <t>Roxeth</t>
  </si>
  <si>
    <t>E5039_9</t>
  </si>
  <si>
    <t>Stanmore</t>
  </si>
  <si>
    <t>E5039_10</t>
  </si>
  <si>
    <t>E5036_1</t>
  </si>
  <si>
    <t>Acton</t>
  </si>
  <si>
    <t>E5036_2</t>
  </si>
  <si>
    <t xml:space="preserve">Ealing Central </t>
  </si>
  <si>
    <t>E5036_3</t>
  </si>
  <si>
    <t>Greenford</t>
  </si>
  <si>
    <t>E5036_4</t>
  </si>
  <si>
    <t>Hanwell</t>
  </si>
  <si>
    <t>E5036_5</t>
  </si>
  <si>
    <t>Hospital</t>
  </si>
  <si>
    <t>E5036_6</t>
  </si>
  <si>
    <t>Jubilee Gardens</t>
  </si>
  <si>
    <t>E5036_7</t>
  </si>
  <si>
    <t>Northfields</t>
  </si>
  <si>
    <t>E5036_8</t>
  </si>
  <si>
    <t>Northolt</t>
  </si>
  <si>
    <t>E5036_9</t>
  </si>
  <si>
    <t>Northolt Leisure</t>
  </si>
  <si>
    <t>E5036_10</t>
  </si>
  <si>
    <t>Perivale</t>
  </si>
  <si>
    <t>E5036_11</t>
  </si>
  <si>
    <t>Pitshanger</t>
  </si>
  <si>
    <t>E5036_12</t>
  </si>
  <si>
    <t xml:space="preserve">Southall </t>
  </si>
  <si>
    <t>E5036_13</t>
  </si>
  <si>
    <t>West Ealing</t>
  </si>
  <si>
    <t>E5036_14</t>
  </si>
  <si>
    <t>Wood End</t>
  </si>
  <si>
    <t>E2721_1</t>
  </si>
  <si>
    <t>Bainbridge</t>
  </si>
  <si>
    <t>E2721_2</t>
  </si>
  <si>
    <t>Barlby</t>
  </si>
  <si>
    <t>E2721_3</t>
  </si>
  <si>
    <t>Bedale</t>
  </si>
  <si>
    <t>E2721_4</t>
  </si>
  <si>
    <t>Bentham</t>
  </si>
  <si>
    <t>E2721_5</t>
  </si>
  <si>
    <t>Bilton and Woodfield</t>
  </si>
  <si>
    <t>E2721_6</t>
  </si>
  <si>
    <t>Boroughbridge</t>
  </si>
  <si>
    <t>E2721_7</t>
  </si>
  <si>
    <t>Catterick Garrison</t>
  </si>
  <si>
    <t>E2721_8</t>
  </si>
  <si>
    <t>Colburn</t>
  </si>
  <si>
    <t>E2721_9</t>
  </si>
  <si>
    <t>Crosshills</t>
  </si>
  <si>
    <t>E2721_10</t>
  </si>
  <si>
    <t>Derwent Valley Bridge</t>
  </si>
  <si>
    <t>E2721_11</t>
  </si>
  <si>
    <t>Easingwold</t>
  </si>
  <si>
    <t>E2721_12</t>
  </si>
  <si>
    <t>Eastfield</t>
  </si>
  <si>
    <t>E2721_13</t>
  </si>
  <si>
    <t>Embsay with Eastby</t>
  </si>
  <si>
    <t>E2721_14</t>
  </si>
  <si>
    <t>Filey</t>
  </si>
  <si>
    <t>E2721_15</t>
  </si>
  <si>
    <t>Gargrave and Malhamdale</t>
  </si>
  <si>
    <t>E2721_16</t>
  </si>
  <si>
    <t>Grassington</t>
  </si>
  <si>
    <t>E2721_17</t>
  </si>
  <si>
    <t>Great Ayton</t>
  </si>
  <si>
    <t>E2721_18</t>
  </si>
  <si>
    <t>E2721_19</t>
  </si>
  <si>
    <t>Hawes</t>
  </si>
  <si>
    <t>E2721_20</t>
  </si>
  <si>
    <t>Helmsley</t>
  </si>
  <si>
    <t>E2721_21</t>
  </si>
  <si>
    <t>Ingleton</t>
  </si>
  <si>
    <t>E2721_22</t>
  </si>
  <si>
    <t>Kirkbymoorside</t>
  </si>
  <si>
    <t>E2721_23</t>
  </si>
  <si>
    <t>Knaresborough</t>
  </si>
  <si>
    <t>E2721_24</t>
  </si>
  <si>
    <t>Leyburn</t>
  </si>
  <si>
    <t>E2721_25</t>
  </si>
  <si>
    <t>Malton</t>
  </si>
  <si>
    <t>E2721_26</t>
  </si>
  <si>
    <t>Mashamshire</t>
  </si>
  <si>
    <t>E2721_27</t>
  </si>
  <si>
    <t>Northallerton</t>
  </si>
  <si>
    <t>E2721_28</t>
  </si>
  <si>
    <t>Norton</t>
  </si>
  <si>
    <t>E2721_29</t>
  </si>
  <si>
    <t>Nidderdale Plus</t>
  </si>
  <si>
    <t>E2721_30</t>
  </si>
  <si>
    <t>Pickering</t>
  </si>
  <si>
    <t>E2721_31</t>
  </si>
  <si>
    <t>Richmond</t>
  </si>
  <si>
    <t>E2721_32</t>
  </si>
  <si>
    <t>Ripon</t>
  </si>
  <si>
    <t>E2721_33</t>
  </si>
  <si>
    <t>Scalby</t>
  </si>
  <si>
    <t>E2721_34</t>
  </si>
  <si>
    <t>Scarborough</t>
  </si>
  <si>
    <t>E2721_35</t>
  </si>
  <si>
    <t>Selby</t>
  </si>
  <si>
    <t>E2721_36</t>
  </si>
  <si>
    <t>Settle</t>
  </si>
  <si>
    <t>E2721_37</t>
  </si>
  <si>
    <t>Sherburn</t>
  </si>
  <si>
    <t>E2721_38</t>
  </si>
  <si>
    <t>Skipton</t>
  </si>
  <si>
    <t>E2721_39</t>
  </si>
  <si>
    <t>Starbeck</t>
  </si>
  <si>
    <t>E2721_40</t>
  </si>
  <si>
    <t>Stokesley</t>
  </si>
  <si>
    <t>E2721_41</t>
  </si>
  <si>
    <t>Tadcaster</t>
  </si>
  <si>
    <t>E2721_42</t>
  </si>
  <si>
    <t>Thirsk</t>
  </si>
  <si>
    <t>E2721_43</t>
  </si>
  <si>
    <t>Whitby</t>
  </si>
  <si>
    <t>E2721_44</t>
  </si>
  <si>
    <t>Supermobile</t>
  </si>
  <si>
    <t>E1721_1</t>
  </si>
  <si>
    <t>Aldershot</t>
  </si>
  <si>
    <t>E1721_2</t>
  </si>
  <si>
    <t>Alresford</t>
  </si>
  <si>
    <t>E1721_3</t>
  </si>
  <si>
    <t>Alton</t>
  </si>
  <si>
    <t>E1721_4</t>
  </si>
  <si>
    <t>Andover</t>
  </si>
  <si>
    <t>E1721_5</t>
  </si>
  <si>
    <t>Basingstoke Discovery Centre</t>
  </si>
  <si>
    <t>E1721_6</t>
  </si>
  <si>
    <t>Bishops Waltham</t>
  </si>
  <si>
    <t>E1721_7</t>
  </si>
  <si>
    <t>Blackfield</t>
  </si>
  <si>
    <t>E1721_8</t>
  </si>
  <si>
    <t>Bordon</t>
  </si>
  <si>
    <t>E1721_9</t>
  </si>
  <si>
    <t>Bridgemary</t>
  </si>
  <si>
    <t>E1721_10</t>
  </si>
  <si>
    <t>Chandlers Ford</t>
  </si>
  <si>
    <t>E1721_11</t>
  </si>
  <si>
    <t>Chineham</t>
  </si>
  <si>
    <t>E1721_12</t>
  </si>
  <si>
    <t>Eastleigh</t>
  </si>
  <si>
    <t>E1721_13</t>
  </si>
  <si>
    <t>Elson</t>
  </si>
  <si>
    <t>E1721_14</t>
  </si>
  <si>
    <t>Emsworth</t>
  </si>
  <si>
    <t>E1721_15</t>
  </si>
  <si>
    <t>Fair Oak</t>
  </si>
  <si>
    <t>E1721_16</t>
  </si>
  <si>
    <t>E1721_17</t>
  </si>
  <si>
    <t>Farnborough</t>
  </si>
  <si>
    <t>E1721_18</t>
  </si>
  <si>
    <t>Fleet</t>
  </si>
  <si>
    <t>E1721_19</t>
  </si>
  <si>
    <t>Fordingbridge</t>
  </si>
  <si>
    <t>E1721_20</t>
  </si>
  <si>
    <t>Gosport Discovery Centre</t>
  </si>
  <si>
    <t>E1721_21</t>
  </si>
  <si>
    <t>Havant</t>
  </si>
  <si>
    <t>E1721_22</t>
  </si>
  <si>
    <t>Hayling Island</t>
  </si>
  <si>
    <t>E1721_23</t>
  </si>
  <si>
    <t>Hedge End</t>
  </si>
  <si>
    <t>E1721_24</t>
  </si>
  <si>
    <t>Horndean</t>
  </si>
  <si>
    <t>E1721_25</t>
  </si>
  <si>
    <t>Hythe</t>
  </si>
  <si>
    <t>E1721_26</t>
  </si>
  <si>
    <t>Kingsclere</t>
  </si>
  <si>
    <t>E1721_27</t>
  </si>
  <si>
    <t>Lee-on-the-Solent</t>
  </si>
  <si>
    <t>E1721_28</t>
  </si>
  <si>
    <t>Leigh Park</t>
  </si>
  <si>
    <t>E1721_29</t>
  </si>
  <si>
    <t>Liphook</t>
  </si>
  <si>
    <t>E1721_30</t>
  </si>
  <si>
    <t>Lockswood</t>
  </si>
  <si>
    <t>E1721_31</t>
  </si>
  <si>
    <t>Lowford</t>
  </si>
  <si>
    <t>E1721_32</t>
  </si>
  <si>
    <t>Lymington</t>
  </si>
  <si>
    <t>E1721_33</t>
  </si>
  <si>
    <t>Lyndhurst</t>
  </si>
  <si>
    <t>E1721_34</t>
  </si>
  <si>
    <t>Milford-on-Sea</t>
  </si>
  <si>
    <t>E1721_35</t>
  </si>
  <si>
    <t>Netley</t>
  </si>
  <si>
    <t>E1721_36</t>
  </si>
  <si>
    <t>New Milton</t>
  </si>
  <si>
    <t>E1721_37</t>
  </si>
  <si>
    <t>North Baddesley</t>
  </si>
  <si>
    <t>E1721_38</t>
  </si>
  <si>
    <t>Odiham</t>
  </si>
  <si>
    <t>E1721_39</t>
  </si>
  <si>
    <t>Overton</t>
  </si>
  <si>
    <t>E1721_40</t>
  </si>
  <si>
    <t>Petersfield</t>
  </si>
  <si>
    <t>E1721_41</t>
  </si>
  <si>
    <t>Portchester</t>
  </si>
  <si>
    <t>E1721_42</t>
  </si>
  <si>
    <t>Ringwood</t>
  </si>
  <si>
    <t>E1721_43</t>
  </si>
  <si>
    <t>Romsey</t>
  </si>
  <si>
    <t>E1721_44</t>
  </si>
  <si>
    <t>South Ham</t>
  </si>
  <si>
    <t>E1721_45</t>
  </si>
  <si>
    <t>E1721_46</t>
  </si>
  <si>
    <t>Stubbington</t>
  </si>
  <si>
    <t>E1721_47</t>
  </si>
  <si>
    <t>Tadley</t>
  </si>
  <si>
    <t>E1721_48</t>
  </si>
  <si>
    <t>Totton</t>
  </si>
  <si>
    <t>E1721_49</t>
  </si>
  <si>
    <t>Waterlooville</t>
  </si>
  <si>
    <t>E1721_50</t>
  </si>
  <si>
    <t>E1721_51</t>
  </si>
  <si>
    <t>E1721_52</t>
  </si>
  <si>
    <t>Winchester Discovery Centre</t>
  </si>
  <si>
    <t>E1721_53</t>
  </si>
  <si>
    <t>Yateley</t>
  </si>
  <si>
    <t>S8501_1</t>
  </si>
  <si>
    <t>Alness</t>
  </si>
  <si>
    <t>S8501_2</t>
  </si>
  <si>
    <t>Bettyhill</t>
  </si>
  <si>
    <t>S8501_3</t>
  </si>
  <si>
    <t>Bonar Bridge</t>
  </si>
  <si>
    <t>S8501_4</t>
  </si>
  <si>
    <t>Brora</t>
  </si>
  <si>
    <t>S8501_5</t>
  </si>
  <si>
    <t>Dornoch</t>
  </si>
  <si>
    <t>S8501_6</t>
  </si>
  <si>
    <t>Golspie</t>
  </si>
  <si>
    <t>S8501_7</t>
  </si>
  <si>
    <t>Helmsdale</t>
  </si>
  <si>
    <t>S8501_8</t>
  </si>
  <si>
    <t>Invergordon</t>
  </si>
  <si>
    <t>S8501_9</t>
  </si>
  <si>
    <t>Lairg</t>
  </si>
  <si>
    <t>S8501_10</t>
  </si>
  <si>
    <t>Tain</t>
  </si>
  <si>
    <t>S8501_11</t>
  </si>
  <si>
    <t>Thurso</t>
  </si>
  <si>
    <t>S8501_12</t>
  </si>
  <si>
    <t>Wick</t>
  </si>
  <si>
    <t>S8501_13</t>
  </si>
  <si>
    <t>Achiltibuie</t>
  </si>
  <si>
    <t>S8501_14</t>
  </si>
  <si>
    <t>Broadford</t>
  </si>
  <si>
    <t>S8501_15</t>
  </si>
  <si>
    <t>Cromarty</t>
  </si>
  <si>
    <t>S8501_16</t>
  </si>
  <si>
    <t>Dingwall</t>
  </si>
  <si>
    <t>S8501_17</t>
  </si>
  <si>
    <t>Fortrose</t>
  </si>
  <si>
    <t>S8501_18</t>
  </si>
  <si>
    <t>Gairloch Public</t>
  </si>
  <si>
    <t>S8501_19</t>
  </si>
  <si>
    <t>Kyle</t>
  </si>
  <si>
    <t>S8501_20</t>
  </si>
  <si>
    <t>Lochcarron</t>
  </si>
  <si>
    <t>S8501_21</t>
  </si>
  <si>
    <t>Muir of Ord</t>
  </si>
  <si>
    <t>S8501_22</t>
  </si>
  <si>
    <t>Plockton</t>
  </si>
  <si>
    <t>S8501_23</t>
  </si>
  <si>
    <t>Portree</t>
  </si>
  <si>
    <t>S8501_24</t>
  </si>
  <si>
    <t>Ullapool</t>
  </si>
  <si>
    <t>S8501_25</t>
  </si>
  <si>
    <t>Ardersier</t>
  </si>
  <si>
    <t>S8501_26</t>
  </si>
  <si>
    <t>Beauly</t>
  </si>
  <si>
    <t>S8501_27</t>
  </si>
  <si>
    <t>Culloden</t>
  </si>
  <si>
    <t>S8501_28</t>
  </si>
  <si>
    <t>Glenurquhart</t>
  </si>
  <si>
    <t>S8501_29</t>
  </si>
  <si>
    <t>Inshes</t>
  </si>
  <si>
    <t>S8501_30</t>
  </si>
  <si>
    <t>S8501_31</t>
  </si>
  <si>
    <t>Nairn</t>
  </si>
  <si>
    <t>S8501_32</t>
  </si>
  <si>
    <t>Ardnamurchan</t>
  </si>
  <si>
    <t>S8501_33</t>
  </si>
  <si>
    <t>Aviemore</t>
  </si>
  <si>
    <t>S8501_34</t>
  </si>
  <si>
    <t>Badenoch</t>
  </si>
  <si>
    <t>S8501_35</t>
  </si>
  <si>
    <t>Caol</t>
  </si>
  <si>
    <t>S8501_36</t>
  </si>
  <si>
    <t>Fort William</t>
  </si>
  <si>
    <t>S8501_37</t>
  </si>
  <si>
    <t>Grantown</t>
  </si>
  <si>
    <t>S8501_38</t>
  </si>
  <si>
    <t>Kinlochleven</t>
  </si>
  <si>
    <t>S8501_39</t>
  </si>
  <si>
    <t>Knoydart</t>
  </si>
  <si>
    <t>S8501_40</t>
  </si>
  <si>
    <t>Mallaig</t>
  </si>
  <si>
    <t>S8501_41</t>
  </si>
  <si>
    <t>Brora Mobile</t>
  </si>
  <si>
    <t>S8501_42</t>
  </si>
  <si>
    <t>Dingwall Mobile</t>
  </si>
  <si>
    <t>S8501_43</t>
  </si>
  <si>
    <t>Far North Mobile</t>
  </si>
  <si>
    <t>S8501_44</t>
  </si>
  <si>
    <t>Invergordon Mobile</t>
  </si>
  <si>
    <t>S8501_45</t>
  </si>
  <si>
    <t>Fort William Mobile</t>
  </si>
  <si>
    <t>S8501_46</t>
  </si>
  <si>
    <t>Moray Firth Mobile</t>
  </si>
  <si>
    <t>S8501_47</t>
  </si>
  <si>
    <t>Skye &amp; Lochalsh Mobile</t>
  </si>
  <si>
    <t>S8501_48</t>
  </si>
  <si>
    <t>West Ross Mobile</t>
  </si>
  <si>
    <t>S8501_49</t>
  </si>
  <si>
    <t>Abriachan</t>
  </si>
  <si>
    <t>S8501_50</t>
  </si>
  <si>
    <t>Glenurquhart Centre</t>
  </si>
  <si>
    <t>S8501_51</t>
  </si>
  <si>
    <t>Canna Post Office</t>
  </si>
  <si>
    <t>S8501_52</t>
  </si>
  <si>
    <t>Eigg</t>
  </si>
  <si>
    <t>S8501_53</t>
  </si>
  <si>
    <t>Muck</t>
  </si>
  <si>
    <t>S8501_54</t>
  </si>
  <si>
    <t>Rhum Post Office</t>
  </si>
  <si>
    <t>E0103_1</t>
  </si>
  <si>
    <t>Bradley Stoke Library</t>
  </si>
  <si>
    <t>E0103_2</t>
  </si>
  <si>
    <t>Cadbury Heath Library</t>
  </si>
  <si>
    <t>E0103_3</t>
  </si>
  <si>
    <t>Chipping Sodbury Library</t>
  </si>
  <si>
    <t>E0103_4</t>
  </si>
  <si>
    <t>Downend Library</t>
  </si>
  <si>
    <t>E0103_5</t>
  </si>
  <si>
    <t>Emersons Green Library</t>
  </si>
  <si>
    <t>E0103_6</t>
  </si>
  <si>
    <t>Filton Library</t>
  </si>
  <si>
    <t>E0103_7</t>
  </si>
  <si>
    <t>Hanham Library</t>
  </si>
  <si>
    <t>E0103_8</t>
  </si>
  <si>
    <t>Kingswood Library</t>
  </si>
  <si>
    <t>E0103_9</t>
  </si>
  <si>
    <t>Patchway Library</t>
  </si>
  <si>
    <t>E0103_10</t>
  </si>
  <si>
    <t>Staple Hill Library</t>
  </si>
  <si>
    <t>E0103_11</t>
  </si>
  <si>
    <t>Thornbury Library</t>
  </si>
  <si>
    <t>E0103_12</t>
  </si>
  <si>
    <t>Winterbourne Library</t>
  </si>
  <si>
    <t>E0103_13</t>
  </si>
  <si>
    <t>E1821_1</t>
  </si>
  <si>
    <t>Alvechurch</t>
  </si>
  <si>
    <t>E1821_2</t>
  </si>
  <si>
    <t>Bewdley</t>
  </si>
  <si>
    <t>E1821_3</t>
  </si>
  <si>
    <t>Broadway</t>
  </si>
  <si>
    <t>E1821_4</t>
  </si>
  <si>
    <t>Bromsgrove</t>
  </si>
  <si>
    <t>E1821_5</t>
  </si>
  <si>
    <t>Catshill</t>
  </si>
  <si>
    <t>E1821_6</t>
  </si>
  <si>
    <t>Droitwich</t>
  </si>
  <si>
    <t>E1821_7</t>
  </si>
  <si>
    <t>Evesham</t>
  </si>
  <si>
    <t>E1821_8</t>
  </si>
  <si>
    <t>Hagley</t>
  </si>
  <si>
    <t>E1821_9</t>
  </si>
  <si>
    <t>Kidderminster</t>
  </si>
  <si>
    <t>E1821_10</t>
  </si>
  <si>
    <t>Malvern</t>
  </si>
  <si>
    <t>E1821_11</t>
  </si>
  <si>
    <t>Pershore</t>
  </si>
  <si>
    <t>E1821_12</t>
  </si>
  <si>
    <t>Redditch</t>
  </si>
  <si>
    <t>E1821_13</t>
  </si>
  <si>
    <t>Rubery</t>
  </si>
  <si>
    <t>E1821_14</t>
  </si>
  <si>
    <t>St John's</t>
  </si>
  <si>
    <t>E1821_15</t>
  </si>
  <si>
    <t>Stourport</t>
  </si>
  <si>
    <t>E1821_16</t>
  </si>
  <si>
    <t>Tenbury</t>
  </si>
  <si>
    <t>E1821_17</t>
  </si>
  <si>
    <t>Upton-upon-Severn</t>
  </si>
  <si>
    <t>E1821_18</t>
  </si>
  <si>
    <t>Warndon</t>
  </si>
  <si>
    <t>E1821_19</t>
  </si>
  <si>
    <t>Woodrow</t>
  </si>
  <si>
    <t>E1821_20</t>
  </si>
  <si>
    <t>E1821_21</t>
  </si>
  <si>
    <t>Wythall</t>
  </si>
  <si>
    <t>E1821_22</t>
  </si>
  <si>
    <t>E1821_23</t>
  </si>
  <si>
    <t>Martley</t>
  </si>
  <si>
    <t>E1821_24</t>
  </si>
  <si>
    <t>Welland</t>
  </si>
  <si>
    <t>S8902_1</t>
  </si>
  <si>
    <t>S8902_2</t>
  </si>
  <si>
    <t>Aith</t>
  </si>
  <si>
    <t>S8902_3</t>
  </si>
  <si>
    <t>Anderson High</t>
  </si>
  <si>
    <t>S8902_4</t>
  </si>
  <si>
    <t>Baltaound</t>
  </si>
  <si>
    <t>S8902_5</t>
  </si>
  <si>
    <t>Brae</t>
  </si>
  <si>
    <t>S8902_6</t>
  </si>
  <si>
    <t>Mid Yell</t>
  </si>
  <si>
    <t>S8902_7</t>
  </si>
  <si>
    <t>Sandwick</t>
  </si>
  <si>
    <t>S8902_8</t>
  </si>
  <si>
    <t>Whalsay</t>
  </si>
  <si>
    <t>S8902_9</t>
  </si>
  <si>
    <t>E4602_1</t>
  </si>
  <si>
    <t>Aldermoor Community Library</t>
  </si>
  <si>
    <t>E4602_2</t>
  </si>
  <si>
    <t>Allesley Park Community Library</t>
  </si>
  <si>
    <t>E4602_3</t>
  </si>
  <si>
    <t>Bell Green Community Library and Learning Centre</t>
  </si>
  <si>
    <t>E4602_4</t>
  </si>
  <si>
    <t>Caludon Castle Community Library</t>
  </si>
  <si>
    <t>E4602_5</t>
  </si>
  <si>
    <t>Canley Community Library</t>
  </si>
  <si>
    <t>E4602_6</t>
  </si>
  <si>
    <t>E4602_7</t>
  </si>
  <si>
    <t>Cheylesmore Community Library</t>
  </si>
  <si>
    <t>E4602_8</t>
  </si>
  <si>
    <t>Coundon Community Library</t>
  </si>
  <si>
    <t>E4602_9</t>
  </si>
  <si>
    <t>Earlsdon Community Library</t>
  </si>
  <si>
    <t>E4602_10</t>
  </si>
  <si>
    <t>Finham Community Library</t>
  </si>
  <si>
    <t>E4602_11</t>
  </si>
  <si>
    <t>Foleshill Community Librart</t>
  </si>
  <si>
    <t>E4602_12</t>
  </si>
  <si>
    <t>Hillfields Community Library</t>
  </si>
  <si>
    <t>E4602_13</t>
  </si>
  <si>
    <t>Holbrooks Community Library</t>
  </si>
  <si>
    <t>E4602_14</t>
  </si>
  <si>
    <t>Jubilee Crescent Community Library</t>
  </si>
  <si>
    <t>E4602_15</t>
  </si>
  <si>
    <t>Stoke Community Library</t>
  </si>
  <si>
    <t>E4602_16</t>
  </si>
  <si>
    <t>Tile Hill Community Library and Learning Centre</t>
  </si>
  <si>
    <t>E4602_17</t>
  </si>
  <si>
    <t>Willenhall Community Library</t>
  </si>
  <si>
    <t>E2101_1</t>
  </si>
  <si>
    <t>Bembridge</t>
  </si>
  <si>
    <t>E2101_2</t>
  </si>
  <si>
    <t>Brighstone</t>
  </si>
  <si>
    <t>E2101_3</t>
  </si>
  <si>
    <t>Cowes</t>
  </si>
  <si>
    <t>E2101_4</t>
  </si>
  <si>
    <t>East Cowes</t>
  </si>
  <si>
    <t>E2101_5</t>
  </si>
  <si>
    <t>Edward Edwards, Niton</t>
  </si>
  <si>
    <t>E2101_6</t>
  </si>
  <si>
    <t>Freshwater</t>
  </si>
  <si>
    <t>E2101_7</t>
  </si>
  <si>
    <t>E2101_8</t>
  </si>
  <si>
    <t>Ryde</t>
  </si>
  <si>
    <t>E2101_9</t>
  </si>
  <si>
    <t>Sandown</t>
  </si>
  <si>
    <t>E2101_10</t>
  </si>
  <si>
    <t>Shanklin</t>
  </si>
  <si>
    <t>E2101_11</t>
  </si>
  <si>
    <t>Ventnor</t>
  </si>
  <si>
    <t>E2101_12</t>
  </si>
  <si>
    <t>Home Service</t>
  </si>
  <si>
    <t>E2101_13</t>
  </si>
  <si>
    <t>W7101_1</t>
  </si>
  <si>
    <t>Aberystwyth</t>
  </si>
  <si>
    <t>W7101_2</t>
  </si>
  <si>
    <t>Cardigan</t>
  </si>
  <si>
    <t>W7101_3</t>
  </si>
  <si>
    <t>Lampeter</t>
  </si>
  <si>
    <t>W7101_4</t>
  </si>
  <si>
    <t>Aberaeron</t>
  </si>
  <si>
    <t>W7101_5</t>
  </si>
  <si>
    <t>Llandysul</t>
  </si>
  <si>
    <t>W7101_6</t>
  </si>
  <si>
    <t>New Quay</t>
  </si>
  <si>
    <t>W7101_7</t>
  </si>
  <si>
    <t>Large Mobile</t>
  </si>
  <si>
    <t>W7101_8</t>
  </si>
  <si>
    <t>Small mobile North</t>
  </si>
  <si>
    <t>W7101_9</t>
  </si>
  <si>
    <t>Small mobile south</t>
  </si>
  <si>
    <t>E5047_1</t>
  </si>
  <si>
    <t>Castelnau Library</t>
  </si>
  <si>
    <t>E5047_2</t>
  </si>
  <si>
    <t>East Sheen Library</t>
  </si>
  <si>
    <t>E5047_3</t>
  </si>
  <si>
    <t>Ham Library</t>
  </si>
  <si>
    <t>E5047_4</t>
  </si>
  <si>
    <t>Hampton Library</t>
  </si>
  <si>
    <t>E5047_5</t>
  </si>
  <si>
    <t>Hampton Hill Library</t>
  </si>
  <si>
    <t>E5047_6</t>
  </si>
  <si>
    <t>Hampton Wick Library</t>
  </si>
  <si>
    <t>E5047_8</t>
  </si>
  <si>
    <t>Kew Library</t>
  </si>
  <si>
    <t>E5047_9</t>
  </si>
  <si>
    <t>E5047_10</t>
  </si>
  <si>
    <t>Richmond Reference Library</t>
  </si>
  <si>
    <t>E5047_11</t>
  </si>
  <si>
    <t>Teddington Library</t>
  </si>
  <si>
    <t>E5047_12</t>
  </si>
  <si>
    <t>Twickenham Library</t>
  </si>
  <si>
    <t>E5047_13</t>
  </si>
  <si>
    <t>Whitton Library</t>
  </si>
  <si>
    <t>E4504_1</t>
  </si>
  <si>
    <t>The Word, National Centre for the Written Word</t>
  </si>
  <si>
    <t>E4504_2</t>
  </si>
  <si>
    <t>Cleadon Park Library</t>
  </si>
  <si>
    <t>E4504_3</t>
  </si>
  <si>
    <t xml:space="preserve">Hebburn Central </t>
  </si>
  <si>
    <t>E4504_4</t>
  </si>
  <si>
    <t>Jarrow Focus Library</t>
  </si>
  <si>
    <t>E4504_5</t>
  </si>
  <si>
    <t xml:space="preserve">Boldon Lane Community Library </t>
  </si>
  <si>
    <t>E4504_6</t>
  </si>
  <si>
    <t>Boldon and Cleadon Community Library</t>
  </si>
  <si>
    <t>E4504_7</t>
  </si>
  <si>
    <t>Perth Green Community Library</t>
  </si>
  <si>
    <t>E4504_8</t>
  </si>
  <si>
    <t>Whitburn Community Library</t>
  </si>
  <si>
    <t>E4205_1</t>
  </si>
  <si>
    <t>Alkrington</t>
  </si>
  <si>
    <t>E4205_2</t>
  </si>
  <si>
    <t>Balderstone</t>
  </si>
  <si>
    <t>E4205_3</t>
  </si>
  <si>
    <t>Castleton</t>
  </si>
  <si>
    <t>E4205_4</t>
  </si>
  <si>
    <t>Darnhill</t>
  </si>
  <si>
    <t>E4205_5</t>
  </si>
  <si>
    <t>E4205_6</t>
  </si>
  <si>
    <t>Littleborough</t>
  </si>
  <si>
    <t>E4205_7</t>
  </si>
  <si>
    <t>Middleton</t>
  </si>
  <si>
    <t>E4205_8</t>
  </si>
  <si>
    <t>Middleton Junction</t>
  </si>
  <si>
    <t>E4205_9</t>
  </si>
  <si>
    <t>Milnrow</t>
  </si>
  <si>
    <t>E4205_10</t>
  </si>
  <si>
    <t>Norden</t>
  </si>
  <si>
    <t>E4205_11</t>
  </si>
  <si>
    <t>Smallbridge</t>
  </si>
  <si>
    <t>E4205_12</t>
  </si>
  <si>
    <t>Smithy Bridge</t>
  </si>
  <si>
    <t>E4205_13</t>
  </si>
  <si>
    <t>Spotland</t>
  </si>
  <si>
    <t>E4205_14</t>
  </si>
  <si>
    <t>Wardle</t>
  </si>
  <si>
    <t>Belfield</t>
  </si>
  <si>
    <t>E3021_1</t>
  </si>
  <si>
    <t>Annesley Woodhouse</t>
  </si>
  <si>
    <t>E3021_2</t>
  </si>
  <si>
    <t>Arnold Library</t>
  </si>
  <si>
    <t>E3021_3</t>
  </si>
  <si>
    <t>Balderton</t>
  </si>
  <si>
    <t>E3021_4</t>
  </si>
  <si>
    <t>Balmoral</t>
  </si>
  <si>
    <t>E3021_5</t>
  </si>
  <si>
    <t>Beeston</t>
  </si>
  <si>
    <t>E3021_6</t>
  </si>
  <si>
    <t>Bilsthorpe</t>
  </si>
  <si>
    <t>E3021_7</t>
  </si>
  <si>
    <t>Bingham</t>
  </si>
  <si>
    <t>E3021_8</t>
  </si>
  <si>
    <t>Bircotes</t>
  </si>
  <si>
    <t>E3021_9</t>
  </si>
  <si>
    <t>Blidworth</t>
  </si>
  <si>
    <t>E3021_10</t>
  </si>
  <si>
    <t>Burton Joyce</t>
  </si>
  <si>
    <t>E3021_11</t>
  </si>
  <si>
    <t>Calverton</t>
  </si>
  <si>
    <t>E3021_12</t>
  </si>
  <si>
    <t xml:space="preserve">Carlton  </t>
  </si>
  <si>
    <t>E3021_13</t>
  </si>
  <si>
    <t>Carlton Hill</t>
  </si>
  <si>
    <t>E3021_14</t>
  </si>
  <si>
    <t>Carlton in Lindrick</t>
  </si>
  <si>
    <t>E3021_15</t>
  </si>
  <si>
    <t>Clipstone</t>
  </si>
  <si>
    <t>E3021_16</t>
  </si>
  <si>
    <t>Collingham</t>
  </si>
  <si>
    <t>E3021_17</t>
  </si>
  <si>
    <t>Cotgrave</t>
  </si>
  <si>
    <t>E3021_18</t>
  </si>
  <si>
    <t>Dukeries</t>
  </si>
  <si>
    <t>E3021_19</t>
  </si>
  <si>
    <t xml:space="preserve">East Leake </t>
  </si>
  <si>
    <t>E3021_20</t>
  </si>
  <si>
    <t>Eastwood</t>
  </si>
  <si>
    <t>E3021_21</t>
  </si>
  <si>
    <t>Edgewood</t>
  </si>
  <si>
    <t>E3021_22</t>
  </si>
  <si>
    <t>Edwinstowe</t>
  </si>
  <si>
    <t>E3021_23</t>
  </si>
  <si>
    <t>Farnsfield</t>
  </si>
  <si>
    <t>E3021_24</t>
  </si>
  <si>
    <t>Forest Town</t>
  </si>
  <si>
    <t>E3021_25</t>
  </si>
  <si>
    <t>Gedling</t>
  </si>
  <si>
    <t>E3021_26</t>
  </si>
  <si>
    <t>Gotham</t>
  </si>
  <si>
    <t>E3021_27</t>
  </si>
  <si>
    <t>Hucknall</t>
  </si>
  <si>
    <t>E3021_28</t>
  </si>
  <si>
    <t>Huthwaite</t>
  </si>
  <si>
    <t>E3021_29</t>
  </si>
  <si>
    <t>Inham Nook</t>
  </si>
  <si>
    <t>E3021_30</t>
  </si>
  <si>
    <t>Jacksdale</t>
  </si>
  <si>
    <t>E3021_31</t>
  </si>
  <si>
    <t>Keyworth</t>
  </si>
  <si>
    <t>E3021_32</t>
  </si>
  <si>
    <t>Kimberley</t>
  </si>
  <si>
    <t>E3021_33</t>
  </si>
  <si>
    <t>Kirkby in Ashfield</t>
  </si>
  <si>
    <t>E3021_34</t>
  </si>
  <si>
    <t>Ladybrook</t>
  </si>
  <si>
    <t>E3021_35</t>
  </si>
  <si>
    <t>Langold</t>
  </si>
  <si>
    <t>E3021_36</t>
  </si>
  <si>
    <t>Lowdham</t>
  </si>
  <si>
    <t>E3021_37</t>
  </si>
  <si>
    <t>Mansfield</t>
  </si>
  <si>
    <t>E3021_38</t>
  </si>
  <si>
    <t>Mansfield Woodhouse</t>
  </si>
  <si>
    <t>E3021_39</t>
  </si>
  <si>
    <t>Mapperley</t>
  </si>
  <si>
    <t>E3021_40</t>
  </si>
  <si>
    <t>Misterton</t>
  </si>
  <si>
    <t>E3021_41</t>
  </si>
  <si>
    <t>Newark</t>
  </si>
  <si>
    <t>E3021_42</t>
  </si>
  <si>
    <t>Ollerton</t>
  </si>
  <si>
    <t>E3021_43</t>
  </si>
  <si>
    <t>Radcliffe on Trent</t>
  </si>
  <si>
    <t>E3021_44</t>
  </si>
  <si>
    <t>Rainworth</t>
  </si>
  <si>
    <t>E3021_45</t>
  </si>
  <si>
    <t>Ravenshead</t>
  </si>
  <si>
    <t>E3021_46</t>
  </si>
  <si>
    <t>Retford</t>
  </si>
  <si>
    <t>E3021_47</t>
  </si>
  <si>
    <t>Ruddington</t>
  </si>
  <si>
    <t>E3021_48</t>
  </si>
  <si>
    <t>Selston</t>
  </si>
  <si>
    <t>E3021_49</t>
  </si>
  <si>
    <t>Skegby</t>
  </si>
  <si>
    <t>E3021_50</t>
  </si>
  <si>
    <t>Southwell</t>
  </si>
  <si>
    <t>E3021_51</t>
  </si>
  <si>
    <t>Stapleford</t>
  </si>
  <si>
    <t>E3021_52</t>
  </si>
  <si>
    <t>Sutton Bonington</t>
  </si>
  <si>
    <t>E3021_53</t>
  </si>
  <si>
    <t>Sutton in Ashfield</t>
  </si>
  <si>
    <t>E3021_54</t>
  </si>
  <si>
    <t>Sutton on Trent</t>
  </si>
  <si>
    <t>E3021_55</t>
  </si>
  <si>
    <t>Toton</t>
  </si>
  <si>
    <t>E3021_56</t>
  </si>
  <si>
    <t>Tuxford</t>
  </si>
  <si>
    <t>E3021_57</t>
  </si>
  <si>
    <t>Warsop</t>
  </si>
  <si>
    <t>E3021_58</t>
  </si>
  <si>
    <t>E3021_59</t>
  </si>
  <si>
    <t>Woodthorpe</t>
  </si>
  <si>
    <t>E3021_60</t>
  </si>
  <si>
    <t>Worksop</t>
  </si>
  <si>
    <t>E3021_61</t>
  </si>
  <si>
    <t>East-South Mobile (Southwell)</t>
  </si>
  <si>
    <t>E3021_62</t>
  </si>
  <si>
    <t>North Mobile (Worksop)</t>
  </si>
  <si>
    <t>E3021_63</t>
  </si>
  <si>
    <t>West Mobile (Kirkby in Ashfield)</t>
  </si>
  <si>
    <t>S8702_1</t>
  </si>
  <si>
    <t>Anniesland Library and Learning centre</t>
  </si>
  <si>
    <t>Local  authority run library</t>
  </si>
  <si>
    <t>S8702_2</t>
  </si>
  <si>
    <t>Baillieston Library and Learning Centre</t>
  </si>
  <si>
    <t>Local authority run library</t>
  </si>
  <si>
    <t>S8702_3</t>
  </si>
  <si>
    <t>Barmulloch Community Centre and Library</t>
  </si>
  <si>
    <t>S8702_4</t>
  </si>
  <si>
    <t>Library at the Bridge</t>
  </si>
  <si>
    <t>S8702_5</t>
  </si>
  <si>
    <t>Bridgeton Library and Learning Centre</t>
  </si>
  <si>
    <t>S8702_6</t>
  </si>
  <si>
    <t>Cardonald Library and Learning Centre</t>
  </si>
  <si>
    <t>S8702_7</t>
  </si>
  <si>
    <t>Castlemilk Library and Learning Centre</t>
  </si>
  <si>
    <t>S8702_8</t>
  </si>
  <si>
    <t>Couper Institute Library and Learning Centre</t>
  </si>
  <si>
    <t>S8702_9</t>
  </si>
  <si>
    <t>Dennistoun Library and Learning Centre</t>
  </si>
  <si>
    <t>S8702_10</t>
  </si>
  <si>
    <t>Drumchapel Library and Learning Centre</t>
  </si>
  <si>
    <t>S8702_11</t>
  </si>
  <si>
    <t>Elderpark Library and Learning Centre</t>
  </si>
  <si>
    <t>S8702_12</t>
  </si>
  <si>
    <t>Library at GoMA - The Learning Gallery</t>
  </si>
  <si>
    <t>S8702_13</t>
  </si>
  <si>
    <t>Gorbals Library and Learning Centre</t>
  </si>
  <si>
    <t>S8702_14</t>
  </si>
  <si>
    <t>Govanhill Library and Learning Centre</t>
  </si>
  <si>
    <t>S8702_15</t>
  </si>
  <si>
    <t>Hillhead Library and Learning Centre</t>
  </si>
  <si>
    <t>S8702_16</t>
  </si>
  <si>
    <t>Ibrox Library and Learning Centre</t>
  </si>
  <si>
    <t>S8702_17</t>
  </si>
  <si>
    <t>Knightswood Library and Learning Centre</t>
  </si>
  <si>
    <t>S8702_18</t>
  </si>
  <si>
    <t>Langside Library and Learning Centre</t>
  </si>
  <si>
    <t>S8702_19</t>
  </si>
  <si>
    <t>Maryhill Library and Learning Centre</t>
  </si>
  <si>
    <t>S8702_20</t>
  </si>
  <si>
    <t>Milton Library and Learning Centre</t>
  </si>
  <si>
    <t>S8702_21</t>
  </si>
  <si>
    <t>The Mitchell Library</t>
  </si>
  <si>
    <t>S8702_22</t>
  </si>
  <si>
    <t>Parkhead Library and Learning Centre</t>
  </si>
  <si>
    <t>S8702_23</t>
  </si>
  <si>
    <t>Partick Library and Learning Centre</t>
  </si>
  <si>
    <t>S8702_24</t>
  </si>
  <si>
    <t>Pollok Library and Learning Centre</t>
  </si>
  <si>
    <t>S8702_25</t>
  </si>
  <si>
    <t>Pollokshaws Library and Learning Centre</t>
  </si>
  <si>
    <t>S8702_26</t>
  </si>
  <si>
    <t>Pollokshields Library and Learning Centre</t>
  </si>
  <si>
    <t>S8702_27</t>
  </si>
  <si>
    <t>Possilpark Library and Learning Centre</t>
  </si>
  <si>
    <t>S8702_28</t>
  </si>
  <si>
    <t>Riddrie Library and Learning Centre</t>
  </si>
  <si>
    <t>S8702_29</t>
  </si>
  <si>
    <t>Royston Library and Learning Centre</t>
  </si>
  <si>
    <t>S8702_30</t>
  </si>
  <si>
    <t>Shettleston Library and Learning Centre</t>
  </si>
  <si>
    <t>S8702_31</t>
  </si>
  <si>
    <t>Springburn Library and Learning Centre</t>
  </si>
  <si>
    <t>S8702_32</t>
  </si>
  <si>
    <t>Whiteinch Library and Learning Centre</t>
  </si>
  <si>
    <t>S8702_33</t>
  </si>
  <si>
    <t>Woodside Library and Learning Centre</t>
  </si>
  <si>
    <t>E0604_1</t>
  </si>
  <si>
    <t>Barnton</t>
  </si>
  <si>
    <t>E0604_3</t>
  </si>
  <si>
    <t>Blacon</t>
  </si>
  <si>
    <t>E0604_4</t>
  </si>
  <si>
    <t>E0604_5</t>
  </si>
  <si>
    <t>Ellesmere Port</t>
  </si>
  <si>
    <t>E0604_7</t>
  </si>
  <si>
    <t>Frodsham</t>
  </si>
  <si>
    <t>E0604_8</t>
  </si>
  <si>
    <t>Great Boughton</t>
  </si>
  <si>
    <t>E0604_9</t>
  </si>
  <si>
    <t>Helsby</t>
  </si>
  <si>
    <t>E0604_10</t>
  </si>
  <si>
    <t>Hoole</t>
  </si>
  <si>
    <t>E0604_11</t>
  </si>
  <si>
    <t>Hope Farm</t>
  </si>
  <si>
    <t>E0604_12</t>
  </si>
  <si>
    <t>Lache</t>
  </si>
  <si>
    <t>E0604_13</t>
  </si>
  <si>
    <t>Little Sutton</t>
  </si>
  <si>
    <t>E0604_14</t>
  </si>
  <si>
    <t>Malpas</t>
  </si>
  <si>
    <t>E0604_15</t>
  </si>
  <si>
    <t>Neston</t>
  </si>
  <si>
    <t>E0604_16</t>
  </si>
  <si>
    <t>Northwich</t>
  </si>
  <si>
    <t>E0604_17</t>
  </si>
  <si>
    <t>Sandiway</t>
  </si>
  <si>
    <t>E0604_18</t>
  </si>
  <si>
    <t>Tarporley</t>
  </si>
  <si>
    <t>E0604_19</t>
  </si>
  <si>
    <t>Tarvin</t>
  </si>
  <si>
    <t>E0604_20</t>
  </si>
  <si>
    <t>Tattenhall</t>
  </si>
  <si>
    <t>E0604_21</t>
  </si>
  <si>
    <t>E0604_22</t>
  </si>
  <si>
    <t>Weaverham</t>
  </si>
  <si>
    <t>E0604_23</t>
  </si>
  <si>
    <t>Wharton</t>
  </si>
  <si>
    <t>E0604_25</t>
  </si>
  <si>
    <t>Winsford</t>
  </si>
  <si>
    <t>E0604_26</t>
  </si>
  <si>
    <t>Cheshire West Mobile</t>
  </si>
  <si>
    <t>S8403_1</t>
  </si>
  <si>
    <t>Aberlour</t>
  </si>
  <si>
    <t>S8403_2</t>
  </si>
  <si>
    <t>Buckie</t>
  </si>
  <si>
    <t>S8403_3</t>
  </si>
  <si>
    <t>Burghead</t>
  </si>
  <si>
    <t>S8403_4</t>
  </si>
  <si>
    <t>Cullen</t>
  </si>
  <si>
    <t>S8403_5</t>
  </si>
  <si>
    <t>Dufftown</t>
  </si>
  <si>
    <t>S8403_6</t>
  </si>
  <si>
    <t>S8403_7</t>
  </si>
  <si>
    <t>Fochabers</t>
  </si>
  <si>
    <t>S8403_8</t>
  </si>
  <si>
    <t>Forres</t>
  </si>
  <si>
    <t>S8403_9</t>
  </si>
  <si>
    <t>Keith</t>
  </si>
  <si>
    <t>S8403_10</t>
  </si>
  <si>
    <t>Lossiemouth</t>
  </si>
  <si>
    <t>S8403_11</t>
  </si>
  <si>
    <t>Tomintoul</t>
  </si>
  <si>
    <t>S8403_12</t>
  </si>
  <si>
    <t>E4503_1</t>
  </si>
  <si>
    <t>Battle Hill Library</t>
  </si>
  <si>
    <t>E4503_2</t>
  </si>
  <si>
    <t>Cullercoats Library</t>
  </si>
  <si>
    <t>E4503_3</t>
  </si>
  <si>
    <t>Dudley Library</t>
  </si>
  <si>
    <t>E4503_4</t>
  </si>
  <si>
    <t>Forest Hall Library</t>
  </si>
  <si>
    <t>E4503_5</t>
  </si>
  <si>
    <t>Howdon Library</t>
  </si>
  <si>
    <t>E4503_6</t>
  </si>
  <si>
    <t>Killingworth Library</t>
  </si>
  <si>
    <t>E4503_7</t>
  </si>
  <si>
    <t>Longbenton Library</t>
  </si>
  <si>
    <t>E4503_8</t>
  </si>
  <si>
    <t>Monkseaton Library</t>
  </si>
  <si>
    <t>E4503_9</t>
  </si>
  <si>
    <t>E4503_10</t>
  </si>
  <si>
    <t>Shiremoor Library</t>
  </si>
  <si>
    <t>E4503_11</t>
  </si>
  <si>
    <t>Tynemouth Library</t>
  </si>
  <si>
    <t>E4503_12</t>
  </si>
  <si>
    <t>Wallsend Library</t>
  </si>
  <si>
    <t>E4503_13</t>
  </si>
  <si>
    <t>Whitley Bay Library</t>
  </si>
  <si>
    <t>E4503_14</t>
  </si>
  <si>
    <t>Wideopen Library</t>
  </si>
  <si>
    <t>E4503_15</t>
  </si>
  <si>
    <t>Adult Library Bus</t>
  </si>
  <si>
    <t>E4503_16</t>
  </si>
  <si>
    <t>Children's Library Bus</t>
  </si>
  <si>
    <t>E0920_1</t>
  </si>
  <si>
    <t>Carlisle</t>
  </si>
  <si>
    <t>E0920_2</t>
  </si>
  <si>
    <t>Alston</t>
  </si>
  <si>
    <t>E0920_3</t>
  </si>
  <si>
    <t>Ambleside</t>
  </si>
  <si>
    <t>E0920_4</t>
  </si>
  <si>
    <t>Appleby</t>
  </si>
  <si>
    <t>E0920_5</t>
  </si>
  <si>
    <t>Askam</t>
  </si>
  <si>
    <t>E0920_6</t>
  </si>
  <si>
    <t>Aspatria</t>
  </si>
  <si>
    <t>E0920_7</t>
  </si>
  <si>
    <t>Barrow in Furness</t>
  </si>
  <si>
    <t>E0920_8</t>
  </si>
  <si>
    <t>Brampton</t>
  </si>
  <si>
    <t>E0920_9</t>
  </si>
  <si>
    <t>Cleator Moor</t>
  </si>
  <si>
    <t>E0920_10</t>
  </si>
  <si>
    <t>Cockermouth Library Link</t>
  </si>
  <si>
    <t>E0920_11</t>
  </si>
  <si>
    <t>Denton Holme</t>
  </si>
  <si>
    <t>E0920_12</t>
  </si>
  <si>
    <t>Egremont</t>
  </si>
  <si>
    <t>E0920_13</t>
  </si>
  <si>
    <t>Frizington</t>
  </si>
  <si>
    <t>E0920_14</t>
  </si>
  <si>
    <t>Grange over Sands</t>
  </si>
  <si>
    <t>E0920_15</t>
  </si>
  <si>
    <t>Harraby Library Link</t>
  </si>
  <si>
    <t>E0920_18</t>
  </si>
  <si>
    <t>Kendal</t>
  </si>
  <si>
    <t>E0920_19</t>
  </si>
  <si>
    <t>Keswick</t>
  </si>
  <si>
    <t>E0920_20</t>
  </si>
  <si>
    <t>Kirkby Lonsdale</t>
  </si>
  <si>
    <t>E0920_21</t>
  </si>
  <si>
    <t>Kirkby Stephen</t>
  </si>
  <si>
    <t>E0920_22</t>
  </si>
  <si>
    <t>Longtown</t>
  </si>
  <si>
    <t>E0920_23</t>
  </si>
  <si>
    <t>Maryport</t>
  </si>
  <si>
    <t>E0920_24</t>
  </si>
  <si>
    <t>Millom</t>
  </si>
  <si>
    <t>E0920_25</t>
  </si>
  <si>
    <t>Milnthorpe</t>
  </si>
  <si>
    <t>E0920_27</t>
  </si>
  <si>
    <t>Moorclose</t>
  </si>
  <si>
    <t>E0920_28</t>
  </si>
  <si>
    <t>Morton Library Link</t>
  </si>
  <si>
    <t>E0920_29</t>
  </si>
  <si>
    <t>Penrith</t>
  </si>
  <si>
    <t>E0920_30</t>
  </si>
  <si>
    <t>Roose</t>
  </si>
  <si>
    <t>E0920_31</t>
  </si>
  <si>
    <t>Seascale</t>
  </si>
  <si>
    <t>E0920_32</t>
  </si>
  <si>
    <t>E0920_33</t>
  </si>
  <si>
    <t>Sedbergh</t>
  </si>
  <si>
    <t>E0920_34</t>
  </si>
  <si>
    <t>Silloth</t>
  </si>
  <si>
    <t>E0920_35</t>
  </si>
  <si>
    <t>Ulverston</t>
  </si>
  <si>
    <t>E0920_36</t>
  </si>
  <si>
    <t>Walney</t>
  </si>
  <si>
    <t>E0920_37</t>
  </si>
  <si>
    <t>Whitehaven</t>
  </si>
  <si>
    <t>E0920_38</t>
  </si>
  <si>
    <t>Wigton</t>
  </si>
  <si>
    <t>E0920_39</t>
  </si>
  <si>
    <t>Windermere</t>
  </si>
  <si>
    <t>E0920_40</t>
  </si>
  <si>
    <t>Workington</t>
  </si>
  <si>
    <t>E5035_1</t>
  </si>
  <si>
    <t>New Addington</t>
  </si>
  <si>
    <t>E5035_2</t>
  </si>
  <si>
    <t>Broad Green</t>
  </si>
  <si>
    <t>E5035_3</t>
  </si>
  <si>
    <t>E5035_4</t>
  </si>
  <si>
    <t>E5035_5</t>
  </si>
  <si>
    <t>South Norwood</t>
  </si>
  <si>
    <t>E5035_6</t>
  </si>
  <si>
    <t>Norbury</t>
  </si>
  <si>
    <t>E5035_7</t>
  </si>
  <si>
    <t>Sanderstead</t>
  </si>
  <si>
    <t>E5035_8</t>
  </si>
  <si>
    <t>Selsdon</t>
  </si>
  <si>
    <t>E5035_9</t>
  </si>
  <si>
    <t>Bradmore Green</t>
  </si>
  <si>
    <t>E5035_10</t>
  </si>
  <si>
    <t>Coulsdon</t>
  </si>
  <si>
    <t>E5035_11</t>
  </si>
  <si>
    <t>Thornton Heath</t>
  </si>
  <si>
    <t>E5035_12</t>
  </si>
  <si>
    <t>Purley</t>
  </si>
  <si>
    <t>E5035_13</t>
  </si>
  <si>
    <t>E5049_1</t>
  </si>
  <si>
    <t>Hale End</t>
  </si>
  <si>
    <t>E5049_2</t>
  </si>
  <si>
    <t>Higham Hill Library</t>
  </si>
  <si>
    <t>E5049_3</t>
  </si>
  <si>
    <t>Lea Bridge</t>
  </si>
  <si>
    <t>E5049_4</t>
  </si>
  <si>
    <t>Leyton</t>
  </si>
  <si>
    <t>E5049_5</t>
  </si>
  <si>
    <t>Leytonstone</t>
  </si>
  <si>
    <t>E5049_6</t>
  </si>
  <si>
    <t>North Chingford</t>
  </si>
  <si>
    <t>E5049_7</t>
  </si>
  <si>
    <t>Vestry House Museum Local Studies Library</t>
  </si>
  <si>
    <t>E5049_8</t>
  </si>
  <si>
    <t>E5049_9</t>
  </si>
  <si>
    <t>Wood Street</t>
  </si>
  <si>
    <t>E0202_1</t>
  </si>
  <si>
    <t>Bedford Central</t>
  </si>
  <si>
    <t>E0202_2</t>
  </si>
  <si>
    <t>Bromham</t>
  </si>
  <si>
    <t>E0202_3</t>
  </si>
  <si>
    <t>Kempston</t>
  </si>
  <si>
    <t>E0202_4</t>
  </si>
  <si>
    <t>Putnoe</t>
  </si>
  <si>
    <t>E0202_5</t>
  </si>
  <si>
    <t>Wootton</t>
  </si>
  <si>
    <t>E0202_6</t>
  </si>
  <si>
    <t>E0202_7</t>
  </si>
  <si>
    <t>Library Link</t>
  </si>
  <si>
    <t>E4403_1</t>
  </si>
  <si>
    <t>E4403_2</t>
  </si>
  <si>
    <t>Aston Customer Service Centre</t>
  </si>
  <si>
    <t>E4403_3</t>
  </si>
  <si>
    <t>Brinsworth</t>
  </si>
  <si>
    <t>E4403_4</t>
  </si>
  <si>
    <t>Dinnington Customer Service Centre &amp; Library</t>
  </si>
  <si>
    <t>E4403_5</t>
  </si>
  <si>
    <t>Greasbrough</t>
  </si>
  <si>
    <t>E4403_6</t>
  </si>
  <si>
    <t>Kimberworth</t>
  </si>
  <si>
    <t>E4403_7</t>
  </si>
  <si>
    <t>Kiveton Park</t>
  </si>
  <si>
    <t>E4403_8</t>
  </si>
  <si>
    <t>Maltby Customer Service Centre &amp; Library</t>
  </si>
  <si>
    <t>E4403_9</t>
  </si>
  <si>
    <t>Mowbray Gardens</t>
  </si>
  <si>
    <t>E4403_10</t>
  </si>
  <si>
    <t>Rawmarsh Customer Service Centre &amp; Library</t>
  </si>
  <si>
    <t>E4403_11</t>
  </si>
  <si>
    <t>Swinton Customer Service Centre &amp; Library</t>
  </si>
  <si>
    <t>E4403_12</t>
  </si>
  <si>
    <t>Thorpe Hesley</t>
  </si>
  <si>
    <t>E4403_13</t>
  </si>
  <si>
    <t>Thurcroft</t>
  </si>
  <si>
    <t>E4403_14</t>
  </si>
  <si>
    <t>Wath</t>
  </si>
  <si>
    <t>E4403_15</t>
  </si>
  <si>
    <t>Wickersley</t>
  </si>
  <si>
    <t>E4403_17</t>
  </si>
  <si>
    <t>Booklink Mobile Library</t>
  </si>
  <si>
    <t>E2421_1</t>
  </si>
  <si>
    <t>Anstey</t>
  </si>
  <si>
    <t>E2421_2</t>
  </si>
  <si>
    <t>Ashby de la Zouch</t>
  </si>
  <si>
    <t>E2421_3</t>
  </si>
  <si>
    <t>Barrow upon Soar</t>
  </si>
  <si>
    <t>E2421_5</t>
  </si>
  <si>
    <t>Birstall</t>
  </si>
  <si>
    <t>E2421_6</t>
  </si>
  <si>
    <t>Blaby</t>
  </si>
  <si>
    <t>E2421_7</t>
  </si>
  <si>
    <t>Bottesford</t>
  </si>
  <si>
    <t>E2421_8</t>
  </si>
  <si>
    <t>Braunstone Town</t>
  </si>
  <si>
    <t>E2421_9</t>
  </si>
  <si>
    <t>Broughton Astley</t>
  </si>
  <si>
    <t>E2421_10</t>
  </si>
  <si>
    <t>Burbage</t>
  </si>
  <si>
    <t>E2421_11</t>
  </si>
  <si>
    <t>Castle Donington</t>
  </si>
  <si>
    <t>E2421_12</t>
  </si>
  <si>
    <t>Coalville</t>
  </si>
  <si>
    <t>E2421_13</t>
  </si>
  <si>
    <t>Cosby</t>
  </si>
  <si>
    <t>E2421_14</t>
  </si>
  <si>
    <t>Countesthorpe</t>
  </si>
  <si>
    <t>E2421_15</t>
  </si>
  <si>
    <t>Desford</t>
  </si>
  <si>
    <t>E2421_16</t>
  </si>
  <si>
    <t>Earl Shilton</t>
  </si>
  <si>
    <t>E2421_17</t>
  </si>
  <si>
    <t>East Goscote</t>
  </si>
  <si>
    <t>E2421_18</t>
  </si>
  <si>
    <t>Enderby</t>
  </si>
  <si>
    <t>E2421_19</t>
  </si>
  <si>
    <t>Fleckney</t>
  </si>
  <si>
    <t>E2421_20</t>
  </si>
  <si>
    <t>Glenfield</t>
  </si>
  <si>
    <t>E2421_21</t>
  </si>
  <si>
    <t>Glenhills</t>
  </si>
  <si>
    <t>E2421_22</t>
  </si>
  <si>
    <t>Great Glen</t>
  </si>
  <si>
    <t>E2421_23</t>
  </si>
  <si>
    <t>Groby</t>
  </si>
  <si>
    <t>E2421_24</t>
  </si>
  <si>
    <t>Hathern</t>
  </si>
  <si>
    <t>E2421_25</t>
  </si>
  <si>
    <t>Hinckley</t>
  </si>
  <si>
    <t>E2421_26</t>
  </si>
  <si>
    <t>Ibstock</t>
  </si>
  <si>
    <t>E2421_27</t>
  </si>
  <si>
    <t>Kegworth</t>
  </si>
  <si>
    <t>E2421_28</t>
  </si>
  <si>
    <t>Kibworth</t>
  </si>
  <si>
    <t>E2421_29</t>
  </si>
  <si>
    <t>Kirby Muxloe</t>
  </si>
  <si>
    <t>E2421_30</t>
  </si>
  <si>
    <t>Leicester Forest East</t>
  </si>
  <si>
    <t>E2421_31</t>
  </si>
  <si>
    <t>E2421_32</t>
  </si>
  <si>
    <t>Lutterworth</t>
  </si>
  <si>
    <t>E2421_33</t>
  </si>
  <si>
    <t>Market Bosworth</t>
  </si>
  <si>
    <t>E2421_34</t>
  </si>
  <si>
    <t>Market Harborough</t>
  </si>
  <si>
    <t>E2421_35</t>
  </si>
  <si>
    <t>Markfield</t>
  </si>
  <si>
    <t>E2421_36</t>
  </si>
  <si>
    <t>Measham</t>
  </si>
  <si>
    <t>E2421_37</t>
  </si>
  <si>
    <t>Melton Mowbray</t>
  </si>
  <si>
    <t>E2421_38</t>
  </si>
  <si>
    <t>Mountsorrel</t>
  </si>
  <si>
    <t>E2421_39</t>
  </si>
  <si>
    <t>Narborough</t>
  </si>
  <si>
    <t>E2421_40</t>
  </si>
  <si>
    <t>Newbold Verdon</t>
  </si>
  <si>
    <t>E2421_41</t>
  </si>
  <si>
    <t>Oadby</t>
  </si>
  <si>
    <t>E2421_42</t>
  </si>
  <si>
    <t>Quorn</t>
  </si>
  <si>
    <t>E2421_43</t>
  </si>
  <si>
    <t>Ratby</t>
  </si>
  <si>
    <t>E2421_44</t>
  </si>
  <si>
    <t>Rothley</t>
  </si>
  <si>
    <t>E2421_45</t>
  </si>
  <si>
    <t>Sapcote</t>
  </si>
  <si>
    <t>E2421_46</t>
  </si>
  <si>
    <t>Shepshed</t>
  </si>
  <si>
    <t>E2421_47</t>
  </si>
  <si>
    <t>Sileby</t>
  </si>
  <si>
    <t>E2421_48</t>
  </si>
  <si>
    <t>South Wigston</t>
  </si>
  <si>
    <t>E2421_49</t>
  </si>
  <si>
    <t>Stoney Stanton</t>
  </si>
  <si>
    <t>E2421_50</t>
  </si>
  <si>
    <t>Syston</t>
  </si>
  <si>
    <t>E2421_51</t>
  </si>
  <si>
    <t>Thurmaston</t>
  </si>
  <si>
    <t>E2421_52</t>
  </si>
  <si>
    <t>Wigston Magna</t>
  </si>
  <si>
    <t>E2421_53</t>
  </si>
  <si>
    <t>Mobile A</t>
  </si>
  <si>
    <t>E2421_54</t>
  </si>
  <si>
    <t>Mobile B</t>
  </si>
  <si>
    <t>E2421_55</t>
  </si>
  <si>
    <t>Mobile C</t>
  </si>
  <si>
    <t>E4604_1</t>
  </si>
  <si>
    <t>E4604_2</t>
  </si>
  <si>
    <t>Bleakhouse</t>
  </si>
  <si>
    <t>E4604_3</t>
  </si>
  <si>
    <t>Brandhall</t>
  </si>
  <si>
    <t>E4604_4</t>
  </si>
  <si>
    <t>E4604_5</t>
  </si>
  <si>
    <t>Cradley Heath</t>
  </si>
  <si>
    <t>E4604_6</t>
  </si>
  <si>
    <t>Glebefields</t>
  </si>
  <si>
    <t>E4604_7</t>
  </si>
  <si>
    <t>Great Barr</t>
  </si>
  <si>
    <t>E4604_8</t>
  </si>
  <si>
    <t>Great Bridge</t>
  </si>
  <si>
    <t>E4604_9</t>
  </si>
  <si>
    <t>Hamstead</t>
  </si>
  <si>
    <t>E4604_10</t>
  </si>
  <si>
    <t>Hill Top</t>
  </si>
  <si>
    <t>E4604_11</t>
  </si>
  <si>
    <t>Langley</t>
  </si>
  <si>
    <t>E4604_12</t>
  </si>
  <si>
    <t>E4604_13</t>
  </si>
  <si>
    <t>Oldbury</t>
  </si>
  <si>
    <t>E4604_14</t>
  </si>
  <si>
    <t>Rounds Green</t>
  </si>
  <si>
    <t>E4604_15</t>
  </si>
  <si>
    <t>Smethwick</t>
  </si>
  <si>
    <t>E4604_16</t>
  </si>
  <si>
    <t>Stone Cross</t>
  </si>
  <si>
    <t>E4604_17</t>
  </si>
  <si>
    <t>Thimblemill</t>
  </si>
  <si>
    <t>E4604_18</t>
  </si>
  <si>
    <t>Tipton</t>
  </si>
  <si>
    <t>E4604_19</t>
  </si>
  <si>
    <t>Wednesbury</t>
  </si>
  <si>
    <t>E4604_20</t>
  </si>
  <si>
    <t>E4604_21</t>
  </si>
  <si>
    <t>BURNT TREE</t>
  </si>
  <si>
    <t>E4604_22</t>
  </si>
  <si>
    <t>BRIGHT FUTURES</t>
  </si>
  <si>
    <t>E4604_23</t>
  </si>
  <si>
    <t>SRPINGFIELD</t>
  </si>
  <si>
    <t>E4604_24</t>
  </si>
  <si>
    <t>PRIORY</t>
  </si>
  <si>
    <t>E5030_1</t>
  </si>
  <si>
    <t>Barking Library</t>
  </si>
  <si>
    <t>E5030_2</t>
  </si>
  <si>
    <t>Dagenham Library</t>
  </si>
  <si>
    <t>E5030_3</t>
  </si>
  <si>
    <t>Marks Gate</t>
  </si>
  <si>
    <t>E5030_4</t>
  </si>
  <si>
    <t>Robert Jeyes</t>
  </si>
  <si>
    <t>E5030_5</t>
  </si>
  <si>
    <t>Thames View</t>
  </si>
  <si>
    <t>E5030_6</t>
  </si>
  <si>
    <t>Valence</t>
  </si>
  <si>
    <t>E2301_1</t>
  </si>
  <si>
    <t>E2301_2</t>
  </si>
  <si>
    <t>Darwen Library</t>
  </si>
  <si>
    <t>E2301_3</t>
  </si>
  <si>
    <t>Cherry Tree Library</t>
  </si>
  <si>
    <t>E2301_4</t>
  </si>
  <si>
    <t>Mill Hill Library</t>
  </si>
  <si>
    <t>E2301_5</t>
  </si>
  <si>
    <t>Roman Road Library</t>
  </si>
  <si>
    <t>E1401_1</t>
  </si>
  <si>
    <t>E1401_2</t>
  </si>
  <si>
    <t>Hove</t>
  </si>
  <si>
    <t>E1401_3</t>
  </si>
  <si>
    <t>Coldean</t>
  </si>
  <si>
    <t>E1401_4</t>
  </si>
  <si>
    <t>Hangleton</t>
  </si>
  <si>
    <t>E1401_5</t>
  </si>
  <si>
    <t>Hollingbury</t>
  </si>
  <si>
    <t>E1401_6</t>
  </si>
  <si>
    <t>Moulsecoomb</t>
  </si>
  <si>
    <t>E1401_7</t>
  </si>
  <si>
    <t>Patcham</t>
  </si>
  <si>
    <t>E1401_8</t>
  </si>
  <si>
    <t>Portslade</t>
  </si>
  <si>
    <t>E1401_9</t>
  </si>
  <si>
    <t>Mile Oak</t>
  </si>
  <si>
    <t>E1401_10</t>
  </si>
  <si>
    <t>Rottingdean</t>
  </si>
  <si>
    <t>E1401_11</t>
  </si>
  <si>
    <t>Saltdean</t>
  </si>
  <si>
    <t>E1401_12</t>
  </si>
  <si>
    <t>Westdene</t>
  </si>
  <si>
    <t>E1401_13</t>
  </si>
  <si>
    <t>Whitehawk</t>
  </si>
  <si>
    <t>E1401_14</t>
  </si>
  <si>
    <t>Woodingdean</t>
  </si>
  <si>
    <t>E0104_1</t>
  </si>
  <si>
    <t>The Campus Library</t>
  </si>
  <si>
    <t>E0104_2</t>
  </si>
  <si>
    <t>E0104_3</t>
  </si>
  <si>
    <t>Congresbury Library</t>
  </si>
  <si>
    <t>E0104_4</t>
  </si>
  <si>
    <t>For All Healthy Living Centre Library</t>
  </si>
  <si>
    <t>E0104_6</t>
  </si>
  <si>
    <t>Nailsea Library</t>
  </si>
  <si>
    <t>E0104_7</t>
  </si>
  <si>
    <t>Pill Library &amp; Children's Centre</t>
  </si>
  <si>
    <t>E0104_8</t>
  </si>
  <si>
    <t>Portishead Library</t>
  </si>
  <si>
    <t>E0104_9</t>
  </si>
  <si>
    <t>Weston-super-Mare Library</t>
  </si>
  <si>
    <t>E0104_10</t>
  </si>
  <si>
    <t>Winscombe Library</t>
  </si>
  <si>
    <t>E0104_11</t>
  </si>
  <si>
    <t>Worle Library &amp; Children's Centre</t>
  </si>
  <si>
    <t>E0104_12</t>
  </si>
  <si>
    <t>Yatton Library &amp; Children's Centre</t>
  </si>
  <si>
    <t>E0104_13</t>
  </si>
  <si>
    <t>North Somerset Mobile Library</t>
  </si>
  <si>
    <t>E3001_1</t>
  </si>
  <si>
    <t>Aspley Library</t>
  </si>
  <si>
    <t>E3001_3</t>
  </si>
  <si>
    <t>Basford Library</t>
  </si>
  <si>
    <t>E3001_4</t>
  </si>
  <si>
    <t>Bilborough Library</t>
  </si>
  <si>
    <t>E3001_5</t>
  </si>
  <si>
    <t>Bulwell Riverside Library</t>
  </si>
  <si>
    <t>E3001_6</t>
  </si>
  <si>
    <t>E3001_7</t>
  </si>
  <si>
    <t>Hyson Green Library</t>
  </si>
  <si>
    <t>E3001_8</t>
  </si>
  <si>
    <t>Meadows Library</t>
  </si>
  <si>
    <t>E3001_9</t>
  </si>
  <si>
    <t>Nottingham Central Library</t>
  </si>
  <si>
    <t>E3001_10</t>
  </si>
  <si>
    <t>Radford Lenton Library</t>
  </si>
  <si>
    <t>E3001_11</t>
  </si>
  <si>
    <t>Sherwood Library</t>
  </si>
  <si>
    <t>E3001_13</t>
  </si>
  <si>
    <t>Southglade Park Library</t>
  </si>
  <si>
    <t>E3001_14</t>
  </si>
  <si>
    <t>St Ann's Valley Library</t>
  </si>
  <si>
    <t>E3001_15</t>
  </si>
  <si>
    <t>Strelley Road Library</t>
  </si>
  <si>
    <t>E3001_16</t>
  </si>
  <si>
    <t>Wollaton Library</t>
  </si>
  <si>
    <t>E3001_17</t>
  </si>
  <si>
    <t>Dales Centre</t>
  </si>
  <si>
    <t>E5038_1</t>
  </si>
  <si>
    <t>E5038_2</t>
  </si>
  <si>
    <t>Hornsey</t>
  </si>
  <si>
    <t>E5038_3</t>
  </si>
  <si>
    <t>Marcus Garvey</t>
  </si>
  <si>
    <t>E5038_4</t>
  </si>
  <si>
    <t>Alexandra Park</t>
  </si>
  <si>
    <t>E5038_5</t>
  </si>
  <si>
    <t>Coombes Croft</t>
  </si>
  <si>
    <t>E5038_6</t>
  </si>
  <si>
    <t>Highgate</t>
  </si>
  <si>
    <t>E5038_7</t>
  </si>
  <si>
    <t>Muswell Hill</t>
  </si>
  <si>
    <t>E5038_8</t>
  </si>
  <si>
    <t>St Ann's</t>
  </si>
  <si>
    <t>E5038_9</t>
  </si>
  <si>
    <t>Stroud Green &amp; Harringay</t>
  </si>
  <si>
    <t>E2520_1</t>
  </si>
  <si>
    <t>Alford</t>
  </si>
  <si>
    <t>E2520_2</t>
  </si>
  <si>
    <t>Belton Lane</t>
  </si>
  <si>
    <t>E2520_3</t>
  </si>
  <si>
    <t>E2520_4</t>
  </si>
  <si>
    <t>Boston</t>
  </si>
  <si>
    <t>E2520_5</t>
  </si>
  <si>
    <t>Boultham</t>
  </si>
  <si>
    <t>E2520_6</t>
  </si>
  <si>
    <t>Bourne</t>
  </si>
  <si>
    <t>E2520_7</t>
  </si>
  <si>
    <t>Bracebridge</t>
  </si>
  <si>
    <t>E2520_8</t>
  </si>
  <si>
    <t>Bracebridge Heath</t>
  </si>
  <si>
    <t>E2520_9</t>
  </si>
  <si>
    <t>Branston</t>
  </si>
  <si>
    <t>E2520_10</t>
  </si>
  <si>
    <t>Burgh le Marsh</t>
  </si>
  <si>
    <t>E2520_11</t>
  </si>
  <si>
    <t>Caistor</t>
  </si>
  <si>
    <t>E2520_12</t>
  </si>
  <si>
    <t>Cherry Willingham</t>
  </si>
  <si>
    <t>E2520_13</t>
  </si>
  <si>
    <t>Crowland</t>
  </si>
  <si>
    <t>E2520_14</t>
  </si>
  <si>
    <t>Deepings</t>
  </si>
  <si>
    <t>E2520_15</t>
  </si>
  <si>
    <t>Donington</t>
  </si>
  <si>
    <t>E2520_16</t>
  </si>
  <si>
    <t>Ermine</t>
  </si>
  <si>
    <t>E2520_17</t>
  </si>
  <si>
    <t xml:space="preserve">Grantham </t>
  </si>
  <si>
    <t>E2520_18</t>
  </si>
  <si>
    <t>Gainsborough</t>
  </si>
  <si>
    <t>E2520_19</t>
  </si>
  <si>
    <t>Heckington</t>
  </si>
  <si>
    <t>E2520_20</t>
  </si>
  <si>
    <t>Holbeach</t>
  </si>
  <si>
    <t>E2520_21</t>
  </si>
  <si>
    <t>Horncastle</t>
  </si>
  <si>
    <t>E2520_22</t>
  </si>
  <si>
    <t>Ingoldmels Community Library</t>
  </si>
  <si>
    <t>E2520_23</t>
  </si>
  <si>
    <t>Keelby</t>
  </si>
  <si>
    <t>E2520_24</t>
  </si>
  <si>
    <t>Kirton</t>
  </si>
  <si>
    <t>E2520_25</t>
  </si>
  <si>
    <t>E2520_26</t>
  </si>
  <si>
    <t>Long Sutton</t>
  </si>
  <si>
    <t>E2520_27</t>
  </si>
  <si>
    <t>Louth</t>
  </si>
  <si>
    <t>E2520_28</t>
  </si>
  <si>
    <t>Mablethorpe</t>
  </si>
  <si>
    <t>E2520_29</t>
  </si>
  <si>
    <t>Market Rasen</t>
  </si>
  <si>
    <t>E2520_30</t>
  </si>
  <si>
    <t>Metheringham</t>
  </si>
  <si>
    <t>E2520_31</t>
  </si>
  <si>
    <t>Navenby Community Hub</t>
  </si>
  <si>
    <t>E2520_32</t>
  </si>
  <si>
    <t>Nettleham</t>
  </si>
  <si>
    <t>E2520_33</t>
  </si>
  <si>
    <t>North Hykeham</t>
  </si>
  <si>
    <t>E2520_34</t>
  </si>
  <si>
    <t>Pinchbeck</t>
  </si>
  <si>
    <t>E2520_35</t>
  </si>
  <si>
    <t>Ruskington</t>
  </si>
  <si>
    <t>E2520_36</t>
  </si>
  <si>
    <t>Scotter</t>
  </si>
  <si>
    <t>E2520_37</t>
  </si>
  <si>
    <t>Saxilby</t>
  </si>
  <si>
    <t>E2520_38</t>
  </si>
  <si>
    <t>Skegness</t>
  </si>
  <si>
    <t>E2520_39</t>
  </si>
  <si>
    <t>Sleaford</t>
  </si>
  <si>
    <t>E2520_40</t>
  </si>
  <si>
    <t>Spalding</t>
  </si>
  <si>
    <t>E2520_41</t>
  </si>
  <si>
    <t>Spilsby</t>
  </si>
  <si>
    <t>E2520_42</t>
  </si>
  <si>
    <t>Stamford</t>
  </si>
  <si>
    <t>E2520_43</t>
  </si>
  <si>
    <t>Sutton Bridge Community Library</t>
  </si>
  <si>
    <t>E2520_44</t>
  </si>
  <si>
    <t>Sutton on Sea</t>
  </si>
  <si>
    <t>E2520_45</t>
  </si>
  <si>
    <t>Swineshead Community Library</t>
  </si>
  <si>
    <t>E2520_46</t>
  </si>
  <si>
    <t>Waddington</t>
  </si>
  <si>
    <t>E2520_47</t>
  </si>
  <si>
    <t>Wainfleet</t>
  </si>
  <si>
    <t>E2520_48</t>
  </si>
  <si>
    <t>Welton</t>
  </si>
  <si>
    <t>E2520_49</t>
  </si>
  <si>
    <t>Woodhall spa</t>
  </si>
  <si>
    <t>E2520_50</t>
  </si>
  <si>
    <t>Wragby</t>
  </si>
  <si>
    <t>E2520_51</t>
  </si>
  <si>
    <t>Access Mobile 1</t>
  </si>
  <si>
    <t>E2520_52</t>
  </si>
  <si>
    <t>Access Mobile 2</t>
  </si>
  <si>
    <t>E2520_53</t>
  </si>
  <si>
    <t>Community Mobile 1</t>
  </si>
  <si>
    <t>E2520_54</t>
  </si>
  <si>
    <t>Community Mobile 2</t>
  </si>
  <si>
    <t>E2520_55</t>
  </si>
  <si>
    <t>Mobile East</t>
  </si>
  <si>
    <t>E2520_56</t>
  </si>
  <si>
    <t>E2520_57</t>
  </si>
  <si>
    <t>E4606_1</t>
  </si>
  <si>
    <t>Aldridge District Library</t>
  </si>
  <si>
    <t>E4606_2</t>
  </si>
  <si>
    <t>Bloxwich District Library</t>
  </si>
  <si>
    <t>E4606_3</t>
  </si>
  <si>
    <t>Brownhills District Library</t>
  </si>
  <si>
    <t>E4606_4</t>
  </si>
  <si>
    <t>Darlaston District Library</t>
  </si>
  <si>
    <t>E4606_5</t>
  </si>
  <si>
    <t>Lichfield Street Hub</t>
  </si>
  <si>
    <t>E4606_6</t>
  </si>
  <si>
    <t>E4606_7</t>
  </si>
  <si>
    <t>Streetly Community Library</t>
  </si>
  <si>
    <t>E4606_8</t>
  </si>
  <si>
    <t>Willenhall District Library</t>
  </si>
  <si>
    <t>E0603_1</t>
  </si>
  <si>
    <t>Alderley Edge</t>
  </si>
  <si>
    <t>E0603_2</t>
  </si>
  <si>
    <t>Alsager</t>
  </si>
  <si>
    <t>E0603_3</t>
  </si>
  <si>
    <t>Bollington</t>
  </si>
  <si>
    <t>E0603_4</t>
  </si>
  <si>
    <t>Congleton</t>
  </si>
  <si>
    <t>E0603_5</t>
  </si>
  <si>
    <t>Crewe</t>
  </si>
  <si>
    <t>E0603_6</t>
  </si>
  <si>
    <t>Disley</t>
  </si>
  <si>
    <t>E0603_7</t>
  </si>
  <si>
    <t>Handforth</t>
  </si>
  <si>
    <t>E0603_8</t>
  </si>
  <si>
    <t>Holmes Chapel</t>
  </si>
  <si>
    <t>E0603_9</t>
  </si>
  <si>
    <t>Hurdsfield</t>
  </si>
  <si>
    <t>E0603_10</t>
  </si>
  <si>
    <t>Knutsford</t>
  </si>
  <si>
    <t>E0603_11</t>
  </si>
  <si>
    <t>Macclesfield</t>
  </si>
  <si>
    <t>E0603_12</t>
  </si>
  <si>
    <t>Middlewich</t>
  </si>
  <si>
    <t>E0603_13</t>
  </si>
  <si>
    <t>E0603_14</t>
  </si>
  <si>
    <t>Poynton</t>
  </si>
  <si>
    <t>E0603_15</t>
  </si>
  <si>
    <t>Prestbury</t>
  </si>
  <si>
    <t>E0603_16</t>
  </si>
  <si>
    <t>Sandbach</t>
  </si>
  <si>
    <t>E0603_17</t>
  </si>
  <si>
    <t>Wilmslow</t>
  </si>
  <si>
    <t>E0603_18</t>
  </si>
  <si>
    <t>E2302_1</t>
  </si>
  <si>
    <t>Anchorsholme</t>
  </si>
  <si>
    <t>E2302_2</t>
  </si>
  <si>
    <t>Library@theGrange</t>
  </si>
  <si>
    <t>E2302_3</t>
  </si>
  <si>
    <t>Central, Blackpool</t>
  </si>
  <si>
    <t>E2302_4</t>
  </si>
  <si>
    <t>Layton</t>
  </si>
  <si>
    <t>E2302_5</t>
  </si>
  <si>
    <t>Mereside</t>
  </si>
  <si>
    <t>E2302_6</t>
  </si>
  <si>
    <t>Moorpark</t>
  </si>
  <si>
    <t>E2302_7</t>
  </si>
  <si>
    <t>E2302_8</t>
  </si>
  <si>
    <t>Revoe</t>
  </si>
  <si>
    <t>S8712_1</t>
  </si>
  <si>
    <t>Bishopton Library</t>
  </si>
  <si>
    <t>S8712_2</t>
  </si>
  <si>
    <t>Bridge of Weir Library</t>
  </si>
  <si>
    <t>S8712_3</t>
  </si>
  <si>
    <t>Erskine Library</t>
  </si>
  <si>
    <t>S8712_4</t>
  </si>
  <si>
    <t>Ferguslie Park Library</t>
  </si>
  <si>
    <t>S8712_5</t>
  </si>
  <si>
    <t>Foxbar Library</t>
  </si>
  <si>
    <t>S8712_6</t>
  </si>
  <si>
    <t>Glenburn Library</t>
  </si>
  <si>
    <t>S8712_7</t>
  </si>
  <si>
    <t>S8712_8</t>
  </si>
  <si>
    <t>Linwood Library</t>
  </si>
  <si>
    <t>S8712_9</t>
  </si>
  <si>
    <t>Lochwinnoch Library</t>
  </si>
  <si>
    <t>S8712_10</t>
  </si>
  <si>
    <t>Paisley Central Library</t>
  </si>
  <si>
    <t>S8712_11</t>
  </si>
  <si>
    <t>Ralston Library</t>
  </si>
  <si>
    <t>S8712_12</t>
  </si>
  <si>
    <t>Renfrew Library</t>
  </si>
  <si>
    <t>E0402_1</t>
  </si>
  <si>
    <t>Amersham</t>
  </si>
  <si>
    <t>E0402_2</t>
  </si>
  <si>
    <t>Aylesbury Lending</t>
  </si>
  <si>
    <t>E0402_4</t>
  </si>
  <si>
    <t>Beaconsfield</t>
  </si>
  <si>
    <t>E0402_5</t>
  </si>
  <si>
    <t>Beacon Villages Community Library</t>
  </si>
  <si>
    <t>E0402_6</t>
  </si>
  <si>
    <t>Bourne End</t>
  </si>
  <si>
    <t>E0402_7</t>
  </si>
  <si>
    <t>Buckingham</t>
  </si>
  <si>
    <t>E0402_8</t>
  </si>
  <si>
    <t>E0402_9</t>
  </si>
  <si>
    <t>Castlefield</t>
  </si>
  <si>
    <t>E0402_10</t>
  </si>
  <si>
    <t>Chalfont St Giles Community Library</t>
  </si>
  <si>
    <t>E0402_11</t>
  </si>
  <si>
    <t>Chalfont St Peter Community Library</t>
  </si>
  <si>
    <t>E0402_12</t>
  </si>
  <si>
    <t>Chesham</t>
  </si>
  <si>
    <t>E0402_13</t>
  </si>
  <si>
    <t>Farnham Common Community Library</t>
  </si>
  <si>
    <t>E0402_14</t>
  </si>
  <si>
    <t>Flackwell Heath Community Library</t>
  </si>
  <si>
    <t>E0402_15</t>
  </si>
  <si>
    <t>Gerrards Cross Community Library</t>
  </si>
  <si>
    <t>E0402_16</t>
  </si>
  <si>
    <t>Great Missenden Community Library</t>
  </si>
  <si>
    <t>E0402_17</t>
  </si>
  <si>
    <t>Haddenham Community Library</t>
  </si>
  <si>
    <t>E0402_18</t>
  </si>
  <si>
    <t>Hazlemere</t>
  </si>
  <si>
    <t>E0402_19</t>
  </si>
  <si>
    <t>High Wycombe</t>
  </si>
  <si>
    <t>E0402_20</t>
  </si>
  <si>
    <t>Iver Health Community Library</t>
  </si>
  <si>
    <t>E0402_21</t>
  </si>
  <si>
    <t>Little Chalfont Community Library</t>
  </si>
  <si>
    <t>E0402_22</t>
  </si>
  <si>
    <t>Long Crendon Community Library</t>
  </si>
  <si>
    <t>E0402_23</t>
  </si>
  <si>
    <t>Marlow</t>
  </si>
  <si>
    <t>E0402_24</t>
  </si>
  <si>
    <t>Micklefield</t>
  </si>
  <si>
    <t>E0402_25</t>
  </si>
  <si>
    <t>Princes Risborough</t>
  </si>
  <si>
    <t>E0402_26</t>
  </si>
  <si>
    <t>Stokenchurch Community Library</t>
  </si>
  <si>
    <t>E0402_27</t>
  </si>
  <si>
    <t>Wendover Community Library</t>
  </si>
  <si>
    <t>E0402_28</t>
  </si>
  <si>
    <t>West Wycombe Community Library</t>
  </si>
  <si>
    <t>E0402_29</t>
  </si>
  <si>
    <t>Wing</t>
  </si>
  <si>
    <t>E0402_30</t>
  </si>
  <si>
    <t>Winslow</t>
  </si>
  <si>
    <t>S8903_1</t>
  </si>
  <si>
    <t>Stornoway Library</t>
  </si>
  <si>
    <t>S8903_2</t>
  </si>
  <si>
    <t>Tarbert Library</t>
  </si>
  <si>
    <t>S8903_3</t>
  </si>
  <si>
    <t>Liniclate Library</t>
  </si>
  <si>
    <t>S8903_4</t>
  </si>
  <si>
    <t>Castlebay Library</t>
  </si>
  <si>
    <t>S8903_5</t>
  </si>
  <si>
    <t>Lewis &amp; Harris Mobile Library</t>
  </si>
  <si>
    <t>S8903_6</t>
  </si>
  <si>
    <t>Uist Mobile Library</t>
  </si>
  <si>
    <t>W7204_1</t>
  </si>
  <si>
    <t>W7204_2</t>
  </si>
  <si>
    <t xml:space="preserve">Pontypool Library </t>
  </si>
  <si>
    <t>W7204_3</t>
  </si>
  <si>
    <t xml:space="preserve">Blaenavon Library </t>
  </si>
  <si>
    <t>W7204_4</t>
  </si>
  <si>
    <t xml:space="preserve">Library@Home service </t>
  </si>
  <si>
    <t>E5011_1</t>
  </si>
  <si>
    <t xml:space="preserve">Swiss Cottage </t>
  </si>
  <si>
    <t>E5011_2</t>
  </si>
  <si>
    <t xml:space="preserve">Holborn </t>
  </si>
  <si>
    <t>E5011_3</t>
  </si>
  <si>
    <t>Kentish Town</t>
  </si>
  <si>
    <t>E5011_4</t>
  </si>
  <si>
    <t>E5011_5</t>
  </si>
  <si>
    <t>Pancras Square</t>
  </si>
  <si>
    <t>E5011_6</t>
  </si>
  <si>
    <t>Camden Town</t>
  </si>
  <si>
    <t>E5011_7</t>
  </si>
  <si>
    <t>E5011_8</t>
  </si>
  <si>
    <t>West Hampstead</t>
  </si>
  <si>
    <t>E5011_9</t>
  </si>
  <si>
    <t xml:space="preserve">Highgate </t>
  </si>
  <si>
    <t>W7203_1</t>
  </si>
  <si>
    <t>Newport Central Library</t>
  </si>
  <si>
    <t>W7203_2</t>
  </si>
  <si>
    <t>Bettws Library and Information Centre</t>
  </si>
  <si>
    <t>W7203_3</t>
  </si>
  <si>
    <t>Caerleon Library</t>
  </si>
  <si>
    <t>W7203_4</t>
  </si>
  <si>
    <t>Malpas Library and Information Centre</t>
  </si>
  <si>
    <t>W7203_5</t>
  </si>
  <si>
    <t>Pillgwenlly Community Learning Centre and Library</t>
  </si>
  <si>
    <t>W7203_6</t>
  </si>
  <si>
    <t>Ringland Library and Information Centre</t>
  </si>
  <si>
    <t>W7203_7</t>
  </si>
  <si>
    <t>Rogerstone Library and Information Centre</t>
  </si>
  <si>
    <t>W7203_8</t>
  </si>
  <si>
    <t>St Julian's Community Learning Centre and Library</t>
  </si>
  <si>
    <t>W7203_9</t>
  </si>
  <si>
    <t>Tredegar House Library</t>
  </si>
  <si>
    <t>E0704_1</t>
  </si>
  <si>
    <t>Stockton Central Library</t>
  </si>
  <si>
    <t>E0704_2</t>
  </si>
  <si>
    <t>Billingham Library</t>
  </si>
  <si>
    <t>E0704_3</t>
  </si>
  <si>
    <t>Thornaby Central Library</t>
  </si>
  <si>
    <t>E0704_4</t>
  </si>
  <si>
    <t>Ingleby Barwick Library</t>
  </si>
  <si>
    <t>E0704_5</t>
  </si>
  <si>
    <t>Yarm Library</t>
  </si>
  <si>
    <t>E0704_6</t>
  </si>
  <si>
    <t>Fairfield Library</t>
  </si>
  <si>
    <t>E0704_7</t>
  </si>
  <si>
    <t>Roseworth Library</t>
  </si>
  <si>
    <t>E0704_8</t>
  </si>
  <si>
    <t>Norton Library</t>
  </si>
  <si>
    <t>E0704_9</t>
  </si>
  <si>
    <t>Thornaby Riverbank Library</t>
  </si>
  <si>
    <t>E0704_10</t>
  </si>
  <si>
    <t>E2003_1</t>
  </si>
  <si>
    <t>Grimsby Central Library</t>
  </si>
  <si>
    <t>E2003_2</t>
  </si>
  <si>
    <t>E2003_3</t>
  </si>
  <si>
    <t>Immingham Library</t>
  </si>
  <si>
    <t>E2003_4</t>
  </si>
  <si>
    <t>Waltham Library</t>
  </si>
  <si>
    <t>E2003_5</t>
  </si>
  <si>
    <t>Grant Thorold Library</t>
  </si>
  <si>
    <t>E2003_6</t>
  </si>
  <si>
    <t>Humberston Library</t>
  </si>
  <si>
    <t>E2003_7</t>
  </si>
  <si>
    <t>Laceby Library</t>
  </si>
  <si>
    <t>E2003_8</t>
  </si>
  <si>
    <t>Nunsthorpe Library</t>
  </si>
  <si>
    <t>E2003_9</t>
  </si>
  <si>
    <t>Scartho Library</t>
  </si>
  <si>
    <t>E4201_1</t>
  </si>
  <si>
    <t>Blackrod</t>
  </si>
  <si>
    <t>E4201_2</t>
  </si>
  <si>
    <t>Bromley Cross</t>
  </si>
  <si>
    <t>E4201_3</t>
  </si>
  <si>
    <t>Breightmet</t>
  </si>
  <si>
    <t>E4201_4</t>
  </si>
  <si>
    <t>E4201_5</t>
  </si>
  <si>
    <t>Farnworth</t>
  </si>
  <si>
    <t>E4201_6</t>
  </si>
  <si>
    <t>Harwood</t>
  </si>
  <si>
    <t>E4201_7</t>
  </si>
  <si>
    <t>High Street</t>
  </si>
  <si>
    <t>E4201_8</t>
  </si>
  <si>
    <t>Horwich</t>
  </si>
  <si>
    <t>E4201_9</t>
  </si>
  <si>
    <t>Little Lever</t>
  </si>
  <si>
    <t>E4201_10</t>
  </si>
  <si>
    <t>Westhoughton</t>
  </si>
  <si>
    <t>E3120_1</t>
  </si>
  <si>
    <t>E3120_2</t>
  </si>
  <si>
    <t>Abingdon</t>
  </si>
  <si>
    <t>E3120_3</t>
  </si>
  <si>
    <t>Adderbury</t>
  </si>
  <si>
    <t>E3120_4</t>
  </si>
  <si>
    <t>E3120_5</t>
  </si>
  <si>
    <t>Banbury</t>
  </si>
  <si>
    <t>E3120_6</t>
  </si>
  <si>
    <t>Benson</t>
  </si>
  <si>
    <t>E3120_7</t>
  </si>
  <si>
    <t>Berinsfield</t>
  </si>
  <si>
    <t>E3120_8</t>
  </si>
  <si>
    <t>Bicester</t>
  </si>
  <si>
    <t>E3120_9</t>
  </si>
  <si>
    <t>Blackbird Leys</t>
  </si>
  <si>
    <t>E3120_10</t>
  </si>
  <si>
    <t>Botley</t>
  </si>
  <si>
    <t>E3120_11</t>
  </si>
  <si>
    <t>Burford</t>
  </si>
  <si>
    <t>E3120_12</t>
  </si>
  <si>
    <t>Carterton</t>
  </si>
  <si>
    <t>E3120_13</t>
  </si>
  <si>
    <t>Charlbury</t>
  </si>
  <si>
    <t>E3120_14</t>
  </si>
  <si>
    <t>Chinnor</t>
  </si>
  <si>
    <t>E3120_15</t>
  </si>
  <si>
    <t>Chipping Norton</t>
  </si>
  <si>
    <t>E3120_16</t>
  </si>
  <si>
    <t>Cowley</t>
  </si>
  <si>
    <t>E3120_17</t>
  </si>
  <si>
    <t>Deddington</t>
  </si>
  <si>
    <t>E3120_18</t>
  </si>
  <si>
    <t>Didcot</t>
  </si>
  <si>
    <t>E3120_19</t>
  </si>
  <si>
    <t>Eynsham</t>
  </si>
  <si>
    <t>E3120_20</t>
  </si>
  <si>
    <t>Faringdon</t>
  </si>
  <si>
    <t>E3120_21</t>
  </si>
  <si>
    <t>E3120_22</t>
  </si>
  <si>
    <t>Grove</t>
  </si>
  <si>
    <t>E3120_23</t>
  </si>
  <si>
    <t>Headington</t>
  </si>
  <si>
    <t>E3120_24</t>
  </si>
  <si>
    <t>Henley</t>
  </si>
  <si>
    <t>E3120_25</t>
  </si>
  <si>
    <t>Hook Norton</t>
  </si>
  <si>
    <t>E3120_26</t>
  </si>
  <si>
    <t>Kennington</t>
  </si>
  <si>
    <t>E3120_27</t>
  </si>
  <si>
    <t>Kidlington</t>
  </si>
  <si>
    <t>E3120_28</t>
  </si>
  <si>
    <t>Littlemore</t>
  </si>
  <si>
    <t>E3120_29</t>
  </si>
  <si>
    <t>North Leigh</t>
  </si>
  <si>
    <t>E3120_30</t>
  </si>
  <si>
    <t>Old Marston</t>
  </si>
  <si>
    <t>E3120_31</t>
  </si>
  <si>
    <t>Sonning Common</t>
  </si>
  <si>
    <t>E3120_32</t>
  </si>
  <si>
    <t>Stonesfield</t>
  </si>
  <si>
    <t>E3120_33</t>
  </si>
  <si>
    <t>Summertown</t>
  </si>
  <si>
    <t>E3120_34</t>
  </si>
  <si>
    <t>Thame</t>
  </si>
  <si>
    <t>E3120_35</t>
  </si>
  <si>
    <t>Wallingford</t>
  </si>
  <si>
    <t>E3120_36</t>
  </si>
  <si>
    <t>Wantage</t>
  </si>
  <si>
    <t>E3120_37</t>
  </si>
  <si>
    <t>Watlington</t>
  </si>
  <si>
    <t>E3120_38</t>
  </si>
  <si>
    <t>Wheatley</t>
  </si>
  <si>
    <t>E3120_39</t>
  </si>
  <si>
    <t>Witney</t>
  </si>
  <si>
    <t>E3120_40</t>
  </si>
  <si>
    <t>Woodcote</t>
  </si>
  <si>
    <t>E3120_41</t>
  </si>
  <si>
    <t>Woodgreen</t>
  </si>
  <si>
    <t>E3120_42</t>
  </si>
  <si>
    <t>Woodstock</t>
  </si>
  <si>
    <t>E3120_43</t>
  </si>
  <si>
    <t>Wychwood</t>
  </si>
  <si>
    <t>E3120_44</t>
  </si>
  <si>
    <t>S8706_1</t>
  </si>
  <si>
    <t>Barrhead Foundry</t>
  </si>
  <si>
    <t>S8706_2</t>
  </si>
  <si>
    <t>Busby</t>
  </si>
  <si>
    <t>S8706_3</t>
  </si>
  <si>
    <t>Clarkston</t>
  </si>
  <si>
    <t>S8706_4</t>
  </si>
  <si>
    <t>Eaglesham</t>
  </si>
  <si>
    <t>S8706_5</t>
  </si>
  <si>
    <t>S8706_6</t>
  </si>
  <si>
    <t xml:space="preserve">Mearns </t>
  </si>
  <si>
    <t>S8706_7</t>
  </si>
  <si>
    <t>Neilston</t>
  </si>
  <si>
    <t>S8706_8</t>
  </si>
  <si>
    <t>Netherlee</t>
  </si>
  <si>
    <t>S8706_9</t>
  </si>
  <si>
    <t>Thornliebank</t>
  </si>
  <si>
    <t>S8706_10</t>
  </si>
  <si>
    <t>Uplawmoor</t>
  </si>
  <si>
    <t>S8707_1</t>
  </si>
  <si>
    <t>Gourock</t>
  </si>
  <si>
    <t>S8707_2</t>
  </si>
  <si>
    <t>S8707_3</t>
  </si>
  <si>
    <t>Inverkip</t>
  </si>
  <si>
    <t>S8707_4</t>
  </si>
  <si>
    <t>Kilmacolm</t>
  </si>
  <si>
    <t>S8707_5</t>
  </si>
  <si>
    <t>Port Glasgow</t>
  </si>
  <si>
    <t>S8707_6</t>
  </si>
  <si>
    <t>South West</t>
  </si>
  <si>
    <t>S8707_7</t>
  </si>
  <si>
    <t>Watt Library</t>
  </si>
  <si>
    <t>W7402_1</t>
  </si>
  <si>
    <t>Aberbargoed</t>
  </si>
  <si>
    <t>W7402_2</t>
  </si>
  <si>
    <t>Abercarn Library</t>
  </si>
  <si>
    <t>W7402_3</t>
  </si>
  <si>
    <t>Abertridwr</t>
  </si>
  <si>
    <t>W7402_4</t>
  </si>
  <si>
    <t>Bargoed</t>
  </si>
  <si>
    <t>W7402_5</t>
  </si>
  <si>
    <t>Bedwas</t>
  </si>
  <si>
    <t>W7402_6</t>
  </si>
  <si>
    <t>Blackwood</t>
  </si>
  <si>
    <t>W7402_7</t>
  </si>
  <si>
    <t>W7402_8</t>
  </si>
  <si>
    <t>Deri</t>
  </si>
  <si>
    <t>W7402_9</t>
  </si>
  <si>
    <t>Llanbradach</t>
  </si>
  <si>
    <t>W7402_10</t>
  </si>
  <si>
    <t>Machen</t>
  </si>
  <si>
    <t>W7402_11</t>
  </si>
  <si>
    <t>W7402_12</t>
  </si>
  <si>
    <t>New Tredegar</t>
  </si>
  <si>
    <t>W7402_13</t>
  </si>
  <si>
    <t>Newbridge</t>
  </si>
  <si>
    <t>W7402_14</t>
  </si>
  <si>
    <t>W7402_15</t>
  </si>
  <si>
    <t>Pengam</t>
  </si>
  <si>
    <t>W7402_16</t>
  </si>
  <si>
    <t>Rhymney</t>
  </si>
  <si>
    <t>W7402_17</t>
  </si>
  <si>
    <t>Risca</t>
  </si>
  <si>
    <t>W7402_18</t>
  </si>
  <si>
    <t>Ystrad Mynach</t>
  </si>
  <si>
    <t>W7402_19</t>
  </si>
  <si>
    <t>LibraryLink1</t>
  </si>
  <si>
    <t>W7402_20</t>
  </si>
  <si>
    <t>LibraryLink2</t>
  </si>
  <si>
    <t>E4208_1</t>
  </si>
  <si>
    <t>E4208_2</t>
  </si>
  <si>
    <t>Denton</t>
  </si>
  <si>
    <t>E4208_3</t>
  </si>
  <si>
    <t>Droylsden</t>
  </si>
  <si>
    <t>E4208_4</t>
  </si>
  <si>
    <t>Dukinfield</t>
  </si>
  <si>
    <t>E4208_5</t>
  </si>
  <si>
    <t>Hattersley</t>
  </si>
  <si>
    <t>E4208_6</t>
  </si>
  <si>
    <t>Hyde</t>
  </si>
  <si>
    <t>E4208_7</t>
  </si>
  <si>
    <t>Mossley</t>
  </si>
  <si>
    <t>E4208_8</t>
  </si>
  <si>
    <t>Stalybridge</t>
  </si>
  <si>
    <t>S8402_1</t>
  </si>
  <si>
    <t>Aberchirder</t>
  </si>
  <si>
    <t>S8402_2</t>
  </si>
  <si>
    <t>Aboyne</t>
  </si>
  <si>
    <t>S8402_3</t>
  </si>
  <si>
    <t>S8402_4</t>
  </si>
  <si>
    <t>Ballater</t>
  </si>
  <si>
    <t>S8402_5</t>
  </si>
  <si>
    <t>Balmedie</t>
  </si>
  <si>
    <t>S8402_6</t>
  </si>
  <si>
    <t>Banchory</t>
  </si>
  <si>
    <t>S8402_7</t>
  </si>
  <si>
    <t>Banff</t>
  </si>
  <si>
    <t>S8402_8</t>
  </si>
  <si>
    <t>Boddam</t>
  </si>
  <si>
    <t>S8402_9</t>
  </si>
  <si>
    <t>Bracoden</t>
  </si>
  <si>
    <t>S8402_10</t>
  </si>
  <si>
    <t>Cairnbulg</t>
  </si>
  <si>
    <t>S8402_11</t>
  </si>
  <si>
    <t xml:space="preserve">Cruden Bay </t>
  </si>
  <si>
    <t>S8402_12</t>
  </si>
  <si>
    <t>Ellon</t>
  </si>
  <si>
    <t>S8402_13</t>
  </si>
  <si>
    <t>Fettercairn</t>
  </si>
  <si>
    <t>S8402_14</t>
  </si>
  <si>
    <t>Fraserburgh</t>
  </si>
  <si>
    <t>S8402_15</t>
  </si>
  <si>
    <t>Huntly</t>
  </si>
  <si>
    <t>S8402_16</t>
  </si>
  <si>
    <t>Insch</t>
  </si>
  <si>
    <t>S8402_17</t>
  </si>
  <si>
    <t>Inverbervie</t>
  </si>
  <si>
    <t>S8402_18</t>
  </si>
  <si>
    <t>Inverurie</t>
  </si>
  <si>
    <t>S8402_19</t>
  </si>
  <si>
    <t>Kemnay</t>
  </si>
  <si>
    <t>S8402_20</t>
  </si>
  <si>
    <t>Kintore</t>
  </si>
  <si>
    <t>S8402_21</t>
  </si>
  <si>
    <t>Macduff</t>
  </si>
  <si>
    <t>S8402_22</t>
  </si>
  <si>
    <t>Mearns</t>
  </si>
  <si>
    <t>S8402_23</t>
  </si>
  <si>
    <t>Meldrum</t>
  </si>
  <si>
    <t>S8402_24</t>
  </si>
  <si>
    <t>Mintlaw</t>
  </si>
  <si>
    <t>S8402_25</t>
  </si>
  <si>
    <t xml:space="preserve">New Pitsligo </t>
  </si>
  <si>
    <t>S8402_26</t>
  </si>
  <si>
    <t>Newmachar</t>
  </si>
  <si>
    <t>S8402_27</t>
  </si>
  <si>
    <t>Newtonhill</t>
  </si>
  <si>
    <t>S8402_28</t>
  </si>
  <si>
    <t>Peterhead</t>
  </si>
  <si>
    <t>S8402_29</t>
  </si>
  <si>
    <t>Portlethen</t>
  </si>
  <si>
    <t>S8402_30</t>
  </si>
  <si>
    <t>Portsoy</t>
  </si>
  <si>
    <t>S8402_31</t>
  </si>
  <si>
    <t>Rosehearty</t>
  </si>
  <si>
    <t>S8402_32</t>
  </si>
  <si>
    <t>S8402_33</t>
  </si>
  <si>
    <t>Strichen</t>
  </si>
  <si>
    <t>S8402_34</t>
  </si>
  <si>
    <t>Turriff</t>
  </si>
  <si>
    <t>S8402_35</t>
  </si>
  <si>
    <t>Westhill</t>
  </si>
  <si>
    <t>S8402_36</t>
  </si>
  <si>
    <t>Whitehills</t>
  </si>
  <si>
    <t>S8402_37</t>
  </si>
  <si>
    <t xml:space="preserve">H.Q. </t>
  </si>
  <si>
    <t>S8402_38</t>
  </si>
  <si>
    <t>Mobile Central</t>
  </si>
  <si>
    <t>S8402_39</t>
  </si>
  <si>
    <t>S8402_40</t>
  </si>
  <si>
    <t>S8402_41</t>
  </si>
  <si>
    <t>HMP &amp; YOI Grampian</t>
  </si>
  <si>
    <t>E1920_1</t>
  </si>
  <si>
    <t>Abbots Langley</t>
  </si>
  <si>
    <t>E1920_2</t>
  </si>
  <si>
    <t>Adeyfield</t>
  </si>
  <si>
    <t>E1920_3</t>
  </si>
  <si>
    <t>Baldock</t>
  </si>
  <si>
    <t>E1920_4</t>
  </si>
  <si>
    <t>Berkhamsted</t>
  </si>
  <si>
    <t>E1920_5</t>
  </si>
  <si>
    <t>Bishops Stortford</t>
  </si>
  <si>
    <t>E1920_6</t>
  </si>
  <si>
    <t>Borhamwood</t>
  </si>
  <si>
    <t>E1920_7</t>
  </si>
  <si>
    <t>Bovingdon</t>
  </si>
  <si>
    <t>E1920_8</t>
  </si>
  <si>
    <t>Brookmans park</t>
  </si>
  <si>
    <t>E1920_9</t>
  </si>
  <si>
    <t>Buntingford</t>
  </si>
  <si>
    <t>E1920_10</t>
  </si>
  <si>
    <t>Bushey</t>
  </si>
  <si>
    <t>E1920_11</t>
  </si>
  <si>
    <t>Cheshunt</t>
  </si>
  <si>
    <t>E1920_12</t>
  </si>
  <si>
    <t>Chorleywood</t>
  </si>
  <si>
    <t>E1920_13</t>
  </si>
  <si>
    <t>Croxley Green</t>
  </si>
  <si>
    <t>E1920_14</t>
  </si>
  <si>
    <t>Cuffley</t>
  </si>
  <si>
    <t>E1920_15</t>
  </si>
  <si>
    <t>Goffs Oak</t>
  </si>
  <si>
    <t>E1920_16</t>
  </si>
  <si>
    <t>Harpenden</t>
  </si>
  <si>
    <t>E1920_17</t>
  </si>
  <si>
    <t>Hatfield</t>
  </si>
  <si>
    <t>E1920_18</t>
  </si>
  <si>
    <t>Hemel Hempstead</t>
  </si>
  <si>
    <t>E1920_19</t>
  </si>
  <si>
    <t>Hertford</t>
  </si>
  <si>
    <t>E1920_20</t>
  </si>
  <si>
    <t>Hertfordshire Archive &amp; Local Studies</t>
  </si>
  <si>
    <t>E1920_21</t>
  </si>
  <si>
    <t>Hitchin</t>
  </si>
  <si>
    <t>E1920_22</t>
  </si>
  <si>
    <t>Hoddesdon</t>
  </si>
  <si>
    <t>E1920_23</t>
  </si>
  <si>
    <t>Kings Langley</t>
  </si>
  <si>
    <t>E1920_24</t>
  </si>
  <si>
    <t>Knebworth</t>
  </si>
  <si>
    <t>E1920_25</t>
  </si>
  <si>
    <t>Letchworth</t>
  </si>
  <si>
    <t>E1920_26</t>
  </si>
  <si>
    <t>Leverstock Green</t>
  </si>
  <si>
    <t>E1920_27</t>
  </si>
  <si>
    <t>London Colney</t>
  </si>
  <si>
    <t>E1920_28</t>
  </si>
  <si>
    <t>Marshalswick</t>
  </si>
  <si>
    <t>E1920_29</t>
  </si>
  <si>
    <t>North Watford</t>
  </si>
  <si>
    <t>E1920_30</t>
  </si>
  <si>
    <t>Oakmere</t>
  </si>
  <si>
    <t>E1920_31</t>
  </si>
  <si>
    <t>Oxhey</t>
  </si>
  <si>
    <t>E1920_32</t>
  </si>
  <si>
    <t>Performing Arts</t>
  </si>
  <si>
    <t>E1920_33</t>
  </si>
  <si>
    <t>Radlett</t>
  </si>
  <si>
    <t>E1920_34</t>
  </si>
  <si>
    <t>Redbourn</t>
  </si>
  <si>
    <t>E1920_35</t>
  </si>
  <si>
    <t>Rickmansworth</t>
  </si>
  <si>
    <t>E1920_36</t>
  </si>
  <si>
    <t>Royston</t>
  </si>
  <si>
    <t>E1920_37</t>
  </si>
  <si>
    <t>E1920_38</t>
  </si>
  <si>
    <t>Sawbridgeworth</t>
  </si>
  <si>
    <t>E1920_39</t>
  </si>
  <si>
    <t>Stevenage</t>
  </si>
  <si>
    <t>E1920_40</t>
  </si>
  <si>
    <t>Stevenage Old Town</t>
  </si>
  <si>
    <t>E1920_41</t>
  </si>
  <si>
    <t>Tring</t>
  </si>
  <si>
    <t>E1920_42</t>
  </si>
  <si>
    <t>Waltham Cross</t>
  </si>
  <si>
    <t>E1920_43</t>
  </si>
  <si>
    <t>Ware</t>
  </si>
  <si>
    <t>E1920_44</t>
  </si>
  <si>
    <t>Watford</t>
  </si>
  <si>
    <t>E1920_45</t>
  </si>
  <si>
    <t>Welwyn</t>
  </si>
  <si>
    <t>E1920_46</t>
  </si>
  <si>
    <t>Welwyn Garden City</t>
  </si>
  <si>
    <t>E1920_47</t>
  </si>
  <si>
    <t>Wheathampstead</t>
  </si>
  <si>
    <t>E1920_48</t>
  </si>
  <si>
    <t>Woodhall</t>
  </si>
  <si>
    <t>W7102_1</t>
  </si>
  <si>
    <t>Ammanford</t>
  </si>
  <si>
    <t>W7102_2</t>
  </si>
  <si>
    <t>Brynaman</t>
  </si>
  <si>
    <t>W7102_3</t>
  </si>
  <si>
    <t>Burry Port</t>
  </si>
  <si>
    <t>W7102_4</t>
  </si>
  <si>
    <t>CrossHands</t>
  </si>
  <si>
    <t>W7102_5</t>
  </si>
  <si>
    <t>Garnant (Ysgol Y Bedol)</t>
  </si>
  <si>
    <t>W7102_6</t>
  </si>
  <si>
    <t>Kidwelly</t>
  </si>
  <si>
    <t>W7102_7</t>
  </si>
  <si>
    <t>Llandeilo</t>
  </si>
  <si>
    <t>W7102_8</t>
  </si>
  <si>
    <t>Llandovery</t>
  </si>
  <si>
    <t>W7102_9</t>
  </si>
  <si>
    <t>W7102_10</t>
  </si>
  <si>
    <t>Llangennech</t>
  </si>
  <si>
    <t>W7102_11</t>
  </si>
  <si>
    <t>Llwynhendy</t>
  </si>
  <si>
    <t>W7102_12</t>
  </si>
  <si>
    <t>Newcastle Emlyn</t>
  </si>
  <si>
    <t>W7102_13</t>
  </si>
  <si>
    <t>Pembrey</t>
  </si>
  <si>
    <t>W7102_14</t>
  </si>
  <si>
    <t>Pontyates</t>
  </si>
  <si>
    <t>W7102_15</t>
  </si>
  <si>
    <t>Pontyberem</t>
  </si>
  <si>
    <t>W7102_16</t>
  </si>
  <si>
    <t>St Clears</t>
  </si>
  <si>
    <t>W7102_17</t>
  </si>
  <si>
    <t>Whitland</t>
  </si>
  <si>
    <t>W7102_18</t>
  </si>
  <si>
    <t>Carmarthen</t>
  </si>
  <si>
    <t>W7102_19</t>
  </si>
  <si>
    <t>Carmarthen Mobile 1</t>
  </si>
  <si>
    <t>W7102_20</t>
  </si>
  <si>
    <t>Carmarthen Mobile 2</t>
  </si>
  <si>
    <t>W7102_21</t>
  </si>
  <si>
    <t>Carmarthen Mobile 3</t>
  </si>
  <si>
    <t>E3401_1</t>
  </si>
  <si>
    <t>Bentilee</t>
  </si>
  <si>
    <t>E3401_2</t>
  </si>
  <si>
    <t>City Central</t>
  </si>
  <si>
    <t>E3401_3</t>
  </si>
  <si>
    <t>E3401_4</t>
  </si>
  <si>
    <t>Meir</t>
  </si>
  <si>
    <t>E3401_5</t>
  </si>
  <si>
    <t>Stoke</t>
  </si>
  <si>
    <t>E3401_6</t>
  </si>
  <si>
    <t>E2221_1</t>
  </si>
  <si>
    <t>Allington</t>
  </si>
  <si>
    <t>E2221_2</t>
  </si>
  <si>
    <t>Ash</t>
  </si>
  <si>
    <t>E2221_3</t>
  </si>
  <si>
    <t>Ashen Drive</t>
  </si>
  <si>
    <t>E2221_4</t>
  </si>
  <si>
    <t>Ashford</t>
  </si>
  <si>
    <t>E2221_5</t>
  </si>
  <si>
    <t>Aylesham</t>
  </si>
  <si>
    <t>E2221_6</t>
  </si>
  <si>
    <t>Bearsted</t>
  </si>
  <si>
    <t>E2221_7</t>
  </si>
  <si>
    <t>Birchington</t>
  </si>
  <si>
    <t>E2221_8</t>
  </si>
  <si>
    <t>Bockhanger</t>
  </si>
  <si>
    <t>E2221_9</t>
  </si>
  <si>
    <t>Borough Green</t>
  </si>
  <si>
    <t>E2221_10</t>
  </si>
  <si>
    <t>Boughton-under-Blean</t>
  </si>
  <si>
    <t>E2221_11</t>
  </si>
  <si>
    <t>Broadstairs</t>
  </si>
  <si>
    <t>E2221_12</t>
  </si>
  <si>
    <t>Canterbury</t>
  </si>
  <si>
    <t>E2221_13</t>
  </si>
  <si>
    <t>Charing</t>
  </si>
  <si>
    <t>E2221_14</t>
  </si>
  <si>
    <t>Cheriton</t>
  </si>
  <si>
    <t>E2221_15</t>
  </si>
  <si>
    <t>Cliftonville</t>
  </si>
  <si>
    <t>E2221_16</t>
  </si>
  <si>
    <t>E2221_17</t>
  </si>
  <si>
    <t>Coxheath</t>
  </si>
  <si>
    <t>E2221_18</t>
  </si>
  <si>
    <t>Cranbrook</t>
  </si>
  <si>
    <t>E2221_19</t>
  </si>
  <si>
    <t>Dartford</t>
  </si>
  <si>
    <t>E2221_20</t>
  </si>
  <si>
    <t>Dashwood</t>
  </si>
  <si>
    <t>E2221_21</t>
  </si>
  <si>
    <t>Deal</t>
  </si>
  <si>
    <t>E2221_22</t>
  </si>
  <si>
    <t>Dover</t>
  </si>
  <si>
    <t>E2221_23</t>
  </si>
  <si>
    <t>East Peckham</t>
  </si>
  <si>
    <t>E2221_24</t>
  </si>
  <si>
    <t>Edenbridge</t>
  </si>
  <si>
    <t>E2221_25</t>
  </si>
  <si>
    <t>Faversham</t>
  </si>
  <si>
    <t>E2221_26</t>
  </si>
  <si>
    <t>Fleetdown</t>
  </si>
  <si>
    <t>E2221_27</t>
  </si>
  <si>
    <t>Folkestone</t>
  </si>
  <si>
    <t>E2221_28</t>
  </si>
  <si>
    <t>Gravesend</t>
  </si>
  <si>
    <t>E2221_29</t>
  </si>
  <si>
    <t>Greenhithe</t>
  </si>
  <si>
    <t>E2221_30</t>
  </si>
  <si>
    <t>Hadlow</t>
  </si>
  <si>
    <t>E2221_31</t>
  </si>
  <si>
    <t>Hartley</t>
  </si>
  <si>
    <t>E2221_32</t>
  </si>
  <si>
    <t>Hawkhurst</t>
  </si>
  <si>
    <t>E2221_33</t>
  </si>
  <si>
    <t>Headcorn</t>
  </si>
  <si>
    <t>E2221_34</t>
  </si>
  <si>
    <t>Herne Bay</t>
  </si>
  <si>
    <t>E2221_35</t>
  </si>
  <si>
    <t>Higham</t>
  </si>
  <si>
    <t>E2221_36</t>
  </si>
  <si>
    <t>Hildenborough</t>
  </si>
  <si>
    <t>E2221_37</t>
  </si>
  <si>
    <t>Hive House</t>
  </si>
  <si>
    <t>E2221_38</t>
  </si>
  <si>
    <t>E2221_39</t>
  </si>
  <si>
    <t>Kemsing</t>
  </si>
  <si>
    <t>E2221_40</t>
  </si>
  <si>
    <t>Kings Farm</t>
  </si>
  <si>
    <t>E2221_41</t>
  </si>
  <si>
    <t>Larkfield</t>
  </si>
  <si>
    <t>E2221_42</t>
  </si>
  <si>
    <t>Lenham</t>
  </si>
  <si>
    <t>E2221_43</t>
  </si>
  <si>
    <t>Longfield</t>
  </si>
  <si>
    <t>E2221_44</t>
  </si>
  <si>
    <t>Lydd</t>
  </si>
  <si>
    <t>E2221_45</t>
  </si>
  <si>
    <t>Lyminge</t>
  </si>
  <si>
    <t>E2221_46</t>
  </si>
  <si>
    <t>Madginford</t>
  </si>
  <si>
    <t>E2221_47</t>
  </si>
  <si>
    <t>Maidstone</t>
  </si>
  <si>
    <t>E2221_48</t>
  </si>
  <si>
    <t>Marden</t>
  </si>
  <si>
    <t>E2221_49</t>
  </si>
  <si>
    <t>Margate</t>
  </si>
  <si>
    <t>E2221_50</t>
  </si>
  <si>
    <t>Marling Cross</t>
  </si>
  <si>
    <t>E2221_51</t>
  </si>
  <si>
    <t>Meopham</t>
  </si>
  <si>
    <t>E2221_52</t>
  </si>
  <si>
    <t>Minster-in-Sheppey</t>
  </si>
  <si>
    <t>E2221_53</t>
  </si>
  <si>
    <t>Minster-in-Thanet</t>
  </si>
  <si>
    <t>E2221_54</t>
  </si>
  <si>
    <t>New Ash Green</t>
  </si>
  <si>
    <t>E2221_55</t>
  </si>
  <si>
    <t>New Romney</t>
  </si>
  <si>
    <t>E2221_56</t>
  </si>
  <si>
    <t>E2221_57</t>
  </si>
  <si>
    <t>Otford</t>
  </si>
  <si>
    <t>E2221_58</t>
  </si>
  <si>
    <t>Paddock Wood</t>
  </si>
  <si>
    <t>E2221_59</t>
  </si>
  <si>
    <t>Pembury</t>
  </si>
  <si>
    <t>E2221_60</t>
  </si>
  <si>
    <t>Queenborough</t>
  </si>
  <si>
    <t>E2221_61</t>
  </si>
  <si>
    <t>Ramsgate</t>
  </si>
  <si>
    <t>E2221_62</t>
  </si>
  <si>
    <t>Riverhead</t>
  </si>
  <si>
    <t>E2221_63</t>
  </si>
  <si>
    <t>Riverview Park</t>
  </si>
  <si>
    <t>E2221_64</t>
  </si>
  <si>
    <t>Rusthall</t>
  </si>
  <si>
    <t>E2221_65</t>
  </si>
  <si>
    <t>Sandgate</t>
  </si>
  <si>
    <t>E2221_66</t>
  </si>
  <si>
    <t>Sandwich</t>
  </si>
  <si>
    <t>E2221_67</t>
  </si>
  <si>
    <t>Seal</t>
  </si>
  <si>
    <t>E2221_68</t>
  </si>
  <si>
    <t>Sevenoaks</t>
  </si>
  <si>
    <t>E2221_69</t>
  </si>
  <si>
    <t>Sheerness</t>
  </si>
  <si>
    <t>E2221_70</t>
  </si>
  <si>
    <t>Shepway</t>
  </si>
  <si>
    <t>E2221_71</t>
  </si>
  <si>
    <t>Sherwood</t>
  </si>
  <si>
    <t>E2221_72</t>
  </si>
  <si>
    <t>Showfields</t>
  </si>
  <si>
    <t>E2221_73</t>
  </si>
  <si>
    <t>Sittingbourne</t>
  </si>
  <si>
    <t>E2221_74</t>
  </si>
  <si>
    <t>Snodland</t>
  </si>
  <si>
    <t>E2221_75</t>
  </si>
  <si>
    <t>E2221_76</t>
  </si>
  <si>
    <t>St Margaret</t>
  </si>
  <si>
    <t>E2221_77</t>
  </si>
  <si>
    <t>Stanhope</t>
  </si>
  <si>
    <t>E2221_78</t>
  </si>
  <si>
    <t>Staplehurst</t>
  </si>
  <si>
    <t>E2221_79</t>
  </si>
  <si>
    <t>Sturry</t>
  </si>
  <si>
    <t>E2221_80</t>
  </si>
  <si>
    <t>Summerhouse Drive</t>
  </si>
  <si>
    <t>E2221_81</t>
  </si>
  <si>
    <t>Sutton-at-Hone</t>
  </si>
  <si>
    <t>E2221_82</t>
  </si>
  <si>
    <t>Swalecliffe</t>
  </si>
  <si>
    <t>E2221_83</t>
  </si>
  <si>
    <t>Swan Valley</t>
  </si>
  <si>
    <t>E2221_84</t>
  </si>
  <si>
    <t>E2221_85</t>
  </si>
  <si>
    <t>Temple Hill</t>
  </si>
  <si>
    <t>E2221_86</t>
  </si>
  <si>
    <t>Tenterden</t>
  </si>
  <si>
    <t>E2221_87</t>
  </si>
  <si>
    <t>Teynham</t>
  </si>
  <si>
    <t>E2221_88</t>
  </si>
  <si>
    <t>Tonbridge</t>
  </si>
  <si>
    <t>E2221_89</t>
  </si>
  <si>
    <t>Tonbridge North</t>
  </si>
  <si>
    <t>E2221_90</t>
  </si>
  <si>
    <t>Tunbridge Wells</t>
  </si>
  <si>
    <t>E2221_91</t>
  </si>
  <si>
    <t>Vigo</t>
  </si>
  <si>
    <t>E2221_92</t>
  </si>
  <si>
    <t>West Kingsdown</t>
  </si>
  <si>
    <t>E2221_93</t>
  </si>
  <si>
    <t>West Malling</t>
  </si>
  <si>
    <t>E2221_94</t>
  </si>
  <si>
    <t>Westerham</t>
  </si>
  <si>
    <t>E2221_95</t>
  </si>
  <si>
    <t>Westgate</t>
  </si>
  <si>
    <t>E2221_96</t>
  </si>
  <si>
    <t>Whitstable</t>
  </si>
  <si>
    <t>E2221_97</t>
  </si>
  <si>
    <t>Wood Avenue</t>
  </si>
  <si>
    <t>E2221_98</t>
  </si>
  <si>
    <t>Wye</t>
  </si>
  <si>
    <t>E2221_99</t>
  </si>
  <si>
    <t>Yalding</t>
  </si>
  <si>
    <t>E2221_100</t>
  </si>
  <si>
    <t>Ashford - mobile</t>
  </si>
  <si>
    <t>E2221_101</t>
  </si>
  <si>
    <t>Dover - mobile</t>
  </si>
  <si>
    <t>E2221_102</t>
  </si>
  <si>
    <t>Maidstone - mobile</t>
  </si>
  <si>
    <t>E2221_103</t>
  </si>
  <si>
    <t>Northfleet - mobile</t>
  </si>
  <si>
    <t>E2221_104</t>
  </si>
  <si>
    <t>Sturry - mobile</t>
  </si>
  <si>
    <t>E3620_1</t>
  </si>
  <si>
    <t>Addlestone</t>
  </si>
  <si>
    <t>E3620_2</t>
  </si>
  <si>
    <t>E3620_3</t>
  </si>
  <si>
    <t>E3620_4</t>
  </si>
  <si>
    <t>Ashtead</t>
  </si>
  <si>
    <t>E3620_5</t>
  </si>
  <si>
    <t>Bagshot</t>
  </si>
  <si>
    <t>E3620_6</t>
  </si>
  <si>
    <t>Banstead</t>
  </si>
  <si>
    <t>E3620_7</t>
  </si>
  <si>
    <t>Bookham</t>
  </si>
  <si>
    <t>E3620_8</t>
  </si>
  <si>
    <t>Bramley</t>
  </si>
  <si>
    <t>E3620_9</t>
  </si>
  <si>
    <t>Byfleet</t>
  </si>
  <si>
    <t>E3620_10</t>
  </si>
  <si>
    <t>Camberley</t>
  </si>
  <si>
    <t>E3620_11</t>
  </si>
  <si>
    <t>Caterham Hill</t>
  </si>
  <si>
    <t>E3620_12</t>
  </si>
  <si>
    <t>Caterham Valley</t>
  </si>
  <si>
    <t>E3620_13</t>
  </si>
  <si>
    <t>Chertsey</t>
  </si>
  <si>
    <t>E3620_14</t>
  </si>
  <si>
    <t>Cobham</t>
  </si>
  <si>
    <t>E3620_15</t>
  </si>
  <si>
    <t>Cranleigh</t>
  </si>
  <si>
    <t>E3620_16</t>
  </si>
  <si>
    <t>Dittons</t>
  </si>
  <si>
    <t>E3620_17</t>
  </si>
  <si>
    <t>Dorking</t>
  </si>
  <si>
    <t>E3620_18</t>
  </si>
  <si>
    <t>Egham</t>
  </si>
  <si>
    <t>E3620_19</t>
  </si>
  <si>
    <t>Epsom</t>
  </si>
  <si>
    <t>E3620_20</t>
  </si>
  <si>
    <t>Esher</t>
  </si>
  <si>
    <t>E3620_21</t>
  </si>
  <si>
    <t>Ewell</t>
  </si>
  <si>
    <t>E3620_22</t>
  </si>
  <si>
    <t>Ewell Court</t>
  </si>
  <si>
    <t>E3620_23</t>
  </si>
  <si>
    <t>Farnham</t>
  </si>
  <si>
    <t>E3620_24</t>
  </si>
  <si>
    <t>Frimley Green</t>
  </si>
  <si>
    <t>E3620_25</t>
  </si>
  <si>
    <t>Godalming</t>
  </si>
  <si>
    <t>E3620_26</t>
  </si>
  <si>
    <t>Guildford</t>
  </si>
  <si>
    <t>E3620_27</t>
  </si>
  <si>
    <t>Haslemere</t>
  </si>
  <si>
    <t>E3620_28</t>
  </si>
  <si>
    <t>Hersham</t>
  </si>
  <si>
    <t>E3620_29</t>
  </si>
  <si>
    <t>Horley</t>
  </si>
  <si>
    <t>E3620_30</t>
  </si>
  <si>
    <t>Horsley</t>
  </si>
  <si>
    <t>E3620_31</t>
  </si>
  <si>
    <t>Knaphill</t>
  </si>
  <si>
    <t>E3620_32</t>
  </si>
  <si>
    <t>Leatherhead</t>
  </si>
  <si>
    <t>E3620_33</t>
  </si>
  <si>
    <t>Lightwater</t>
  </si>
  <si>
    <t>E3620_34</t>
  </si>
  <si>
    <t>Lingfield</t>
  </si>
  <si>
    <t>E3620_35</t>
  </si>
  <si>
    <t>Merstham</t>
  </si>
  <si>
    <t>E3620_36</t>
  </si>
  <si>
    <t>Molesey</t>
  </si>
  <si>
    <t>E3620_37</t>
  </si>
  <si>
    <t>New Haw</t>
  </si>
  <si>
    <t>E3620_38</t>
  </si>
  <si>
    <t>Oxted</t>
  </si>
  <si>
    <t>E3620_40</t>
  </si>
  <si>
    <t>Redhill</t>
  </si>
  <si>
    <t>E3620_41</t>
  </si>
  <si>
    <t>Reigate</t>
  </si>
  <si>
    <t>E3620_42</t>
  </si>
  <si>
    <t>Shepperton</t>
  </si>
  <si>
    <t>E3620_43</t>
  </si>
  <si>
    <t>Staines</t>
  </si>
  <si>
    <t>E3620_44</t>
  </si>
  <si>
    <t>Stanwell</t>
  </si>
  <si>
    <t>E3620_45</t>
  </si>
  <si>
    <t>Stoneleigh</t>
  </si>
  <si>
    <t>E3620_46</t>
  </si>
  <si>
    <t>Sunbury</t>
  </si>
  <si>
    <t>E3620_47</t>
  </si>
  <si>
    <t>Surrey History Centre</t>
  </si>
  <si>
    <t>E3620_48</t>
  </si>
  <si>
    <t>Tattenhams</t>
  </si>
  <si>
    <t>E3620_49</t>
  </si>
  <si>
    <t>Virginia Water</t>
  </si>
  <si>
    <t>E3620_50</t>
  </si>
  <si>
    <t>E3620_51</t>
  </si>
  <si>
    <t>Warlingham</t>
  </si>
  <si>
    <t>E3620_52</t>
  </si>
  <si>
    <t>West Byfleet</t>
  </si>
  <si>
    <t>E3620_53</t>
  </si>
  <si>
    <t>Weybridge</t>
  </si>
  <si>
    <t>E3620_54</t>
  </si>
  <si>
    <t>E4202_3</t>
  </si>
  <si>
    <t>E4202_9</t>
  </si>
  <si>
    <t>E4202_10</t>
  </si>
  <si>
    <t>Radcliffe</t>
  </si>
  <si>
    <t>E4202_11</t>
  </si>
  <si>
    <t>Ramsbottom</t>
  </si>
  <si>
    <t>S8103_1</t>
  </si>
  <si>
    <t>Balfron</t>
  </si>
  <si>
    <t>S8103_2</t>
  </si>
  <si>
    <t>Bannockburn</t>
  </si>
  <si>
    <t>S8103_3</t>
  </si>
  <si>
    <t>Bridge of Allan</t>
  </si>
  <si>
    <t>S8103_4</t>
  </si>
  <si>
    <t>Callander</t>
  </si>
  <si>
    <t>S8103_5</t>
  </si>
  <si>
    <t>Cambusbarron</t>
  </si>
  <si>
    <t>S8103_6</t>
  </si>
  <si>
    <t>Cowie</t>
  </si>
  <si>
    <t>S8103_7</t>
  </si>
  <si>
    <t>Doune</t>
  </si>
  <si>
    <t>S8103_8</t>
  </si>
  <si>
    <t>Drymen</t>
  </si>
  <si>
    <t>S8103_9</t>
  </si>
  <si>
    <t>S8103_10</t>
  </si>
  <si>
    <t>Fallin</t>
  </si>
  <si>
    <t>S8103_11</t>
  </si>
  <si>
    <t>Killin</t>
  </si>
  <si>
    <t>S8103_12</t>
  </si>
  <si>
    <t>Plean</t>
  </si>
  <si>
    <t>S8103_13</t>
  </si>
  <si>
    <t>Raploch Xpress</t>
  </si>
  <si>
    <t>S8103_14</t>
  </si>
  <si>
    <t>St. Ninians</t>
  </si>
  <si>
    <t>S8103_15</t>
  </si>
  <si>
    <t>Stirling Central</t>
  </si>
  <si>
    <t>S8103_16</t>
  </si>
  <si>
    <t>Strathblane</t>
  </si>
  <si>
    <t>S8103_17</t>
  </si>
  <si>
    <t>S8103_18</t>
  </si>
  <si>
    <t>W7003_1</t>
  </si>
  <si>
    <t>W7003_2</t>
  </si>
  <si>
    <t>Cefn Mawr</t>
  </si>
  <si>
    <t>W7003_3</t>
  </si>
  <si>
    <t>Chirk</t>
  </si>
  <si>
    <t>W7003_4</t>
  </si>
  <si>
    <t>Coedpoeth</t>
  </si>
  <si>
    <t>W7003_5</t>
  </si>
  <si>
    <t>Gwersyllt</t>
  </si>
  <si>
    <t>W7003_6</t>
  </si>
  <si>
    <t>Gresford</t>
  </si>
  <si>
    <t>W7003_7</t>
  </si>
  <si>
    <t>Llay</t>
  </si>
  <si>
    <t>W7003_8</t>
  </si>
  <si>
    <t>W7003_9</t>
  </si>
  <si>
    <t>Rhos</t>
  </si>
  <si>
    <t>W7003_10</t>
  </si>
  <si>
    <t>Ruabon</t>
  </si>
  <si>
    <t>W7003_11</t>
  </si>
  <si>
    <t>Brynteg</t>
  </si>
  <si>
    <t>W7003_12</t>
  </si>
  <si>
    <t>S8703_1</t>
  </si>
  <si>
    <t>Alexandria</t>
  </si>
  <si>
    <t>S8703_2</t>
  </si>
  <si>
    <t>Balloch</t>
  </si>
  <si>
    <t>S8703_3</t>
  </si>
  <si>
    <t>Clydebank</t>
  </si>
  <si>
    <t>S8703_4</t>
  </si>
  <si>
    <t>Dalmuir</t>
  </si>
  <si>
    <t>S8703_5</t>
  </si>
  <si>
    <t>Dumbarton</t>
  </si>
  <si>
    <t>S8703_6</t>
  </si>
  <si>
    <t>Duntocher</t>
  </si>
  <si>
    <t>S8703_7</t>
  </si>
  <si>
    <t>Faifley</t>
  </si>
  <si>
    <t>S8703_8</t>
  </si>
  <si>
    <t>Parkhall</t>
  </si>
  <si>
    <t>S8703_9</t>
  </si>
  <si>
    <t>E5020_1</t>
  </si>
  <si>
    <t>Bethnal Green Library</t>
  </si>
  <si>
    <t>E5020_2</t>
  </si>
  <si>
    <t>Cubitt Toiwn Library</t>
  </si>
  <si>
    <t>E5020_3</t>
  </si>
  <si>
    <t>Idea Store Bow</t>
  </si>
  <si>
    <t>E5020_4</t>
  </si>
  <si>
    <t>Idea Store Canary Wharf</t>
  </si>
  <si>
    <t>E5020_5</t>
  </si>
  <si>
    <t>Idea Store Chrisp St</t>
  </si>
  <si>
    <t>E5020_6</t>
  </si>
  <si>
    <t>Idea Store Watney Market</t>
  </si>
  <si>
    <t>E5020_7</t>
  </si>
  <si>
    <t>E5020_8</t>
  </si>
  <si>
    <t>Local History Library and Archives</t>
  </si>
  <si>
    <t>E3520_1</t>
  </si>
  <si>
    <t>Aldeburgh</t>
  </si>
  <si>
    <t>E3520_2</t>
  </si>
  <si>
    <t>Beccles</t>
  </si>
  <si>
    <t>E3520_3</t>
  </si>
  <si>
    <t xml:space="preserve">Brandon </t>
  </si>
  <si>
    <t>E3520_4</t>
  </si>
  <si>
    <t xml:space="preserve">Broomhill </t>
  </si>
  <si>
    <t>E3520_5</t>
  </si>
  <si>
    <t xml:space="preserve">Bungay </t>
  </si>
  <si>
    <t>E3520_6</t>
  </si>
  <si>
    <t xml:space="preserve">Bury </t>
  </si>
  <si>
    <t>E3520_7</t>
  </si>
  <si>
    <t xml:space="preserve">Capel </t>
  </si>
  <si>
    <t>E3520_8</t>
  </si>
  <si>
    <t xml:space="preserve">Chantry </t>
  </si>
  <si>
    <t>E3520_9</t>
  </si>
  <si>
    <t xml:space="preserve">Clare </t>
  </si>
  <si>
    <t>E3520_10</t>
  </si>
  <si>
    <t xml:space="preserve">Debenham </t>
  </si>
  <si>
    <t>E3520_11</t>
  </si>
  <si>
    <t xml:space="preserve">Elmswell </t>
  </si>
  <si>
    <t>E3520_12</t>
  </si>
  <si>
    <t xml:space="preserve">Eye </t>
  </si>
  <si>
    <t>E3520_13</t>
  </si>
  <si>
    <t xml:space="preserve">Felixstowe </t>
  </si>
  <si>
    <t>E3520_14</t>
  </si>
  <si>
    <t xml:space="preserve">Framlingham </t>
  </si>
  <si>
    <t>E3520_15</t>
  </si>
  <si>
    <t xml:space="preserve">Gainsborough </t>
  </si>
  <si>
    <t>E3520_16</t>
  </si>
  <si>
    <t xml:space="preserve">Glemsford </t>
  </si>
  <si>
    <t>E3520_17</t>
  </si>
  <si>
    <t xml:space="preserve">Great Cornard </t>
  </si>
  <si>
    <t>E3520_18</t>
  </si>
  <si>
    <t xml:space="preserve">Hadleigh </t>
  </si>
  <si>
    <t>E3520_19</t>
  </si>
  <si>
    <t xml:space="preserve">Halesworth </t>
  </si>
  <si>
    <t>E3520_20</t>
  </si>
  <si>
    <t xml:space="preserve">Haverhill </t>
  </si>
  <si>
    <t>E3520_21</t>
  </si>
  <si>
    <t xml:space="preserve">Ipswich </t>
  </si>
  <si>
    <t>E3520_22</t>
  </si>
  <si>
    <t xml:space="preserve">Ixworth </t>
  </si>
  <si>
    <t>E3520_23</t>
  </si>
  <si>
    <t xml:space="preserve">Kedington </t>
  </si>
  <si>
    <t>E3520_24</t>
  </si>
  <si>
    <t xml:space="preserve">Kesgrave </t>
  </si>
  <si>
    <t>E3520_25</t>
  </si>
  <si>
    <t xml:space="preserve">Kessingland </t>
  </si>
  <si>
    <t>E3520_26</t>
  </si>
  <si>
    <t xml:space="preserve">Lakenheath </t>
  </si>
  <si>
    <t>E3520_27</t>
  </si>
  <si>
    <t xml:space="preserve">Lavenham </t>
  </si>
  <si>
    <t>E3520_28</t>
  </si>
  <si>
    <t xml:space="preserve">Leiston </t>
  </si>
  <si>
    <t>E3520_29</t>
  </si>
  <si>
    <t xml:space="preserve">Long Melford </t>
  </si>
  <si>
    <t>E3520_30</t>
  </si>
  <si>
    <t>Lowestoft</t>
  </si>
  <si>
    <t>E3520_31</t>
  </si>
  <si>
    <t xml:space="preserve">Mildenhall </t>
  </si>
  <si>
    <t>E3520_32</t>
  </si>
  <si>
    <t xml:space="preserve">Needham Market </t>
  </si>
  <si>
    <t>E3520_33</t>
  </si>
  <si>
    <t xml:space="preserve">Newmarket </t>
  </si>
  <si>
    <t>E3520_34</t>
  </si>
  <si>
    <t xml:space="preserve">Oulton Broad </t>
  </si>
  <si>
    <t>E3520_35</t>
  </si>
  <si>
    <t>Rosehill</t>
  </si>
  <si>
    <t>E3520_36</t>
  </si>
  <si>
    <t xml:space="preserve">Saxmundham </t>
  </si>
  <si>
    <t>E3520_37</t>
  </si>
  <si>
    <t xml:space="preserve">Southwold </t>
  </si>
  <si>
    <t>E3520_38</t>
  </si>
  <si>
    <t xml:space="preserve">Stoke </t>
  </si>
  <si>
    <t>E3520_39</t>
  </si>
  <si>
    <t xml:space="preserve">Stowmarket </t>
  </si>
  <si>
    <t>E3520_40</t>
  </si>
  <si>
    <t xml:space="preserve">Stradbroke </t>
  </si>
  <si>
    <t>E3520_41</t>
  </si>
  <si>
    <t xml:space="preserve">Sudbury </t>
  </si>
  <si>
    <t>E3520_42</t>
  </si>
  <si>
    <t xml:space="preserve">Thurston </t>
  </si>
  <si>
    <t>E3520_43</t>
  </si>
  <si>
    <t xml:space="preserve">Wickham Market </t>
  </si>
  <si>
    <t>E3520_44</t>
  </si>
  <si>
    <t xml:space="preserve">Woodbridge  </t>
  </si>
  <si>
    <t>E3520_45</t>
  </si>
  <si>
    <t>Mobile Library - Bury</t>
  </si>
  <si>
    <t>E3520_46</t>
  </si>
  <si>
    <t>Mobile Library - Ipswich</t>
  </si>
  <si>
    <t>E3520_47</t>
  </si>
  <si>
    <t>Mobile Library - Leiston (formerly based at Saxmundham)</t>
  </si>
  <si>
    <t>E3520_48</t>
  </si>
  <si>
    <t>Suffolk Libraries Local - Ransomes</t>
  </si>
  <si>
    <t>E3520_49</t>
  </si>
  <si>
    <t>Suffolk Libraries Local - Shotley</t>
  </si>
  <si>
    <t>E1801_1</t>
  </si>
  <si>
    <t>E1801_2</t>
  </si>
  <si>
    <t>Leominster</t>
  </si>
  <si>
    <t>E1801_3</t>
  </si>
  <si>
    <t>Ross-on-Wye</t>
  </si>
  <si>
    <t>E1801_4</t>
  </si>
  <si>
    <t>Ledbury</t>
  </si>
  <si>
    <t>E1801_5</t>
  </si>
  <si>
    <t>Bromyard</t>
  </si>
  <si>
    <t>E1801_6</t>
  </si>
  <si>
    <t>Belmont</t>
  </si>
  <si>
    <t>E1801_7</t>
  </si>
  <si>
    <t>Kington</t>
  </si>
  <si>
    <t>E1801_8</t>
  </si>
  <si>
    <t>Colwall</t>
  </si>
  <si>
    <t>E1801_9</t>
  </si>
  <si>
    <t>Leintwardine</t>
  </si>
  <si>
    <t>E1801_10</t>
  </si>
  <si>
    <t>Weobley</t>
  </si>
  <si>
    <t>E1801_11</t>
  </si>
  <si>
    <t>Peterchurch</t>
  </si>
  <si>
    <t>E1302_1</t>
  </si>
  <si>
    <t>Annfield Plain</t>
  </si>
  <si>
    <t>E1302_2</t>
  </si>
  <si>
    <t>Barnard Castle</t>
  </si>
  <si>
    <t>E1302_3</t>
  </si>
  <si>
    <t>E1302_4</t>
  </si>
  <si>
    <t>Bishop Auckland</t>
  </si>
  <si>
    <t>E1302_5</t>
  </si>
  <si>
    <t>E1302_6</t>
  </si>
  <si>
    <t>Bookbus</t>
  </si>
  <si>
    <t>E1302_7</t>
  </si>
  <si>
    <t>Bowburn</t>
  </si>
  <si>
    <t>E1302_8</t>
  </si>
  <si>
    <t>Brandon</t>
  </si>
  <si>
    <t>E1302_9</t>
  </si>
  <si>
    <t>Chester le Street</t>
  </si>
  <si>
    <t>E1302_10</t>
  </si>
  <si>
    <t>Chilton</t>
  </si>
  <si>
    <t>E1302_11</t>
  </si>
  <si>
    <t>E1302_12</t>
  </si>
  <si>
    <t>Cornforth</t>
  </si>
  <si>
    <t>E1302_13</t>
  </si>
  <si>
    <t>Coundon</t>
  </si>
  <si>
    <t>E1302_14</t>
  </si>
  <si>
    <t>County Hall Staff / Members</t>
  </si>
  <si>
    <t>E1302_15</t>
  </si>
  <si>
    <t>Crook</t>
  </si>
  <si>
    <t>E1302_16</t>
  </si>
  <si>
    <t>Durham Clayport</t>
  </si>
  <si>
    <t>E1302_17</t>
  </si>
  <si>
    <t>Easington Colliery</t>
  </si>
  <si>
    <t>E1302_18</t>
  </si>
  <si>
    <t>Esh Winning</t>
  </si>
  <si>
    <t>E1302_19</t>
  </si>
  <si>
    <t>Ferryhill</t>
  </si>
  <si>
    <t>E1302_20</t>
  </si>
  <si>
    <t>Horden</t>
  </si>
  <si>
    <t>E1302_21</t>
  </si>
  <si>
    <t>Lanchester</t>
  </si>
  <si>
    <t>E1302_22</t>
  </si>
  <si>
    <t>Langley Park</t>
  </si>
  <si>
    <t>E1302_23</t>
  </si>
  <si>
    <t>Murton</t>
  </si>
  <si>
    <t>E1302_24</t>
  </si>
  <si>
    <t>Newton Aycliffe</t>
  </si>
  <si>
    <t>E1302_25</t>
  </si>
  <si>
    <t>Newton Hall</t>
  </si>
  <si>
    <t>E1302_26</t>
  </si>
  <si>
    <t>Pelton</t>
  </si>
  <si>
    <t>E1302_27</t>
  </si>
  <si>
    <t>Peterlee</t>
  </si>
  <si>
    <t>E1302_28</t>
  </si>
  <si>
    <t>Sacriston</t>
  </si>
  <si>
    <t>E1302_29</t>
  </si>
  <si>
    <t>Seaham</t>
  </si>
  <si>
    <t>E1302_30</t>
  </si>
  <si>
    <t>Sedgefield</t>
  </si>
  <si>
    <t>E1302_31</t>
  </si>
  <si>
    <t>Shildon</t>
  </si>
  <si>
    <t>E1302_32</t>
  </si>
  <si>
    <t>Shotton</t>
  </si>
  <si>
    <t>E1302_33</t>
  </si>
  <si>
    <t>South Moor</t>
  </si>
  <si>
    <t>E1302_34</t>
  </si>
  <si>
    <t>Spennymoor</t>
  </si>
  <si>
    <t>E1302_35</t>
  </si>
  <si>
    <t>Stanley</t>
  </si>
  <si>
    <t>E1302_36</t>
  </si>
  <si>
    <t>Thornley</t>
  </si>
  <si>
    <t>E1302_37</t>
  </si>
  <si>
    <t>Trimdon</t>
  </si>
  <si>
    <t>E1302_38</t>
  </si>
  <si>
    <t>Willington</t>
  </si>
  <si>
    <t>E1302_39</t>
  </si>
  <si>
    <t>Wingate</t>
  </si>
  <si>
    <t>E1302_40</t>
  </si>
  <si>
    <t>Wolsingham</t>
  </si>
  <si>
    <t>E1302_41</t>
  </si>
  <si>
    <t>Woodhouse Close</t>
  </si>
  <si>
    <t>E1302_42</t>
  </si>
  <si>
    <t>E5032_1</t>
  </si>
  <si>
    <t>Blackfen Community Library</t>
  </si>
  <si>
    <t>E5032_2</t>
  </si>
  <si>
    <t>Bostall Community Library</t>
  </si>
  <si>
    <t>E5032_3</t>
  </si>
  <si>
    <t>E5032_4</t>
  </si>
  <si>
    <t>E5032_5</t>
  </si>
  <si>
    <t>Erith</t>
  </si>
  <si>
    <t>E5032_6</t>
  </si>
  <si>
    <t>North Heath Community Library</t>
  </si>
  <si>
    <t>E5032_7</t>
  </si>
  <si>
    <t>Sidcup</t>
  </si>
  <si>
    <t>E5032_9</t>
  </si>
  <si>
    <t>Thamesmead</t>
  </si>
  <si>
    <t>E5032_10</t>
  </si>
  <si>
    <t>Upper Belvedere Community Library</t>
  </si>
  <si>
    <t>E5032_11</t>
  </si>
  <si>
    <t>Welling</t>
  </si>
  <si>
    <t>E5032_12</t>
  </si>
  <si>
    <t>Bexley Community Library</t>
  </si>
  <si>
    <t>E5032_13</t>
  </si>
  <si>
    <t>Slade Green Community Library</t>
  </si>
  <si>
    <t>E1521_1</t>
  </si>
  <si>
    <t>Basildon</t>
  </si>
  <si>
    <t>E1521_2</t>
  </si>
  <si>
    <t>Billericay</t>
  </si>
  <si>
    <t>E1521_3</t>
  </si>
  <si>
    <t>Braintree</t>
  </si>
  <si>
    <t>E1521_4</t>
  </si>
  <si>
    <t>Brentwood</t>
  </si>
  <si>
    <t>E1521_5</t>
  </si>
  <si>
    <t>Brightlingsea</t>
  </si>
  <si>
    <t>E1521_6</t>
  </si>
  <si>
    <t>Broomfield</t>
  </si>
  <si>
    <t>E1521_7</t>
  </si>
  <si>
    <t>Buckhurst Hill</t>
  </si>
  <si>
    <t>E1521_8</t>
  </si>
  <si>
    <t>E1521_9</t>
  </si>
  <si>
    <t>Canvey</t>
  </si>
  <si>
    <t>E1521_10</t>
  </si>
  <si>
    <t>Chelmsford</t>
  </si>
  <si>
    <t>E1521_11</t>
  </si>
  <si>
    <t>Chigwell</t>
  </si>
  <si>
    <t>E1521_12</t>
  </si>
  <si>
    <t>Chipping Ongar</t>
  </si>
  <si>
    <t>E1521_13</t>
  </si>
  <si>
    <t>Clacton</t>
  </si>
  <si>
    <t>E1521_14</t>
  </si>
  <si>
    <t>Coggeshall</t>
  </si>
  <si>
    <t>E1521_15</t>
  </si>
  <si>
    <t>E1521_16</t>
  </si>
  <si>
    <t>Danbury</t>
  </si>
  <si>
    <t>E1521_17</t>
  </si>
  <si>
    <t>Debden</t>
  </si>
  <si>
    <t>E1521_18</t>
  </si>
  <si>
    <t>Dunmow</t>
  </si>
  <si>
    <t>E1521_19</t>
  </si>
  <si>
    <t>Earls Colne</t>
  </si>
  <si>
    <t>E1521_20</t>
  </si>
  <si>
    <t>Epping</t>
  </si>
  <si>
    <t>E1521_21</t>
  </si>
  <si>
    <t>Frinton</t>
  </si>
  <si>
    <t>E1521_22</t>
  </si>
  <si>
    <t>Fryerns</t>
  </si>
  <si>
    <t>E1521_23</t>
  </si>
  <si>
    <t>Galleywood</t>
  </si>
  <si>
    <t>E1521_24</t>
  </si>
  <si>
    <t>Great Baddow</t>
  </si>
  <si>
    <t>E1521_25</t>
  </si>
  <si>
    <t>Great Parndon</t>
  </si>
  <si>
    <t>E1521_26</t>
  </si>
  <si>
    <t>Great Tarpots</t>
  </si>
  <si>
    <t>E1521_27</t>
  </si>
  <si>
    <t>Great Wakering</t>
  </si>
  <si>
    <t>E1521_28</t>
  </si>
  <si>
    <t>Greenstead</t>
  </si>
  <si>
    <t>E1521_29</t>
  </si>
  <si>
    <t>Hadleigh</t>
  </si>
  <si>
    <t>E1521_30</t>
  </si>
  <si>
    <t>Halstead</t>
  </si>
  <si>
    <t>E1521_31</t>
  </si>
  <si>
    <t>Harlow</t>
  </si>
  <si>
    <t>E1521_32</t>
  </si>
  <si>
    <t>Harwich</t>
  </si>
  <si>
    <t>E1521_33</t>
  </si>
  <si>
    <t>Hatfield Peverel</t>
  </si>
  <si>
    <t>E1521_34</t>
  </si>
  <si>
    <t>Hockley</t>
  </si>
  <si>
    <t>E1521_35</t>
  </si>
  <si>
    <t>Holland</t>
  </si>
  <si>
    <t>E1521_36</t>
  </si>
  <si>
    <t>Hullbridge</t>
  </si>
  <si>
    <t>E1521_37</t>
  </si>
  <si>
    <t>Ingatestone</t>
  </si>
  <si>
    <t>E1521_38</t>
  </si>
  <si>
    <t>Kelvedon</t>
  </si>
  <si>
    <t>E1521_39</t>
  </si>
  <si>
    <t>Laindon</t>
  </si>
  <si>
    <t>E1521_40</t>
  </si>
  <si>
    <t>Loughton</t>
  </si>
  <si>
    <t>E1521_41</t>
  </si>
  <si>
    <t>Maldon</t>
  </si>
  <si>
    <t>E1521_42</t>
  </si>
  <si>
    <t>Manningtree</t>
  </si>
  <si>
    <t>E1521_43</t>
  </si>
  <si>
    <t>Mark Hall</t>
  </si>
  <si>
    <t>E1521_44</t>
  </si>
  <si>
    <t>North Melbourne</t>
  </si>
  <si>
    <t>E1521_45</t>
  </si>
  <si>
    <t>North Weald</t>
  </si>
  <si>
    <t>E1521_46</t>
  </si>
  <si>
    <t>Old Harlow</t>
  </si>
  <si>
    <t>E1521_47</t>
  </si>
  <si>
    <t>Pitsea</t>
  </si>
  <si>
    <t>E1521_48</t>
  </si>
  <si>
    <t>Prettygate</t>
  </si>
  <si>
    <t>E1521_49</t>
  </si>
  <si>
    <t>Rayleigh</t>
  </si>
  <si>
    <t>E1521_50</t>
  </si>
  <si>
    <t>Rochford</t>
  </si>
  <si>
    <t>E1521_51</t>
  </si>
  <si>
    <t>Saffron Walden</t>
  </si>
  <si>
    <t>E1521_52</t>
  </si>
  <si>
    <t>Shenfield</t>
  </si>
  <si>
    <t>E1521_53</t>
  </si>
  <si>
    <t>Sible Hedingham</t>
  </si>
  <si>
    <t>E1521_54</t>
  </si>
  <si>
    <t>Silver End</t>
  </si>
  <si>
    <t>E1521_55</t>
  </si>
  <si>
    <t>South Benfleet</t>
  </si>
  <si>
    <t>E1521_56</t>
  </si>
  <si>
    <t>South Woodham Ferrers</t>
  </si>
  <si>
    <t>E1521_57</t>
  </si>
  <si>
    <t>Southminster</t>
  </si>
  <si>
    <t>E1521_58</t>
  </si>
  <si>
    <t>Springfield</t>
  </si>
  <si>
    <t>E1521_59</t>
  </si>
  <si>
    <t>Stansted</t>
  </si>
  <si>
    <t>E1521_60</t>
  </si>
  <si>
    <t>Stanway</t>
  </si>
  <si>
    <t>E1521_61</t>
  </si>
  <si>
    <t>Stock</t>
  </si>
  <si>
    <t>E1521_62</t>
  </si>
  <si>
    <t>Thaxted</t>
  </si>
  <si>
    <t>E1521_63</t>
  </si>
  <si>
    <t>Tiptree</t>
  </si>
  <si>
    <t>E1521_64</t>
  </si>
  <si>
    <t>Tye Green</t>
  </si>
  <si>
    <t>E1521_65</t>
  </si>
  <si>
    <t>Vange</t>
  </si>
  <si>
    <t>E1521_66</t>
  </si>
  <si>
    <t>Waltham Abbey</t>
  </si>
  <si>
    <t>E1521_67</t>
  </si>
  <si>
    <t>E1521_68</t>
  </si>
  <si>
    <t>West Clacton</t>
  </si>
  <si>
    <t>E1521_69</t>
  </si>
  <si>
    <t>West Mersea</t>
  </si>
  <si>
    <t>E1521_70</t>
  </si>
  <si>
    <t>Wickford</t>
  </si>
  <si>
    <t>E1521_71</t>
  </si>
  <si>
    <t>Wickham Bishops</t>
  </si>
  <si>
    <t>E1521_72</t>
  </si>
  <si>
    <t>Witham</t>
  </si>
  <si>
    <t>E1521_73</t>
  </si>
  <si>
    <t>Wivenhoe</t>
  </si>
  <si>
    <t>E1521_74</t>
  </si>
  <si>
    <t>Writtle</t>
  </si>
  <si>
    <t>E1521_75</t>
  </si>
  <si>
    <t>County Mobile 1</t>
  </si>
  <si>
    <t>E1521_76</t>
  </si>
  <si>
    <t>County Mobile 2</t>
  </si>
  <si>
    <t>E5019_1</t>
  </si>
  <si>
    <t>Blue Anchor</t>
  </si>
  <si>
    <t>E5019_2</t>
  </si>
  <si>
    <t>E5019_3</t>
  </si>
  <si>
    <t>Camberwell</t>
  </si>
  <si>
    <t>E5019_4</t>
  </si>
  <si>
    <t>E5019_5</t>
  </si>
  <si>
    <t>Dulwich</t>
  </si>
  <si>
    <t>E5019_6</t>
  </si>
  <si>
    <t>East Street</t>
  </si>
  <si>
    <t>E5019_7</t>
  </si>
  <si>
    <t>Grove Vale</t>
  </si>
  <si>
    <t>E5019_8</t>
  </si>
  <si>
    <t>John Harvard</t>
  </si>
  <si>
    <t>E5019_9</t>
  </si>
  <si>
    <t>Kingswood</t>
  </si>
  <si>
    <t>E5019_10</t>
  </si>
  <si>
    <t>Nunhead</t>
  </si>
  <si>
    <t>E5019_11</t>
  </si>
  <si>
    <t>Peckham</t>
  </si>
  <si>
    <t>E2820_1</t>
  </si>
  <si>
    <t>Abington Library</t>
  </si>
  <si>
    <t>E2820_2</t>
  </si>
  <si>
    <t>Brackley Library</t>
  </si>
  <si>
    <t>E2820_3</t>
  </si>
  <si>
    <t>Brixworth Library</t>
  </si>
  <si>
    <t>E2820_4</t>
  </si>
  <si>
    <t>Burton Latimer Library</t>
  </si>
  <si>
    <t>E2820_5</t>
  </si>
  <si>
    <t>Corby Library</t>
  </si>
  <si>
    <t>E2820_6</t>
  </si>
  <si>
    <t>Danesholme Library</t>
  </si>
  <si>
    <t>E2820_7</t>
  </si>
  <si>
    <t>Daventry Library</t>
  </si>
  <si>
    <t>E2820_8</t>
  </si>
  <si>
    <t>Deanshanger Library</t>
  </si>
  <si>
    <t>E2820_9</t>
  </si>
  <si>
    <t>Desborough Library</t>
  </si>
  <si>
    <t>E2820_10</t>
  </si>
  <si>
    <t>Duston Library</t>
  </si>
  <si>
    <t>E2820_11</t>
  </si>
  <si>
    <t>Earls Barton Library</t>
  </si>
  <si>
    <t>E2820_12</t>
  </si>
  <si>
    <t>Far Cotton Library</t>
  </si>
  <si>
    <t>E2820_13</t>
  </si>
  <si>
    <t>Finedon Library</t>
  </si>
  <si>
    <t>E2820_14</t>
  </si>
  <si>
    <t>Higham Ferrers Library</t>
  </si>
  <si>
    <t>E2820_15</t>
  </si>
  <si>
    <t>Hunsbury Library</t>
  </si>
  <si>
    <t>E2820_16</t>
  </si>
  <si>
    <t>Irchester Library</t>
  </si>
  <si>
    <t>E2820_17</t>
  </si>
  <si>
    <t>Irthlingborough Library</t>
  </si>
  <si>
    <t>E2820_18</t>
  </si>
  <si>
    <t>Kettering Library</t>
  </si>
  <si>
    <t>E2820_19</t>
  </si>
  <si>
    <t>Kingsthorpe Library</t>
  </si>
  <si>
    <t>E2820_20</t>
  </si>
  <si>
    <t>Long Buckby Library</t>
  </si>
  <si>
    <t>E2820_21</t>
  </si>
  <si>
    <t>Middleton Cheney Library</t>
  </si>
  <si>
    <t>E2820_22</t>
  </si>
  <si>
    <t>Moulton Library</t>
  </si>
  <si>
    <t>E2820_23</t>
  </si>
  <si>
    <t>E2820_24</t>
  </si>
  <si>
    <t>Oundle Library</t>
  </si>
  <si>
    <t>E2820_25</t>
  </si>
  <si>
    <t>Raunds Library</t>
  </si>
  <si>
    <t>E2820_26</t>
  </si>
  <si>
    <t>Roade Library</t>
  </si>
  <si>
    <t>E2820_27</t>
  </si>
  <si>
    <t>Rothwell Library</t>
  </si>
  <si>
    <t>E2820_28</t>
  </si>
  <si>
    <t>Rushden Library</t>
  </si>
  <si>
    <t>E2820_29</t>
  </si>
  <si>
    <t>St. James Library</t>
  </si>
  <si>
    <t>E2820_30</t>
  </si>
  <si>
    <t>Thrapston Library</t>
  </si>
  <si>
    <t>E2820_31</t>
  </si>
  <si>
    <t>Towcester Library</t>
  </si>
  <si>
    <t>E2820_32</t>
  </si>
  <si>
    <t>Wellingborough Library</t>
  </si>
  <si>
    <t>E2820_33</t>
  </si>
  <si>
    <t>Weston Favell Library</t>
  </si>
  <si>
    <t>E2820_34</t>
  </si>
  <si>
    <t>Wollaston Library</t>
  </si>
  <si>
    <t>E2820_35</t>
  </si>
  <si>
    <t>Woodford Halse Library</t>
  </si>
  <si>
    <t>E2820_36</t>
  </si>
  <si>
    <t>Wootton Library</t>
  </si>
  <si>
    <t>S8803_1</t>
  </si>
  <si>
    <t>S8803_2</t>
  </si>
  <si>
    <t xml:space="preserve">Alyth </t>
  </si>
  <si>
    <t>S8803_3</t>
  </si>
  <si>
    <t>Auchterarder</t>
  </si>
  <si>
    <t>S8803_4</t>
  </si>
  <si>
    <t>Birnam</t>
  </si>
  <si>
    <t>S8803_5</t>
  </si>
  <si>
    <t>Blairgowrie</t>
  </si>
  <si>
    <t>S8803_6</t>
  </si>
  <si>
    <t>Breadalbane</t>
  </si>
  <si>
    <t>S8803_7</t>
  </si>
  <si>
    <t>Comrie</t>
  </si>
  <si>
    <t>S8803_8</t>
  </si>
  <si>
    <t>Coupar Angus</t>
  </si>
  <si>
    <t>S8803_9</t>
  </si>
  <si>
    <t>Loch Leven</t>
  </si>
  <si>
    <t>S8803_10</t>
  </si>
  <si>
    <t>North Inch Community Library</t>
  </si>
  <si>
    <t>S8803_11</t>
  </si>
  <si>
    <t>Pitlochry</t>
  </si>
  <si>
    <t>S8803_12</t>
  </si>
  <si>
    <t>Scone</t>
  </si>
  <si>
    <t>S8803_13</t>
  </si>
  <si>
    <t>Strathearn</t>
  </si>
  <si>
    <t>S8803_14</t>
  </si>
  <si>
    <t>S8803_15</t>
  </si>
  <si>
    <t>S8803_16</t>
  </si>
  <si>
    <t>S8401_1</t>
  </si>
  <si>
    <t>S8401_2</t>
  </si>
  <si>
    <t>Airyhall</t>
  </si>
  <si>
    <t>S8401_3</t>
  </si>
  <si>
    <t>Bridge of Don</t>
  </si>
  <si>
    <t>S8401_4</t>
  </si>
  <si>
    <t>Bucksburn</t>
  </si>
  <si>
    <t>S8401_5</t>
  </si>
  <si>
    <t>Cornhill</t>
  </si>
  <si>
    <t>S8401_6</t>
  </si>
  <si>
    <t>Cove</t>
  </si>
  <si>
    <t>S8401_7</t>
  </si>
  <si>
    <t>Culter</t>
  </si>
  <si>
    <t>S8401_8</t>
  </si>
  <si>
    <t>Cults</t>
  </si>
  <si>
    <t>S8401_9</t>
  </si>
  <si>
    <t>Dyce</t>
  </si>
  <si>
    <t>S8401_10</t>
  </si>
  <si>
    <t>S8401_11</t>
  </si>
  <si>
    <t>Kaimhill</t>
  </si>
  <si>
    <t>S8401_12</t>
  </si>
  <si>
    <t>Kincorth</t>
  </si>
  <si>
    <t>S8401_14</t>
  </si>
  <si>
    <t>Mastrick</t>
  </si>
  <si>
    <t>S8401_15</t>
  </si>
  <si>
    <t>Northfield</t>
  </si>
  <si>
    <t>S8401_16</t>
  </si>
  <si>
    <t>Tillydrone</t>
  </si>
  <si>
    <t>S8401_17</t>
  </si>
  <si>
    <t>Torry</t>
  </si>
  <si>
    <t>S8401_18</t>
  </si>
  <si>
    <t>Woodside</t>
  </si>
  <si>
    <t>Old Aberdeen Library</t>
  </si>
  <si>
    <t>E4209_1</t>
  </si>
  <si>
    <t>E4209_3</t>
  </si>
  <si>
    <t>Coppice Avenue</t>
  </si>
  <si>
    <t>E4209_5</t>
  </si>
  <si>
    <t>Hale</t>
  </si>
  <si>
    <t>E4209_6</t>
  </si>
  <si>
    <t>Lostock Community and School</t>
  </si>
  <si>
    <t>E4209_7</t>
  </si>
  <si>
    <t>Old Trafford</t>
  </si>
  <si>
    <t>E4209_8</t>
  </si>
  <si>
    <t>Partington</t>
  </si>
  <si>
    <t>E4209_9</t>
  </si>
  <si>
    <t>Sale</t>
  </si>
  <si>
    <t>E4209_10</t>
  </si>
  <si>
    <t>Stretford</t>
  </si>
  <si>
    <t>E4209_11</t>
  </si>
  <si>
    <t>Timperley</t>
  </si>
  <si>
    <t>E4209_12</t>
  </si>
  <si>
    <t>Town Hall</t>
  </si>
  <si>
    <t>E4209_13</t>
  </si>
  <si>
    <t>Urmston</t>
  </si>
  <si>
    <t>E4209_14</t>
  </si>
  <si>
    <t>Woodsend</t>
  </si>
  <si>
    <t>Lekan Odutola</t>
  </si>
  <si>
    <t>Estimated number of physical events in 2022-23</t>
  </si>
  <si>
    <t>Estimated number of attendees to physical events in 2022-23</t>
  </si>
  <si>
    <t>Estimated number of virtual events in 2022-23</t>
  </si>
  <si>
    <t>Estimated number of attendees to virtual events in 2022-23</t>
  </si>
  <si>
    <t>Q15 - 5 independent libraries removed after clarification received that only Local Authority libraries to be included.</t>
  </si>
  <si>
    <t>Decant Outer West Library into a modular building whilst new combined Leisure Centre and Library is built, ready of occupation approx Sept 2024</t>
  </si>
  <si>
    <t xml:space="preserve">Board Games, Microfilming, Events </t>
  </si>
  <si>
    <t>Public Sector de-carbonisation</t>
  </si>
  <si>
    <t>Newcastle Libraries reinstated the Inter Library Loans Regional Van service for North East Libraries during 2021-22.  From 23 June 2022 this no longer continues due to falling use of the service.</t>
  </si>
  <si>
    <t>1 [Newbiggin Hall Library]</t>
  </si>
  <si>
    <t>Q28 - unable to provide
Q84-88 were completed for phyiscal stock. I cannot see a simiar question regarding e-stock.
Q156/158 unable to distingush physical/virtual, and some events were hybrid - both. At least 166 in person only. At least 2 online only. Q158/159 re attendees the same.</t>
  </si>
  <si>
    <t>Cell 133</t>
  </si>
  <si>
    <t>Planned move of City Central and Tunstall Libraries to new locations.  Moves have been further delayed.  Potential range of dates when moves will happen fall between September 2022 to March 2023</t>
  </si>
  <si>
    <t>Hanley Relocation Consultancy</t>
  </si>
  <si>
    <t>One volunteer-led library held in a location within Stoke on Trent.  Stock is supplied by the library service however the day to day running is by volunteers.  This does not fall within the library network.  The service offered is book based only.  Maximum stock level for the collection is 2,500.</t>
  </si>
  <si>
    <t>Carmondean Library moved into newly refurbished Livingston North Partnership Centre April 2021.</t>
  </si>
  <si>
    <t>28-We are unable to retrieve this data. 85- We are unable to determine how many requests are placed online.95- We do not record this data.</t>
  </si>
  <si>
    <t>Tuxford Library temporarily closed due to loss of premises. A weekly Mobile stop is in operation whilst new premises are sought</t>
  </si>
  <si>
    <t>Community Benefit Society named: Culture, Learning &amp; Libraries - Trading as Inspire, launched on 1st April 2016, commissioned by Nottinghamshire County Council to deliver the County library service</t>
  </si>
  <si>
    <t>General, catering, equipment, F&amp;F</t>
  </si>
  <si>
    <t>Enquiries total (line 89) - includes enquiry count from our phone/email enquiry service only. A sample count week will re-start (post-Covid) in the Autumn to count enquiries received in library branches.</t>
  </si>
  <si>
    <t>Microfilm</t>
  </si>
  <si>
    <t>Subscriptions, RFID tags, acquisitions and interlending costs</t>
  </si>
  <si>
    <t>14, 345</t>
  </si>
  <si>
    <t>Insultion and lighting refurbishment project within the library and archive building over the period 2022-2023.  Spend estimated to be £122,400.</t>
  </si>
  <si>
    <t>Section 1 :26 and 28 - OIC cannot supply these figures.</t>
  </si>
  <si>
    <t>Cell 55 - this figure is based on the scheduled opening hours and number of PCs that would have been available without Covid restrictions (as per the guidance), the actual no. of available hours for PC use would be lower.</t>
  </si>
  <si>
    <t>Farnworth, Horwich and Westhoughton ran a significantly reduced service out of pop up locations for prolonged periods in 2021/22. Farnworth did 2 months, Horwich 4.5 months Westhoughton 5 months. All 3 Libraries were undergoing some form of extended maintenance and in the pop ups had reduced hours, reduced collections, no public computing etc.
Little Lever library had a short 1 week closure while they relocated to a new permanent site.
All 10 sites had an amendment/reduction to opening hours in Dec 2021 and finished March 2022 with the levels reported here.</t>
  </si>
  <si>
    <t>Little Lever Library moved into a new premesis in Feb 2022.
The Central Library will undergo a big renovation starting in Sep 2022 and will operate out of temporary premesis in the town centre. They will be able to offer the full range of services from this new location (though with reduced numbers of stock and PCs etc.), and renovation works are expected to last between 12-18 months.</t>
  </si>
  <si>
    <t>The 4 Neighborhood Collection sites that we used to support have started to wind up operations as none have fully opened all services since lockdown. None of the locations carry a stock of items any longer, so out of the couple of locations that have reopened, they are only offering PC access. When these machines need replacing it is likely they will not be replaced.</t>
  </si>
  <si>
    <t>S5 Q64-66 Finance office not supplying breakdown. We are a split Libraries and Museums service with staff working across both sectors, so this is not easy for us to calculate.
S10 Q98 Virtual Visits - Changes have been made to the website and usage tracking unavailable for the period.
S12 Q110 Financial information for spending on Childrens Talking Books is included within the 20,000 for Adult Talking Books Q109
S12 Q114 Financial information for spending on eAudio and eAudiovisuals is included within the 31,998 for eBooks Q112
S12&amp;13 Financial information - Our finance office are not providing the financial breakdown for Sections 12 and 13, so we have completed what we can get out of the LMS regarding spending on stock etc.</t>
  </si>
  <si>
    <t>Histon library re-opened January 2022 (closed May 2020) with a refurbed library Aprox £112k, Open Plus installed at St Ives, Histon, Rock Road and March libraries due to switch on 2022/23 New Darwin Green library due June 2023, Cherry hinton Library Refurbishment due 2023 tbc</t>
  </si>
  <si>
    <t>Community Health information</t>
  </si>
  <si>
    <t>Item 169 (Capital Charges) - Note this is a credit figure, as a result of reversals of previous revaluation losses being credited to revenue, i.e. it is essentially income rather than expenditure/a charge.</t>
  </si>
  <si>
    <t xml:space="preserve">March to July 2022, major refurbishment work is taking place at Swiss Cottage Library: new windows, lighting, airconditioning etc, to make the building carbon neutral. </t>
  </si>
  <si>
    <t>Q119 = CBC management charge and Intellident RFID tags</t>
  </si>
  <si>
    <t>NA</t>
  </si>
  <si>
    <t xml:space="preserve">Section 6:  Volunteers. Highgate Library is managed jointly by LB Camden and the Friends of Highgate Library Charitable Foundation (FOHLCF). Highgate library is usually run by one member of Camden staff and a team of volunteers (26 in 2021-22, providing a total of 2,930 volunteer hours).  The volunteers are all recruited, trained and managed by FOHLCF, with some specialised training from LB Camden.  Section 7: Annual issues.  There was a big jump in issues between 2020-21 and 2021-22.  In 2021-22 we returned to the pre-pandemic type service, whereas in 2020-21, the service was either closed or restricted during the whole period.  A similar effect is seen in the figures for Physical visits in Section 10. </t>
  </si>
  <si>
    <t>x119</t>
  </si>
  <si>
    <t>Planned £70k for installation of BIPC at Central library April 2022</t>
  </si>
  <si>
    <t>box95</t>
  </si>
  <si>
    <t>cell 142</t>
  </si>
  <si>
    <t>Four former statutory libraries have now transitioned to independent, non-statutory libraries</t>
  </si>
  <si>
    <t>All of the following improvements were carried out in 2021-22: Change of Winchester Discovery Centre to the ARC community space £493k, window replacements at Liphook £126k, Hayling Island £77k, Fleet £150k, Aldershot £125k, Ringwood £138k and Fareham £414k, and oil to gas heating at Hayling Island £126k and Waterlooville £150k.</t>
  </si>
  <si>
    <t>cataloguing &amp; book jackets</t>
  </si>
  <si>
    <t xml:space="preserve">The increase in capital spend is due to oil to gas heating upgrades as part of the County's decarbonisation programme, window replacements at 7 libraries and the work at the former Winchester Discovery Centre to convert it into the new Community space, the Arc, run by the Hampshire Cultural Trust. The reduction in items for audio-visual is due to post covid weeding and a huge reduction to DVDs/language packs etc from 32,999 to 5,328 as branches removed old collections and cleaned up records for missing stock. The reduction in book stock is due to the closure and removal of stock in 8 branches, stock takes resulting in deleting books which were not in branch and post covid stock weeding of double the number of items than the previous year. </t>
  </si>
  <si>
    <t>Line 32 - Adult Non-Fiction books - Items deleted from LMS in error were be put back on the system during this period *** Line 66 - 8 Vacant posts being advertised as at 31/03/22  *** Lines 101 to 159 - As in previous years, no financial data submitted.</t>
  </si>
  <si>
    <t>Cell95</t>
  </si>
  <si>
    <t>Worthing Library turned into a Community Hub, with the addition of Registrars Services and Find It Out Centre amongst others</t>
  </si>
  <si>
    <t>ORFORD</t>
  </si>
  <si>
    <t>Bewsey Dallam Hub site opened Nov 21. Leisure, lifestyles &amp; library offer</t>
  </si>
  <si>
    <t>Livewire Warrington C.I.C</t>
  </si>
  <si>
    <t>Padgate Refurbishment cost £142,000 (closed 12th April - 28th June 21). Planned refurbishments to branch libraries Culcheth, Birchwood &amp; Penketh (closed 23rd July 2022)</t>
  </si>
  <si>
    <t>Operate 2 prison libraries- HMPS Risley &amp; HMPS Thorn Cross</t>
  </si>
  <si>
    <t>Reopening after Covid:-
Reopening after Covid - actual opening date of the majority of our libraries was 12th April 2021. Livewire opened 9 libraries - BIR, BUR, CUL, GSA, LYM, ORF, PEN, STO, WAR, WOO on reduced timetables. Westbrook library reopened 6th Sept 21. 
From the 1st Jan 2022, libraries returned to their pre-pandemic opening timetables.
Refurbishments:-
Padgate library closed for refurbishment 12th April 21 and reopened 28th June 21. 
Warrington central library had to close for essential roof repairs 22nd May 21, a pop-up library was opened in the town centre from 28th May - 23rd April 2022. 
New Site:-
Bewsey Dallam Hub - new site opened 15th Nov 2021   
New e-book provider Overdrive went live on the 5th April 2021</t>
  </si>
  <si>
    <t>54709:20</t>
  </si>
  <si>
    <t>10001:37</t>
  </si>
  <si>
    <t>Planned refurbishment of Thatcham Library to take place in September 2022: Relocating entrance, new accessible toilet for public use, new carpet, increased external signage.</t>
  </si>
  <si>
    <t>We also have 12 tablets that are available for the public to use in the library but these are not appropriate to enter under lending stock as they cannot be taken out of the library.  The total usage for the year was 42 hrs 18 minutes. We also have 4 laptops that are available for the public to use in the library but these are not available at all terms, more on an 'as and when' if the public pcs are not suitable for any reason.  The total usage for the year was 37 hours. There is nowhere to enter this information.  We had 2 jigsaws in stock on 31st March but now have many more and will be lending them to the public.  There is nowhere to enter any data relating to toys etc.</t>
  </si>
  <si>
    <t>Stepps Library Temp Closed due to building works</t>
  </si>
  <si>
    <t xml:space="preserve">Completeion of Motherwell Library building works including re-wire. </t>
  </si>
  <si>
    <t>AV Stock totals lower due to gradual removal of all our DVD, Software and CD Stock</t>
  </si>
  <si>
    <t>We no longer carry CDs as lending stock and this accounts for the over 25% reduction at Section 3 - Element 51.</t>
  </si>
  <si>
    <t>Security tags, servicing, contract management, subscriptions etc.</t>
  </si>
  <si>
    <t>Line 28: Our Wi-Fi Service provider is unable to provide us Number of Hours of recorded usage.
Line 89: Enquiries total worked out by multiplying the Sample week with the equivalent number of actual weeks open derived from Annual opening hours. This method used rather than multipling by 50 weeks as described in the guidance. Our Annual figures already remove closed days such as bank holidays.
Line 101: Library IT Team are no longer Library staff so employee costs and estimate for the team included in Other supplies and services, Lines 123 and 127. 
Line 126: Due to changes in the way our Authority accounts expenditure Support Services Cost figure will no longer be available.
Revenue Income: Breakdown unavailable for income through self service Kiosks or website payments so this has been estimated based on LMS data.
Lines 156-159: This information is no longer recorded since events and activities are now being delivered to a different model.</t>
  </si>
  <si>
    <t>During 21/22 there were no significant refurbishments, but a couple of developments were going through planning stages.
During Summer/Autumn 2022/23 our co-located library at Haxby will undergo substantial building works - a refit and extension, re-opening Autumn 2022.  Additionally, there are proposals to move Clifton library to a new site with a £5m redevelopment, the planning application for this has been submitted.</t>
  </si>
  <si>
    <t>cell 139</t>
  </si>
  <si>
    <t>Library books - electronic subscriptions; newspaper filming; subscriptions to other libraries</t>
  </si>
  <si>
    <t>Consultants fees, project management costs, other expenses and other capital costs</t>
  </si>
  <si>
    <t>Provision of Prison Library Services to three prisons</t>
  </si>
  <si>
    <t>Like other library services, Norfolk was recovering from the COVID lockdown that impacted the first quarter of the year severely with Step 4 from 21st June when activities and events could start to recover in libraries.  Also due to COVID restrictions the annual sample of enquiries was not possible this year.
This has clearly impacted performance, although eBooks, eNewspapers &amp; eMagazines have remained high issuing items as the physical books have also started to recover.</t>
  </si>
  <si>
    <t>Under 5's bookbus has been withdrawn to deliver one electronic vehicle for the service</t>
  </si>
  <si>
    <t xml:space="preserve">All sites closed due to reallocation of staff to test centres from April to June 2021. Phased re-opening of libraries with limited hours from July to September 2021. Restricted/reduced services due to COVID 19 until Feb 2022. </t>
  </si>
  <si>
    <t>Marple</t>
  </si>
  <si>
    <t>We have put 0 spending in line 114 as we cannot separate out spending for e-books and e-audio books.  Line 112 is total spend on both categories.</t>
  </si>
  <si>
    <t>-</t>
  </si>
  <si>
    <t>General online resources &amp; supplier selection charges</t>
  </si>
  <si>
    <t>Greenwich Leisure Limited provide libraries services on behalf of Dudley Metropolitan Borough Council
We are unable to obtain usage figures for wifi
Q60 - copies held figure used rather than titles as per advice from CiPFA</t>
  </si>
  <si>
    <t>Cell 124</t>
  </si>
  <si>
    <t>Cell 142</t>
  </si>
  <si>
    <t>The 24 sites reopened for library services at different times following national and local guidance. The following sites reopened from August 2021 with reduced hours and services:  Annan, Castle Douglas, Dalbeattie, Ewart, Georgetown, Kirkconnel, Kirkcudbright, Langholm, Lochthorn, Lockerbie, Moffat, Newton Stewart, Sanquhar, Stranraer, Wigtown.                                                                                                                                                                                                                                                                                                                                         *  January 2021 - April 2021 - All sites closed for Library &amp; Customer Services.  April 2021 onwards:  The following sites reopened Annan, Castle Douglas, Dalbeattie, Ewart, Georgetown, Kirkconnel, Kirkcudbright, Langholm, Lochthorn, Lockerbie, Moffat, Newton Stewart, Sanquhar, Stranraer, Wigtown.                                                                                                    *  30 August 2021 - The following sites reopened for the first time since March 2020:  Port William, Whithorn, Gatehouse, Dalry, Thornhill, Lochmaben.  Gretna was previously open for registration only.                                                                  *Eastriggs and Nort West Community Campus, Dumfries, remain closed to the public since March 2020 but are being used as additional education space and resources for the schools.                                                                                                                   *  1 April 2022 - Opening hours extended and return to 87% of pre-covid hours.  Eastriggs and NWCC remain closed to the public.</t>
  </si>
  <si>
    <t>Moffat Customer Service Centre operates in partnership with the Moffat Town Hall Redevelopment Trust (MTHRT).  MTHRT provide volunteers to help provide library services.</t>
  </si>
  <si>
    <t>Q142 - The £64,414 was spent in integrated facilities (not specifically on Library Service Areas within sites). £43,245 for Gretna Registration Suites and £21,168 for Newton Stewart site.</t>
  </si>
  <si>
    <t>opening hours based on average as hours varied over the course of the year due to pandemic</t>
  </si>
  <si>
    <t>The library at HMP Wandsworth is run as an agency service with funding from the Department of Justice. Expenditure for 2019-20 was £139688</t>
  </si>
  <si>
    <t>The main public library moved to an extensively refurbished building in November 2022</t>
  </si>
  <si>
    <t>Inter library loans and microfilms</t>
  </si>
  <si>
    <t>During 2022 Central Library is undergoing a major £1.8m building works programme. This programme will repair parts of the roof, windows and replace any stonework which is in poor condition. Inside the building the electrical system, lighting and fire safety equipment will be upgraded.</t>
  </si>
  <si>
    <t>Actual opening hours per week - there was a phased reopening of libraries starting on 3 May 2021 with a gradual extension of opening  until 13 December when  Libraries that reopened during 2021 were back to pre-covid opening hours.   Actual opening hours are based on situation on 4 October 2021 for all Libraries apart from Balerno, Corstorphine, Granton, Muirhouse &amp; South Neighbourhood service points where actual opening hours are an average for the year calculated from their reopening dates.    4 Libraries, Leith, Newington, Oxgangs and Sighthill remained closed during 2021/22 as they were operating a Covid Test Centres.  Mobile fleet was reduced by 1 in 2021/22, 1 Mobile is being used to provide a service at Ratho where a new library is being built, remaining mobile is used to provide a mobile library service ; 27  Wifi available at 26 of our service points , 2 of our service points are operating from temporary locations so cannot offer wifi. Section 5 Numbers of Staff - Staff in structure Professional Staff 44.59 FTE, All other paid staff 172.17 FTE; Section 9 Enquiries. Resumption of collection of enquiry statistics in November 2021; Section 14 Resumption of collection of events statistics in November 2021</t>
  </si>
  <si>
    <t xml:space="preserve">Our mobile library service has transitioned to the doorstep delivery programme which is now delivered by 2 electric vans. </t>
  </si>
  <si>
    <t>Stroud Green &amp; Harringay closed from March 21 to December 21 for major refurbishments</t>
  </si>
  <si>
    <t>Alexandra Park Library closed for major refurbishment from 14th February 2022. Expected completion by Decemeber 2022. Highgate Library due to close for major refurbishment from September 2022 to May 2023. Muswell Hill Library due to close for major refurbishment from December 2022 to Sept 2023. All valued more than 50k on refurbishment each.</t>
  </si>
  <si>
    <t>The Reader + Reading Agency Material</t>
  </si>
  <si>
    <t>Due to the merger of mobile routes we now operate 7 mobiles where previously it was 8.</t>
  </si>
  <si>
    <t>Cell 62 includes 1089 magazines. Cell 70 includes 81 magazines. Cell 85 includes 15 Electronic Devices. Cell 100 includes 142 magazines, 56 periodicals and 16 issues of reference stock.</t>
  </si>
  <si>
    <t>Central Library, Greenock</t>
  </si>
  <si>
    <t>The Watt Library no longer operates as a public lending library, so we now have just 6 libraries.  The Watt Library and McLean Museum are now one complex known as the Watt Institution.  This happened during year 2020-21, and details were on last year's CIPFA return.</t>
  </si>
  <si>
    <t>Refurbishment of Port Glasgow Library completed summer 2021 - £59,270 (see cell 179)</t>
  </si>
  <si>
    <t>Cell 62 ANF stock held shows a significant increase.  This is because thousands of Antiquarian books have now been catalogued.
Cell 89 eComics subscription gives access to 24,486 items.</t>
  </si>
  <si>
    <t>cell 165</t>
  </si>
  <si>
    <t>LARBERT</t>
  </si>
  <si>
    <t>FALKIRK</t>
  </si>
  <si>
    <t>There is a plan to install a lift at Bo'ness to provide better access to community rooms, this has been delayed due to COVID-19.</t>
  </si>
  <si>
    <t>85.Our LMS is unable to separate online and in-library requests, total figure included in 84.</t>
  </si>
  <si>
    <t>Unable to separate expenditure between eBooks and eAudio so have given total under eBooks</t>
  </si>
  <si>
    <t>see 112</t>
  </si>
  <si>
    <t>23/08/2021-31/03/2022 Harlow Library temporarily closed for refurbishment, 23/11/2021-08/12/2021 Wickford Library temporarily closed for refurbishment, 06/09/2021-08/11/2021 Wickham Bishops Library temporarily closed for refurbishment</t>
  </si>
  <si>
    <t>59. includes an estimate of issues available on PressReader, and holdings of comics and magazines from OverDrive Magazines and Comics
61. includes the total track count available to users on the Naxos Music Library service.
79. includes retrievals from Infotrac British Library Newspapers, issues read from PressReader, articles read from British Newspaper Archive, and issues from OverDrive Magazines and Comics.</t>
  </si>
  <si>
    <t>The form has been filled in only containing the Statutory Libraries figures.  There are ten Community Managed Libraries and these haven't been included in the figures.  Cells 50 and 52 are not populating the list of Libraries.  Answer for cell 50 is Mickleover and answer for cell 52 is Riverside.  Section 5 - staffing.  Community Library Managed staffing has been included in with the FTE.  HQ also have duties with CML's as we offer a City Wide function.  Section 12 cells 142 and 144 - We are unable to split eBooks and eAudiobooks expenditure.</t>
  </si>
  <si>
    <t>Some libraries remained closed for several months. Others reopened gradually with reduced opening hours.</t>
  </si>
  <si>
    <t>3 x Community managed libraries</t>
  </si>
  <si>
    <t xml:space="preserve">Sect 1: 1 x library had 0 hrs while awaiting transfer to community management. Will re-open once transfer complete. Section1: Row 21, Cell 50 Issues and Row 22, Cell 52 Visits Library is Wellingborough for both - cells wouldn't show me my libraries, so I had to select another authority and then it did - something not q right with North Northamptonshire drop down?
Sect 5: Prof staff held within other authority - not yet fully disaggregated since cessation of County Council and creation of new North and West Northamptonshire authorities as from 01/04/2021.
Sect 12: Finance data is limited as budget has not yet been fully disaggregated since cessation of County Council and creation of new North and West Northamptonshire authorities as from 01/04/2021. </t>
  </si>
  <si>
    <t xml:space="preserve">Bannockburn library was refurbished to allow for the addition of a new Makerspace within it. </t>
  </si>
  <si>
    <t>Regarding Q156 and 158. Libraries did hold physical events in 2021-22, in some libraries depending on building size.  Due to the way we were counting the data, it isn't possible to give figures for this year.</t>
  </si>
  <si>
    <t>Two libraries are currently closed for refurbishment.</t>
  </si>
  <si>
    <t>Clydebank and Alexandria Libraries undergoing refurbishment during 21-22.</t>
  </si>
  <si>
    <t>Microfilming, promotional expenditure</t>
  </si>
  <si>
    <t>No. 28: wi-fi usage - wi-fi provider was changed this year and our ICT have not been able to supply any usable usage statistics.  We hope to resolve this for next year.</t>
  </si>
  <si>
    <t>Cell 81 Removed a lot of DVDs from stock
Cell 119-120 No enquiry count done 2021-22</t>
  </si>
  <si>
    <t>Two Libraries were closed throughout 2021-22; Pitshanger (planned to reopen as a CMCL library); Wood End (site being redeveloped, new library planned as part of development)</t>
  </si>
  <si>
    <t>Hanwell Library – Ealing Law Centre, Northfields Library – Northfields Community Library, Perivale Library – Perivale Community Hive, West Ealing Library – Ealing CVS</t>
  </si>
  <si>
    <t>Q25,26,28: Data for computers and wifi usage not available.
Q67,68: Figures based upon 3/4 of libraries submitting data for 3/4 of the financial year. 
Q89,90,91: Only 3/4 of libraries submitted data for 6 months.
Q94,95,96: Only 1 library was missing footfall data.</t>
  </si>
  <si>
    <t>28 - wi-fi usage figures not available. 89 - enquiries sample not taken last year.</t>
  </si>
  <si>
    <t xml:space="preserve">Droylsden library relocated to a shared building in September 21. </t>
  </si>
  <si>
    <t>Please note that any reference to children's stock includes teen and young adult stock.</t>
  </si>
  <si>
    <t>Tunbridge Wells Library, now in The Amelia hub,  run by Tunbridge Wells Borough Council</t>
  </si>
  <si>
    <t>Installation at KHLC of the business and intellectual property centre Completed 2021-22.
Herne Bay library modernisation &amp; refurbishment started in 2022-23.
Dover Discovery Centre modernisation &amp; refurbishment to accommodate co- located services including library &amp; registration (multi agency funded) due to start 2022-23.
Tunbridge Wells cultural hub, modernisation &amp; refurbishment to accommodate integrated local services including library &amp; registration (HLF &amp; multi agency funding). Completed and opened April 2022.
Mobile fleet replacement (LRA funded) completed 2021-22.</t>
  </si>
  <si>
    <t>North Somerset Library Service was awarded a grant of £215,900 by the DCMS, delivered by Arts Council England, to renovate Clevedon Library. Clevedon Library closed its doors on Saturday 18 June 2022 and will re-open in October 2022. Improvements will include: creation of a new multi-purpose meeting area, installation of self-service technology, reduction of the site's carbon footprint (works relating to heating, lighting, insulation and the roof), making the library building more accessible for people with disabilities and upgrading the toilets.</t>
  </si>
  <si>
    <t xml:space="preserve">Chipping Sodbury is operated by Sodbury Town Council using volunteers  with the costs of IT, stock and the building being funded by South Gloucestershire </t>
  </si>
  <si>
    <t>we supply services to twoprions, the details of which have not been included within the return</t>
  </si>
  <si>
    <t>Returning to full pre Covid hours from 19/9/22</t>
  </si>
  <si>
    <t xml:space="preserve">Spellow Library. Currently closed for refurbishment </t>
  </si>
  <si>
    <t xml:space="preserve">We don’t capture enquires across the service only electonic ones and professional librarian qialifications are not a pre-requistive for the majority of posts as other relevent qualifications are accepatble so impossible to calculate this figure as defination of 'professional' is difficult to define </t>
  </si>
  <si>
    <t>Adult lending library completely refurbished Oct- Jan 2022. Works included- redecoration, new flooring, new lightig, new shelving and furniture.</t>
  </si>
  <si>
    <t>Electronic issue figures - we only have overal totals. We cannot break it down into Fiction/Non Fiction etc.</t>
  </si>
  <si>
    <t xml:space="preserve">Cosham Library saw a complete refurbishment in the summer of 2021. </t>
  </si>
  <si>
    <t>Bourtreehill/Springside libraries closed on the 22/2/22.</t>
  </si>
  <si>
    <t xml:space="preserve">Our libraries opened in a phased return from April-Aug and some were closed during the winter months due to lack of heating.
24 we have ugraded our IT devices and these are the only ones publicly available.
150 includes 589 Young Adult issues 151 includes Young Adult issues 154 includes 831 Young Adult issues
Section 12 The financial figures do not include an allocation of Premises, Transport or Support Services as we are not required to produce figures at this level in the annual accounts. However, we will be required to allocate these charges when we complete the annual financial return in October. These figures will be available at this time if required.
55 - Withdrew most of our Music stock			
										</t>
  </si>
  <si>
    <t>Timperley has moved into a newly re-developed location and Hale has moved into a temporary location both no direct spend.</t>
  </si>
  <si>
    <t>Q28. Number of hours of recorded usage of publice access wi-fi as of 31st March: Figure not available for this. Q114. Recorded as zero as we have one eBook &amp; eAudio provider so this combined total expenditure is answered in Q.112.</t>
  </si>
  <si>
    <t>Harris Library, Preston</t>
  </si>
  <si>
    <t>Lancaster Library, Lancaster</t>
  </si>
  <si>
    <t>cell 78</t>
  </si>
  <si>
    <t>cell 95</t>
  </si>
  <si>
    <t>Lancashire's largest library, The Harris, in Preston, is housed in a building which includes the library, an art gallery, museum, café and shop, which has now been closed for major refurbishment work. The library was fully closed for approx. two weeks whilst being temporarily relocated to the nearby Preston Guild Hall, where a limited service will be provided until The Harris is due to re-open in Spring 2024. Savick library, which was part of a community housing complex deemed to have come to end of its life by its managing organisation, has been closed and demolished. Whilst the new re-build takes place, which will once again include a library, the area was without a library service until temporary provision could be put in place, though with significantly reduced hours.</t>
  </si>
  <si>
    <t>Three libraries – Leyland, Coal Clough and Garstang have been subject to a programme of de-carbonisation works, carried out with funding from the Department for Business, Energy and Industrial Strategy (BEIS) and match funded by LCC. As a service we were not advised of the cost of the programme, but we can say it was significant investment.</t>
  </si>
  <si>
    <t xml:space="preserve">2021/22 saw all libraries reopening fully on the 12th of April, though issues with staff availability, due to continuing high levels of Covid related absence, meant some loss of opening hours and temp closures throughout the year. Initially Covid safety measures remained in place, limiting building capacity, availability of People's network (PNET) terminals and restricting in-library events. The latter part of the year saw these restrictions lifted and a gradual but steady recovery of usage of services, visitor numbers and attendance at events. 
Line 28 - Information not currently available. 
Line 38 – Acquisitions of new traditional format Reference books continues to give way to online resources which have proved much more popular with users.
Line 55 – As some physical media formats are becoming obsolete and significantly less popular, we are addressing audience need/preference by investing more in the provision of eBooks and eAudio, as well as other electronic formats, such as, eNewspapers, eMagazines and eComics. This is also helping to address some customer access issues.
Line 97 – New Thermal Imaging system with cloud-based data storage now rolled out at all sites. </t>
  </si>
  <si>
    <t xml:space="preserve">Wareham Library - Scheduled opening hours (unstaffed) ceased April 2021.
Our electronic issues cannot be broken down by type (AF, ANF etc.)
Our active borrowers figure does not include users who have only issued electronic resources such as ebooks and eAudiobooks - our library management system does not record this use. </t>
  </si>
  <si>
    <t>Teddington Library roof renovation, Apr - May 2021 - £96,440.18. Richmond Library roof restoration (including repairing WW2 bomb damage!), Jun - Nov 2021 - £180,001.18.</t>
  </si>
  <si>
    <t>Books/other acquisitions unable to classify</t>
  </si>
  <si>
    <t>o</t>
  </si>
  <si>
    <t>Statutory provision transferred to Greenwich Leisure Ltd on 1st April 2016. Bourne Library (Statutory) is operated by South Kesteven District Council as part of their community access point and Grantham Library (Statutory) remains operated by Lincolnshire County Council</t>
  </si>
  <si>
    <t>Microfilming</t>
  </si>
  <si>
    <t>The patients library in the Borders General hospital is currently closed, no volunteers in the hospital just now. This is entirely run by volunteers. Temporary closure due to Covid and NHS restrictions.</t>
  </si>
  <si>
    <t>Live Borders manages 6 static branches and 2 mobile libraries, one library has shared management LA school and some public library hours managed by Live Borders. The LA manages 5 integrated library contact centres. There is a volunteer run library based in the local hospital, volunteers managed by Live Borders.</t>
  </si>
  <si>
    <t>none</t>
  </si>
  <si>
    <t>18 &amp; 19 No libraries were permanently closed, no new libraries were opened in 2021.22, our branches reopened post covid from July onwards, a staggered and gradual re-opening.
24. Some of the PN2 PCs were unavailable - social distancing.
25. Due to varied and staggered opening hours over the year we are unable to answer this question.
95. SBC are in the process of changing their CRM system, old one unsupported and reportig is not functioning properly, so unable to capture non -library purpose visits.
Section 14 no guidance notes available. We may be able to provide this data at a later date, will be able to provide this in future years.
60. e-newspapers and magazines, the number of these is hugely increased since we subscribed to Press Reader.
Opening hours MB3 are based on Autumn schedule 2022.</t>
  </si>
  <si>
    <t xml:space="preserve">The old Danderhall library building was closed and the library reopened as a purpose build part of a new hub location within the same community. </t>
  </si>
  <si>
    <t>Mobile library contracted to proivide service to 5 rural communities in East lothian.</t>
  </si>
  <si>
    <t>Q28: Data downloaded and number of connections is recorded but not time online by WiFi administration portal. Q59: 7341 newspaper/magazine titles and 24175 ecomic publications. Q90: No means of extracting solely online/electronic enquiries. Q93: Includes those visited during Covid-19 restictions. Q95: Both combined public/ high school Libraries were closed to the public during school hours 2021-22, meaning non-public library visits were not counted and automatically excluded from phyiscal visit figures. Q104: includes large print titles.</t>
  </si>
  <si>
    <t>A refurbishment of Faringdon library is planned for September to November (around £150k of Section 106 money)</t>
  </si>
  <si>
    <t>Answers 58-60 give number of different titles available, rather than including mulitple copies for simultaneouse access or number of issues of one newspaper/magazine title. E.g. eMagazine for Gardener's World counted once rather than 36 for 3 years of monthly back issues available. Change of suppliers last year means this is now standard across them.</t>
  </si>
  <si>
    <t>Stock supply to NHS Merseycare Trust facility - not included in data return</t>
  </si>
  <si>
    <t>Hamilton Townhouse Library</t>
  </si>
  <si>
    <t>Subscriptions, reader development, BDS etc</t>
  </si>
  <si>
    <t>The number of libraries in 2020-21 box does not seem to be pre-populating. We have the same number of libraries. None have been closed and no new ones have been opened.</t>
  </si>
  <si>
    <t xml:space="preserve">Assorted subscriptions </t>
  </si>
  <si>
    <t>Visit and issue figures, computer usage, volunteer hours, income etc. have all been hit hard by the pandemic and a slow recovery following the removal of lockdown. All of our libraries were closed for general use up until September 2021 with only a limited 'Click &amp; Collect' service operating in some libraries just prior to that reopening.</t>
  </si>
  <si>
    <t>There will be significant in capital works to libraries from 2021 to 2024. The grade 2 listed Chorlton Library will be fully refurbished from October 2022 – April 2023, with over £600,000 being spent. The works include remodelling and refurbishment of the newer extension area, creation of a new community meeting room, full redecoration, enabling the Open Plus access system, and restoring the historic dome over the lobby area that has been covered over in previous refurbishments.
A further £500,000 has been allocated 2021-2024 for citywide library renewal works to ensure that all libraries are in a strong position to serve their local communities for the next 10/15 years. Works will include redecoration, replacing worn furniture, shelving and carpets, plus redecoration where needed.
Didsbury Library was redecorated and remodelled in February-March 2022.
New community meeting rooms were created at Newton Heath Library in June 2022
Longsight Library will be remodelled with Open Plus being installed in September 2022
North City Library had a new children’s library and Age Friendly area installed in July 2022
Gorton Hub is currently being constructed, and the new library will be a cornerstone of the community offer. Due to open to the public in October 2022, the new library will offer the same overall space as the current well used Gorton library, with 2 large community meeting rooms, an ICT suite and increased hours of access enabled via the Open Plus system.
Abraham Moss Library will open to the public in a new building, joint with the Leisure Centre in late Summer 2023. The development is currently progressing on site. The library services will be accessible outside of staffed hours for customers to use self-serve, making library services available from early morning until the centre closes, plus all day on Sunday.</t>
  </si>
  <si>
    <t>E language learning, printed music, microfilming, foreign Languages</t>
  </si>
  <si>
    <t>No enquiry counts undertaken due to continued covid restrictions throughout the year 
ILL service suspended due to covid
Line 61 - includes Music Online and Naxos Online tracks/titles available.  
Q98 - we have changed the way the Council website operates with changes to cookie preferences (MCC installed cookiebot in July which allows users to opt out of analytics cookies). Online catalogue page views have fallen by 90% which accounts for the main reason the figures are lower than last year.</t>
  </si>
  <si>
    <t>Covid opening hours were impacted by 2 weeks closure (01/04 to 11/04) in all libraries.</t>
  </si>
  <si>
    <t>Library provision being provided by liveArgyll. Busiest service point: Issues = Helensburgh; Visits = Helensburgh.</t>
  </si>
  <si>
    <t>Wollaton/Nottingham</t>
  </si>
  <si>
    <t>Nottingham Central and Sherwood Libraries temporarily closed for new builds - anticipated opening 2023</t>
  </si>
  <si>
    <t>All libraries were open in 2021/2022 but some opened later in the year than others due to COVID lockdowns</t>
  </si>
  <si>
    <t>Cannot type in busiest library or data 21/22 Grays  issues 67,485 excl April/May 21 due to new system. Visits Grays 59,224</t>
  </si>
  <si>
    <t>OED, Find My Past, TestPro/Go Citizen</t>
  </si>
  <si>
    <t>Difference in audio/visual stock comes from Cell 78 - likely to have been from a purge of old CDs and DVDs.</t>
  </si>
  <si>
    <t>The self-service refresh delivered optimised, upgraded and future proof self-service kiosks into 12 libraries across East Sussex. The modular systems have improved customer access to their accounts and allowed for the use of card/contactless payments, an upgrade that has more than doubled payments through self-service. The refresh also has improved the reliability of the kiosks and added improved functionality to the offer via an improved and accessible OS.</t>
  </si>
  <si>
    <t>Resources for Summer Reading Challenge, East Sussex Children's Book Awards, translations.</t>
  </si>
  <si>
    <t>One other: HMP Lewes Prison Library</t>
  </si>
  <si>
    <t>Section 15 – Comments
General commentary
2021-22 saw the library service move through Covid recovery. This meant that there were several changes throughout the year to the services on offer. This was largely where service aspects reverted to what they had been before the first Covid-19 lockdown of March 2020. Where aspects of the service did not yet fully revert to their previous status, they did change to evolve towards full service level in line with what Government restrictions were at a given time and with what the service’s capacity was at that time.
Examples of these changes were:
•	The easing of central Government restrictions throughout the year leading to increased capacity for visitors, public computer availability and library events compared to 2020-21.
•	The recommencement of full library opening hours in June 2021 as the service’s capacity was equipped to support that. This contributed to the increase in Visitors, Issues and Internet Usage compared to the previous year.
•	The cessation of automatic loan renewals, contributing significantly to an increase on the previous year in Issues and Renewals.
•	The recommencement of loan overdue fees and charges for audio and visual stock, leading to a significant increase on 2020-21 on Revenue Income from Overdue Charges and Hire of Audio and Visual Materials.
Commentary on specific questions / service areas
17. Percentage of total scheduled opening hours per week unstaffed
Due to ICT issues, volunteer-staffed hours could not operate at Forest Row Library during 2021-22. Therefor that library did not open on the afternoon that was previously run by volunteers and the unstaffed hours countywide was 0.
25. Number of hours available for use and access to the internet from 1 April 2021 to 31 March 2022
From 1st April – 31st May all East Sussex libraries were still operating with reduced opening hours. Full opening hours resumed countywide on 1st June 2021.
26. Number of hours recorded for use of and access to the internet from 1 April 2021 to 31 March 2022
From 1st April – 10th April 2021 libraries were affected by government restrictions, which included the condition that computer and internet access should be available for essential use only. This meant that there was limited demand for internet services during this time.
From 1st April – 31st May East Sussex libraries were still operating with reduced opening hours, which meant that the availability and use of the internet was reduced during that period. As of 1st June 2021 full library opening hours resumed countywide and eased restrictions allowed for an increase in internet use after that date.
31 and 32. Book Stock at 31 March 2022 – Adult Fiction – Adult Non Fiction
Volume of stock for these two collections has decreased somewhat since 2020-21. This is due to stock maintenance work having been carried out to remove damaged, out-dated and unused stock from locations ahead of large collections being relocated with the service during the year.
36. Book stock at 31st March 2022. Reserve Stock and unallocated.
During 2021-22, stock maintenance work was conducted, which meant that the figure for this stock for 2021-22 is significantly lower than it was for 2020-21. Examples of the stock work included:
•	The removal of stock from the system that had remained in libraries closed in 2018.This stock became part of the community libraries’ stock as part of agreements made since 2018. The stock was therefore no longer the possession of East Sussex County Council Libraries and Information Service and could be removed from the service’s system.
•	The audited disposal of some damaged and out-dated stock.
Another factor that contributed to the significantly figure was that the reports that were run to collect the figures were run some months after 31st March 2022. This was due to a delay in the receipt of the CIPFA questionnaire locally and a delay in the commencement of the data collection. The stockwork described above continued into 2022-23, so at the time of the reports being run further stockwork resulted in lower stock levels coming up in this report. Because it is not possible to run stock holdings reports retrospectively on the library management system, it was not possible to get an exact figure for the stock as at 31st March 2022.
60. Electronic Items at 31 March 2022. Electronic Products – eAudio and eAudiovisuals
The figure for this product collection increased significantly from 2020-21 to 2021-22. This is because the licensing model in the contract from one of East Sussex’ eAudio providers changed in 2021-22. This was on the uLibrary, supplied by Ulverscroft. Part of the model is that multiple licences (uses) are now available on many of the titles on this platform. The licenses are termed as ‘copies’ and have been treated as such in the reports used to reach the figure for this year.
95. Number of physical visits to library premises for non-library purposes
There were no non-library services because East Sussex libraries were in recovery from Covid and additional services were not yet active in libraries.
152 and 153. Electronic Issues - eBook and eAudiovisual - Adult Fiction and Adult Non-Fiction
One of East Sussex’ eAudio providers, the uLibrary from Ulverscroft, does not distinguish fiction from non-fiction on its reporting module. Therfore, the only way to run an accurate report of the fiction and non-fiction specific checkouts would be to download a report of checkouts for the whole of 2021-22 (the data has not been downloaded monthly thus far), and manually identify which titles fall into which category. At the point of running this report it is not possible to retrieve stock for the whole of the year 2021-22 because the stored data only dates back as far as January 2022. Therefore, all checkouts on the uLibrary are being counted as Adult Fiction because the large majority of the stock on this platform is Adult Fiction. Only a small proportion in Adult Non Fiction. There is no Children's material.</t>
  </si>
  <si>
    <t>Local_Authority_Run_Library</t>
  </si>
  <si>
    <t>Community_Managed_CoProduced_Library</t>
  </si>
  <si>
    <t>Commissioned_Community_CoProduced_Library</t>
  </si>
  <si>
    <t>Independent_Library</t>
  </si>
  <si>
    <t>E4205_15</t>
  </si>
  <si>
    <t>+44 20 7543 5827</t>
  </si>
  <si>
    <t>Date modified: 17 July 2023</t>
  </si>
  <si>
    <t>E4205_16</t>
  </si>
  <si>
    <t>Rochdale Central Library</t>
  </si>
  <si>
    <t>Local Run Authority Library</t>
  </si>
  <si>
    <t>If you have any queries about questions on this form please contact Lekan Odutola, Data Analyst at CIPFA (Tel: +44 20 7543 5827)</t>
  </si>
  <si>
    <t>S8401_13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</si>
</sst>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_);\(#,##0.0\)"/>
    <numFmt numFmtId="167" formatCode="#,##0_ ;\-#,##0\ "/>
    <numFmt numFmtId="168" formatCode="#,##0.0_ ;\-#,##0.0\ "/>
  </numFmts>
  <fonts count="102" x14ac:knownFonts="1">
    <font>
      <sz val="12"/>
      <name val="Arial"/>
    </font>
    <font>
      <sz val="10"/>
      <name val="Arial"/>
      <family val="2"/>
    </font>
    <font>
      <sz val="6"/>
      <color indexed="18"/>
      <name val="Verdana"/>
      <family val="2"/>
    </font>
    <font>
      <sz val="8"/>
      <color indexed="18"/>
      <name val="Verdana"/>
      <family val="2"/>
    </font>
    <font>
      <b/>
      <sz val="10"/>
      <color indexed="18"/>
      <name val="Verdana"/>
      <family val="2"/>
    </font>
    <font>
      <b/>
      <sz val="8"/>
      <name val="Verdana"/>
      <family val="2"/>
    </font>
    <font>
      <sz val="8"/>
      <name val="Verdana"/>
      <family val="2"/>
    </font>
    <font>
      <sz val="8"/>
      <color indexed="54"/>
      <name val="Verdana"/>
      <family val="2"/>
    </font>
    <font>
      <sz val="12"/>
      <name val="Arial"/>
      <family val="2"/>
    </font>
    <font>
      <sz val="8"/>
      <name val="Arial"/>
      <family val="2"/>
    </font>
    <font>
      <sz val="6"/>
      <name val="Verdana"/>
      <family val="2"/>
    </font>
    <font>
      <sz val="8"/>
      <name val="Arial"/>
      <family val="2"/>
    </font>
    <font>
      <b/>
      <sz val="7"/>
      <name val="Verdana"/>
      <family val="2"/>
    </font>
    <font>
      <sz val="7"/>
      <color indexed="54"/>
      <name val="Verdana"/>
      <family val="2"/>
    </font>
    <font>
      <sz val="7"/>
      <name val="Verdana"/>
      <family val="2"/>
    </font>
    <font>
      <b/>
      <sz val="7"/>
      <color indexed="54"/>
      <name val="Verdana"/>
      <family val="2"/>
    </font>
    <font>
      <sz val="7"/>
      <color indexed="18"/>
      <name val="Verdana"/>
      <family val="2"/>
    </font>
    <font>
      <sz val="8"/>
      <color indexed="8"/>
      <name val="Verdana"/>
      <family val="2"/>
    </font>
    <font>
      <i/>
      <sz val="8"/>
      <color indexed="54"/>
      <name val="Verdana"/>
      <family val="2"/>
    </font>
    <font>
      <sz val="12"/>
      <name val="Verdana"/>
      <family val="2"/>
    </font>
    <font>
      <sz val="10"/>
      <name val="Verdana"/>
      <family val="2"/>
    </font>
    <font>
      <u/>
      <sz val="8"/>
      <color indexed="12"/>
      <name val="Verdana"/>
      <family val="2"/>
    </font>
    <font>
      <i/>
      <sz val="8"/>
      <name val="Verdana"/>
      <family val="2"/>
    </font>
    <font>
      <b/>
      <u/>
      <sz val="8"/>
      <name val="Verdana"/>
      <family val="2"/>
    </font>
    <font>
      <b/>
      <u/>
      <sz val="8"/>
      <color indexed="12"/>
      <name val="Verdana"/>
      <family val="2"/>
    </font>
    <font>
      <sz val="8"/>
      <color indexed="9"/>
      <name val="Verdana"/>
      <family val="2"/>
    </font>
    <font>
      <i/>
      <sz val="8"/>
      <color indexed="8"/>
      <name val="Verdana"/>
      <family val="2"/>
    </font>
    <font>
      <b/>
      <sz val="8"/>
      <color indexed="8"/>
      <name val="Verdana"/>
      <family val="2"/>
    </font>
    <font>
      <u/>
      <sz val="8"/>
      <name val="Verdana"/>
      <family val="2"/>
    </font>
    <font>
      <b/>
      <sz val="12"/>
      <name val="Verdana"/>
      <family val="2"/>
    </font>
    <font>
      <b/>
      <sz val="11"/>
      <name val="Verdana"/>
      <family val="2"/>
    </font>
    <font>
      <sz val="12"/>
      <color indexed="9"/>
      <name val="Verdana"/>
      <family val="2"/>
    </font>
    <font>
      <b/>
      <sz val="9"/>
      <color indexed="9"/>
      <name val="Verdana"/>
      <family val="2"/>
    </font>
    <font>
      <b/>
      <sz val="9"/>
      <name val="Verdana"/>
      <family val="2"/>
    </font>
    <font>
      <sz val="9"/>
      <name val="Verdana"/>
      <family val="2"/>
    </font>
    <font>
      <b/>
      <u/>
      <sz val="9"/>
      <name val="Verdana"/>
      <family val="2"/>
    </font>
    <font>
      <b/>
      <sz val="10"/>
      <name val="Verdana"/>
      <family val="2"/>
    </font>
    <font>
      <sz val="10"/>
      <color indexed="9"/>
      <name val="Verdana"/>
      <family val="2"/>
    </font>
    <font>
      <sz val="8"/>
      <color indexed="47"/>
      <name val="Verdana"/>
      <family val="2"/>
    </font>
    <font>
      <b/>
      <sz val="8"/>
      <color indexed="47"/>
      <name val="Verdana"/>
      <family val="2"/>
    </font>
    <font>
      <b/>
      <sz val="12"/>
      <color indexed="10"/>
      <name val="Verdana"/>
      <family val="2"/>
    </font>
    <font>
      <sz val="12"/>
      <color indexed="8"/>
      <name val="Verdana"/>
      <family val="2"/>
    </font>
    <font>
      <b/>
      <sz val="7"/>
      <color indexed="8"/>
      <name val="Verdana"/>
      <family val="2"/>
    </font>
    <font>
      <sz val="10"/>
      <color indexed="8"/>
      <name val="Verdana"/>
      <family val="2"/>
    </font>
    <font>
      <b/>
      <sz val="8"/>
      <color indexed="54"/>
      <name val="Verdana"/>
      <family val="2"/>
    </font>
    <font>
      <u/>
      <sz val="12"/>
      <color indexed="12"/>
      <name val="Verdana"/>
      <family val="2"/>
    </font>
    <font>
      <b/>
      <u/>
      <sz val="9"/>
      <color indexed="63"/>
      <name val="Verdana"/>
      <family val="2"/>
    </font>
    <font>
      <i/>
      <sz val="6"/>
      <name val="Verdana"/>
      <family val="2"/>
    </font>
    <font>
      <sz val="10"/>
      <color indexed="18"/>
      <name val="Verdana"/>
      <family val="2"/>
    </font>
    <font>
      <b/>
      <sz val="10"/>
      <color indexed="10"/>
      <name val="Verdana"/>
      <family val="2"/>
    </font>
    <font>
      <b/>
      <u/>
      <sz val="12"/>
      <name val="Verdana"/>
      <family val="2"/>
    </font>
    <font>
      <b/>
      <i/>
      <sz val="6"/>
      <name val="Verdana"/>
      <family val="2"/>
    </font>
    <font>
      <sz val="9"/>
      <color indexed="9"/>
      <name val="Verdana"/>
      <family val="2"/>
    </font>
    <font>
      <sz val="8"/>
      <color indexed="10"/>
      <name val="Verdana"/>
      <family val="2"/>
    </font>
    <font>
      <sz val="12"/>
      <color indexed="10"/>
      <name val="Verdana"/>
      <family val="2"/>
    </font>
    <font>
      <b/>
      <sz val="14"/>
      <name val="Verdana"/>
      <family val="2"/>
    </font>
    <font>
      <b/>
      <i/>
      <sz val="12"/>
      <name val="Verdana"/>
      <family val="2"/>
    </font>
    <font>
      <i/>
      <sz val="10"/>
      <name val="Verdana"/>
      <family val="2"/>
    </font>
    <font>
      <sz val="10"/>
      <color indexed="10"/>
      <name val="Verdana"/>
      <family val="2"/>
    </font>
    <font>
      <b/>
      <sz val="11"/>
      <color indexed="9"/>
      <name val="Verdana"/>
      <family val="2"/>
    </font>
    <font>
      <b/>
      <sz val="11"/>
      <color indexed="10"/>
      <name val="Verdana"/>
      <family val="2"/>
    </font>
    <font>
      <b/>
      <sz val="9"/>
      <color indexed="10"/>
      <name val="Verdana"/>
      <family val="2"/>
    </font>
    <font>
      <b/>
      <sz val="7"/>
      <color indexed="9"/>
      <name val="Verdana"/>
      <family val="2"/>
    </font>
    <font>
      <b/>
      <sz val="7"/>
      <color indexed="10"/>
      <name val="Verdana"/>
      <family val="2"/>
    </font>
    <font>
      <b/>
      <sz val="8"/>
      <color indexed="9"/>
      <name val="Verdana"/>
      <family val="2"/>
    </font>
    <font>
      <b/>
      <sz val="8"/>
      <color indexed="10"/>
      <name val="Verdana"/>
      <family val="2"/>
    </font>
    <font>
      <b/>
      <sz val="12"/>
      <color indexed="10"/>
      <name val="Wingdings 3"/>
      <family val="1"/>
      <charset val="2"/>
    </font>
    <font>
      <b/>
      <i/>
      <sz val="8"/>
      <name val="Verdana"/>
      <family val="2"/>
    </font>
    <font>
      <b/>
      <sz val="9"/>
      <color indexed="60"/>
      <name val="Verdana"/>
      <family val="2"/>
    </font>
    <font>
      <b/>
      <sz val="8"/>
      <color indexed="60"/>
      <name val="Verdana"/>
      <family val="2"/>
    </font>
    <font>
      <b/>
      <sz val="10"/>
      <color indexed="8"/>
      <name val="Verdana"/>
      <family val="2"/>
    </font>
    <font>
      <b/>
      <sz val="10"/>
      <color indexed="9"/>
      <name val="Verdana"/>
      <family val="2"/>
    </font>
    <font>
      <b/>
      <u/>
      <sz val="8"/>
      <color indexed="56"/>
      <name val="Verdana"/>
      <family val="2"/>
    </font>
    <font>
      <b/>
      <sz val="8"/>
      <color indexed="56"/>
      <name val="Verdana"/>
      <family val="2"/>
    </font>
    <font>
      <sz val="8"/>
      <color indexed="12"/>
      <name val="Verdana"/>
      <family val="2"/>
    </font>
    <font>
      <sz val="8"/>
      <color indexed="60"/>
      <name val="Verdana"/>
      <family val="2"/>
    </font>
    <font>
      <u/>
      <sz val="8"/>
      <color indexed="30"/>
      <name val="Verdana"/>
      <family val="2"/>
    </font>
    <font>
      <b/>
      <u/>
      <sz val="12"/>
      <color indexed="12"/>
      <name val="Verdana"/>
      <family val="2"/>
    </font>
    <font>
      <b/>
      <sz val="9.5"/>
      <color indexed="9"/>
      <name val="Verdana"/>
      <family val="2"/>
    </font>
    <font>
      <sz val="11"/>
      <color theme="1"/>
      <name val="Calibri"/>
      <family val="2"/>
      <scheme val="minor"/>
    </font>
    <font>
      <sz val="11"/>
      <color rgb="FF006100"/>
      <name val="Calibri"/>
      <family val="2"/>
      <scheme val="minor"/>
    </font>
    <font>
      <sz val="10"/>
      <color theme="0"/>
      <name val="Verdana"/>
      <family val="2"/>
    </font>
    <font>
      <b/>
      <sz val="8"/>
      <color rgb="FFFF0000"/>
      <name val="Verdana"/>
      <family val="2"/>
    </font>
    <font>
      <b/>
      <sz val="9"/>
      <color theme="0"/>
      <name val="Verdana"/>
      <family val="2"/>
    </font>
    <font>
      <i/>
      <sz val="8"/>
      <color rgb="FFFF0000"/>
      <name val="Verdana"/>
      <family val="2"/>
    </font>
    <font>
      <b/>
      <i/>
      <sz val="8"/>
      <color rgb="FFFF0000"/>
      <name val="Verdana"/>
      <family val="2"/>
    </font>
    <font>
      <sz val="8"/>
      <color rgb="FFFF00FF"/>
      <name val="Verdana"/>
      <family val="2"/>
    </font>
    <font>
      <sz val="8"/>
      <color rgb="FF006100"/>
      <name val="Verdana"/>
      <family val="2"/>
    </font>
    <font>
      <sz val="8"/>
      <color rgb="FFFF0000"/>
      <name val="Verdana"/>
      <family val="2"/>
    </font>
    <font>
      <sz val="10"/>
      <color rgb="FFE9ECFF"/>
      <name val="Verdana"/>
      <family val="2"/>
    </font>
    <font>
      <b/>
      <sz val="8"/>
      <color rgb="FFE9ECFF"/>
      <name val="Verdana"/>
      <family val="2"/>
    </font>
    <font>
      <sz val="12"/>
      <name val="Arial"/>
      <family val="2"/>
    </font>
    <font>
      <b/>
      <sz val="10"/>
      <color rgb="FFFF0000"/>
      <name val="Wingdings 3"/>
      <family val="1"/>
      <charset val="2"/>
    </font>
    <font>
      <b/>
      <sz val="12"/>
      <color rgb="FFFF0000"/>
      <name val="Wingdings 3"/>
      <family val="1"/>
      <charset val="2"/>
    </font>
    <font>
      <sz val="10"/>
      <color rgb="FFFF0000"/>
      <name val="Verdana"/>
      <family val="2"/>
    </font>
    <font>
      <b/>
      <sz val="9"/>
      <color rgb="FFFF0000"/>
      <name val="Verdana"/>
      <family val="2"/>
    </font>
    <font>
      <sz val="12"/>
      <color rgb="FFFF0000"/>
      <name val="Verdana"/>
      <family val="2"/>
    </font>
    <font>
      <sz val="8"/>
      <color theme="1"/>
      <name val="Verdana"/>
      <family val="2"/>
    </font>
    <font>
      <sz val="10"/>
      <color theme="1" tint="4.9989318521683403E-2"/>
      <name val="Verdana"/>
      <family val="2"/>
    </font>
    <font>
      <sz val="10"/>
      <color theme="1"/>
      <name val="Verdana"/>
      <family val="2"/>
    </font>
    <font>
      <sz val="12"/>
      <color theme="0"/>
      <name val="Verdana"/>
      <family val="2"/>
    </font>
    <font>
      <b/>
      <sz val="8"/>
      <color theme="0"/>
      <name val="Verdana"/>
      <family val="2"/>
    </font>
  </fonts>
  <fills count="15">
    <fill>
      <patternFill patternType="none"/>
    </fill>
    <fill>
      <patternFill patternType="gray125"/>
    </fill>
    <fill>
      <patternFill patternType="solid">
        <fgColor indexed="8"/>
        <bgColor indexed="64"/>
      </patternFill>
    </fill>
    <fill>
      <patternFill patternType="solid">
        <fgColor indexed="8"/>
        <bgColor indexed="22"/>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54"/>
        <bgColor indexed="64"/>
      </patternFill>
    </fill>
    <fill>
      <patternFill patternType="solid">
        <fgColor indexed="43"/>
        <bgColor indexed="22"/>
      </patternFill>
    </fill>
    <fill>
      <patternFill patternType="solid">
        <fgColor rgb="FFC6EFCE"/>
      </patternFill>
    </fill>
    <fill>
      <patternFill patternType="solid">
        <fgColor rgb="FF7030A0"/>
        <bgColor indexed="64"/>
      </patternFill>
    </fill>
    <fill>
      <patternFill patternType="solid">
        <fgColor rgb="FFE9ECFF"/>
        <bgColor indexed="64"/>
      </patternFill>
    </fill>
    <fill>
      <patternFill patternType="solid">
        <fgColor theme="0"/>
        <bgColor indexed="64"/>
      </patternFill>
    </fill>
    <fill>
      <patternFill patternType="solid">
        <fgColor rgb="FFE9ECFF"/>
        <bgColor indexed="22"/>
      </patternFill>
    </fill>
    <fill>
      <patternFill patternType="solid">
        <fgColor theme="5" tint="0.59999389629810485"/>
        <bgColor indexed="64"/>
      </patternFill>
    </fill>
  </fills>
  <borders count="57">
    <border>
      <left/>
      <right/>
      <top/>
      <bottom/>
      <diagonal/>
    </border>
    <border>
      <left style="thin">
        <color indexed="54"/>
      </left>
      <right style="thin">
        <color indexed="54"/>
      </right>
      <top style="thin">
        <color indexed="54"/>
      </top>
      <bottom style="thin">
        <color indexed="54"/>
      </bottom>
      <diagonal/>
    </border>
    <border>
      <left/>
      <right style="medium">
        <color indexed="54"/>
      </right>
      <top/>
      <bottom/>
      <diagonal/>
    </border>
    <border>
      <left style="medium">
        <color indexed="54"/>
      </left>
      <right/>
      <top/>
      <bottom/>
      <diagonal/>
    </border>
    <border>
      <left style="thin">
        <color indexed="54"/>
      </left>
      <right style="thin">
        <color indexed="54"/>
      </right>
      <top/>
      <bottom/>
      <diagonal/>
    </border>
    <border>
      <left style="thin">
        <color indexed="54"/>
      </left>
      <right style="thin">
        <color indexed="54"/>
      </right>
      <top/>
      <bottom style="thin">
        <color indexed="54"/>
      </bottom>
      <diagonal/>
    </border>
    <border>
      <left style="medium">
        <color indexed="54"/>
      </left>
      <right/>
      <top/>
      <bottom style="medium">
        <color indexed="54"/>
      </bottom>
      <diagonal/>
    </border>
    <border>
      <left/>
      <right/>
      <top/>
      <bottom style="medium">
        <color indexed="54"/>
      </bottom>
      <diagonal/>
    </border>
    <border>
      <left/>
      <right style="medium">
        <color indexed="54"/>
      </right>
      <top/>
      <bottom style="medium">
        <color indexed="54"/>
      </bottom>
      <diagonal/>
    </border>
    <border>
      <left style="thin">
        <color indexed="54"/>
      </left>
      <right/>
      <top style="thin">
        <color indexed="54"/>
      </top>
      <bottom/>
      <diagonal/>
    </border>
    <border>
      <left/>
      <right/>
      <top style="thin">
        <color indexed="54"/>
      </top>
      <bottom/>
      <diagonal/>
    </border>
    <border>
      <left/>
      <right style="thin">
        <color indexed="54"/>
      </right>
      <top style="thin">
        <color indexed="54"/>
      </top>
      <bottom/>
      <diagonal/>
    </border>
    <border>
      <left style="thin">
        <color indexed="54"/>
      </left>
      <right/>
      <top/>
      <bottom/>
      <diagonal/>
    </border>
    <border>
      <left/>
      <right style="thin">
        <color indexed="54"/>
      </right>
      <top/>
      <bottom/>
      <diagonal/>
    </border>
    <border>
      <left style="thin">
        <color indexed="54"/>
      </left>
      <right/>
      <top/>
      <bottom style="thin">
        <color indexed="54"/>
      </bottom>
      <diagonal/>
    </border>
    <border>
      <left/>
      <right/>
      <top/>
      <bottom style="thin">
        <color indexed="54"/>
      </bottom>
      <diagonal/>
    </border>
    <border>
      <left/>
      <right style="thin">
        <color indexed="54"/>
      </right>
      <top/>
      <bottom style="thin">
        <color indexed="5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4"/>
      </left>
      <right/>
      <top style="medium">
        <color indexed="54"/>
      </top>
      <bottom/>
      <diagonal/>
    </border>
    <border>
      <left/>
      <right/>
      <top style="medium">
        <color indexed="54"/>
      </top>
      <bottom/>
      <diagonal/>
    </border>
    <border>
      <left/>
      <right style="medium">
        <color indexed="54"/>
      </right>
      <top style="medium">
        <color indexed="54"/>
      </top>
      <bottom/>
      <diagonal/>
    </border>
    <border>
      <left style="thin">
        <color indexed="54"/>
      </left>
      <right style="thin">
        <color indexed="54"/>
      </right>
      <top style="thin">
        <color indexed="54"/>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medium">
        <color indexed="54"/>
      </left>
      <right/>
      <top style="medium">
        <color indexed="54"/>
      </top>
      <bottom style="medium">
        <color indexed="54"/>
      </bottom>
      <diagonal/>
    </border>
    <border>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10"/>
      </left>
      <right/>
      <top/>
      <bottom/>
      <diagonal/>
    </border>
    <border>
      <left/>
      <right style="medium">
        <color indexed="10"/>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right style="medium">
        <color indexed="54"/>
      </right>
      <top style="medium">
        <color indexed="54"/>
      </top>
      <bottom style="medium">
        <color indexed="54"/>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rgb="FF666699"/>
      </left>
      <right/>
      <top style="medium">
        <color rgb="FF666699"/>
      </top>
      <bottom/>
      <diagonal/>
    </border>
    <border>
      <left/>
      <right/>
      <top style="medium">
        <color rgb="FF666699"/>
      </top>
      <bottom/>
      <diagonal/>
    </border>
    <border>
      <left/>
      <right style="medium">
        <color rgb="FF666699"/>
      </right>
      <top style="medium">
        <color rgb="FF666699"/>
      </top>
      <bottom/>
      <diagonal/>
    </border>
    <border>
      <left style="medium">
        <color rgb="FF666699"/>
      </left>
      <right/>
      <top/>
      <bottom/>
      <diagonal/>
    </border>
    <border>
      <left/>
      <right style="medium">
        <color rgb="FF666699"/>
      </right>
      <top/>
      <bottom/>
      <diagonal/>
    </border>
    <border>
      <left style="medium">
        <color rgb="FF666699"/>
      </left>
      <right/>
      <top/>
      <bottom style="medium">
        <color rgb="FF666699"/>
      </bottom>
      <diagonal/>
    </border>
    <border>
      <left/>
      <right/>
      <top/>
      <bottom style="medium">
        <color rgb="FF666699"/>
      </bottom>
      <diagonal/>
    </border>
    <border>
      <left/>
      <right style="medium">
        <color rgb="FF666699"/>
      </right>
      <top/>
      <bottom style="medium">
        <color rgb="FF666699"/>
      </bottom>
      <diagonal/>
    </border>
    <border>
      <left/>
      <right/>
      <top style="medium">
        <color indexed="54"/>
      </top>
      <bottom style="medium">
        <color rgb="FF666699"/>
      </bottom>
      <diagonal/>
    </border>
    <border>
      <left style="medium">
        <color indexed="54"/>
      </left>
      <right/>
      <top style="medium">
        <color indexed="54"/>
      </top>
      <bottom style="medium">
        <color rgb="FF666699"/>
      </bottom>
      <diagonal/>
    </border>
    <border>
      <left/>
      <right/>
      <top style="medium">
        <color rgb="FF666699"/>
      </top>
      <bottom style="medium">
        <color indexed="54"/>
      </bottom>
      <diagonal/>
    </border>
    <border>
      <left style="thin">
        <color rgb="FF666699"/>
      </left>
      <right/>
      <top style="thin">
        <color rgb="FF666699"/>
      </top>
      <bottom/>
      <diagonal/>
    </border>
    <border>
      <left/>
      <right/>
      <top style="thin">
        <color rgb="FF666699"/>
      </top>
      <bottom/>
      <diagonal/>
    </border>
    <border>
      <left/>
      <right style="thin">
        <color rgb="FF666699"/>
      </right>
      <top style="thin">
        <color rgb="FF666699"/>
      </top>
      <bottom/>
      <diagonal/>
    </border>
    <border>
      <left style="thin">
        <color rgb="FF666699"/>
      </left>
      <right/>
      <top/>
      <bottom/>
      <diagonal/>
    </border>
    <border>
      <left/>
      <right style="thin">
        <color rgb="FF666699"/>
      </right>
      <top/>
      <bottom/>
      <diagonal/>
    </border>
    <border>
      <left style="thin">
        <color rgb="FF666699"/>
      </left>
      <right/>
      <top/>
      <bottom style="thin">
        <color rgb="FF666699"/>
      </bottom>
      <diagonal/>
    </border>
    <border>
      <left/>
      <right/>
      <top/>
      <bottom style="thin">
        <color rgb="FF666699"/>
      </bottom>
      <diagonal/>
    </border>
    <border>
      <left/>
      <right style="thin">
        <color rgb="FF666699"/>
      </right>
      <top/>
      <bottom style="thin">
        <color rgb="FF666699"/>
      </bottom>
      <diagonal/>
    </border>
    <border>
      <left style="medium">
        <color indexed="54"/>
      </left>
      <right/>
      <top style="medium">
        <color rgb="FF666699"/>
      </top>
      <bottom style="medium">
        <color indexed="54"/>
      </bottom>
      <diagonal/>
    </border>
  </borders>
  <cellStyleXfs count="8">
    <xf numFmtId="0" fontId="0" fillId="0" borderId="0"/>
    <xf numFmtId="0" fontId="1" fillId="0" borderId="0"/>
    <xf numFmtId="0" fontId="80" fillId="9" borderId="0" applyNumberFormat="0" applyBorder="0" applyAlignment="0" applyProtection="0"/>
    <xf numFmtId="0" fontId="21" fillId="0" borderId="0" applyNumberFormat="0" applyFill="0" applyBorder="0" applyAlignment="0" applyProtection="0">
      <alignment vertical="top"/>
      <protection locked="0"/>
    </xf>
    <xf numFmtId="0" fontId="79" fillId="0" borderId="0"/>
    <xf numFmtId="0" fontId="8" fillId="0" borderId="0"/>
    <xf numFmtId="9" fontId="91" fillId="0" borderId="0" applyFont="0" applyFill="0" applyBorder="0" applyAlignment="0" applyProtection="0"/>
    <xf numFmtId="0" fontId="8" fillId="0" borderId="0"/>
  </cellStyleXfs>
  <cellXfs count="626">
    <xf numFmtId="0" fontId="0" fillId="0" borderId="0" xfId="0"/>
    <xf numFmtId="0" fontId="2" fillId="2" borderId="0" xfId="0" applyFont="1" applyFill="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vertical="center"/>
    </xf>
    <xf numFmtId="164" fontId="7" fillId="2" borderId="0" xfId="0" applyNumberFormat="1" applyFont="1" applyFill="1" applyAlignment="1" applyProtection="1">
      <alignment horizontal="right" vertical="center"/>
      <protection hidden="1"/>
    </xf>
    <xf numFmtId="0" fontId="6" fillId="2" borderId="0" xfId="0" applyFont="1" applyFill="1" applyAlignment="1">
      <alignment horizontal="left" vertical="top"/>
    </xf>
    <xf numFmtId="0" fontId="6" fillId="3" borderId="0" xfId="0" applyFont="1" applyFill="1"/>
    <xf numFmtId="0" fontId="6" fillId="3" borderId="0" xfId="0" applyFont="1" applyFill="1" applyAlignment="1">
      <alignment horizontal="left"/>
    </xf>
    <xf numFmtId="0" fontId="12" fillId="2" borderId="0" xfId="0" applyFont="1" applyFill="1" applyAlignment="1">
      <alignment horizontal="center" vertical="center"/>
    </xf>
    <xf numFmtId="49" fontId="13" fillId="2" borderId="0" xfId="0" applyNumberFormat="1" applyFont="1" applyFill="1" applyAlignment="1">
      <alignment horizontal="right" vertical="center"/>
    </xf>
    <xf numFmtId="49" fontId="6" fillId="2" borderId="0" xfId="0" applyNumberFormat="1" applyFont="1" applyFill="1" applyAlignment="1">
      <alignment vertical="center"/>
    </xf>
    <xf numFmtId="0" fontId="15" fillId="2" borderId="0" xfId="0" applyFont="1" applyFill="1" applyAlignment="1">
      <alignment horizontal="right" vertical="center"/>
    </xf>
    <xf numFmtId="0" fontId="14" fillId="2" borderId="0" xfId="0" applyFont="1" applyFill="1" applyAlignment="1">
      <alignment horizontal="centerContinuous"/>
    </xf>
    <xf numFmtId="0" fontId="14" fillId="2" borderId="0" xfId="0" applyFont="1" applyFill="1" applyAlignment="1">
      <alignment vertical="center"/>
    </xf>
    <xf numFmtId="166" fontId="7" fillId="2" borderId="0" xfId="0" applyNumberFormat="1" applyFont="1" applyFill="1" applyAlignment="1" applyProtection="1">
      <alignment horizontal="right" vertical="center"/>
      <protection hidden="1"/>
    </xf>
    <xf numFmtId="0" fontId="6" fillId="2" borderId="0" xfId="0" applyFont="1" applyFill="1"/>
    <xf numFmtId="166" fontId="6" fillId="2" borderId="0" xfId="0" applyNumberFormat="1" applyFont="1" applyFill="1" applyAlignment="1">
      <alignment horizontal="right" vertical="center"/>
    </xf>
    <xf numFmtId="0" fontId="6" fillId="2" borderId="0" xfId="0" applyFont="1" applyFill="1" applyAlignment="1">
      <alignment horizontal="left" vertical="center" indent="1"/>
    </xf>
    <xf numFmtId="49" fontId="6" fillId="2" borderId="0" xfId="0" applyNumberFormat="1" applyFont="1" applyFill="1" applyAlignment="1">
      <alignment horizontal="left" vertical="center" indent="1"/>
    </xf>
    <xf numFmtId="37" fontId="6" fillId="2" borderId="0" xfId="0" applyNumberFormat="1" applyFont="1" applyFill="1" applyAlignment="1">
      <alignment horizontal="right" vertical="center"/>
    </xf>
    <xf numFmtId="0" fontId="5" fillId="2" borderId="0" xfId="0" applyFont="1" applyFill="1" applyAlignment="1">
      <alignment vertical="center"/>
    </xf>
    <xf numFmtId="0" fontId="14" fillId="2" borderId="0" xfId="0" applyFont="1" applyFill="1" applyAlignment="1">
      <alignment horizontal="right" vertical="center"/>
    </xf>
    <xf numFmtId="49" fontId="6" fillId="2" borderId="0" xfId="0" applyNumberFormat="1" applyFont="1" applyFill="1" applyAlignment="1">
      <alignment horizontal="left" vertical="center" indent="2"/>
    </xf>
    <xf numFmtId="0" fontId="10" fillId="2" borderId="0" xfId="0" applyFont="1" applyFill="1" applyAlignment="1">
      <alignment horizontal="left" vertical="center"/>
    </xf>
    <xf numFmtId="0" fontId="2" fillId="2" borderId="0" xfId="0" applyFont="1" applyFill="1" applyAlignment="1">
      <alignment horizontal="left"/>
    </xf>
    <xf numFmtId="49" fontId="13" fillId="2" borderId="0" xfId="0" applyNumberFormat="1" applyFont="1" applyFill="1" applyAlignment="1">
      <alignment horizontal="right"/>
    </xf>
    <xf numFmtId="0" fontId="3" fillId="2" borderId="0" xfId="0" applyFont="1" applyFill="1" applyAlignment="1">
      <alignment vertical="center"/>
    </xf>
    <xf numFmtId="165" fontId="6" fillId="2" borderId="0" xfId="0" applyNumberFormat="1" applyFont="1" applyFill="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justify" vertical="center" wrapText="1"/>
    </xf>
    <xf numFmtId="0" fontId="6" fillId="2" borderId="0" xfId="0" applyFont="1" applyFill="1" applyAlignment="1">
      <alignment vertical="top"/>
    </xf>
    <xf numFmtId="0" fontId="6" fillId="3" borderId="0" xfId="0" applyFont="1" applyFill="1" applyAlignment="1">
      <alignment horizontal="right"/>
    </xf>
    <xf numFmtId="0" fontId="6" fillId="2" borderId="0" xfId="0" applyFont="1" applyFill="1" applyAlignment="1">
      <alignment horizontal="right" vertical="center"/>
    </xf>
    <xf numFmtId="49" fontId="6" fillId="2" borderId="0" xfId="0" applyNumberFormat="1" applyFont="1" applyFill="1" applyAlignment="1">
      <alignment horizontal="center" vertical="center"/>
    </xf>
    <xf numFmtId="0" fontId="6" fillId="2" borderId="0" xfId="0" applyFont="1" applyFill="1" applyAlignment="1">
      <alignment horizontal="left" vertical="center" indent="2"/>
    </xf>
    <xf numFmtId="1" fontId="13" fillId="2" borderId="0" xfId="0" applyNumberFormat="1" applyFont="1" applyFill="1" applyAlignment="1">
      <alignment horizontal="right" vertical="center"/>
    </xf>
    <xf numFmtId="0" fontId="15" fillId="2" borderId="0" xfId="0" quotePrefix="1" applyFont="1" applyFill="1" applyAlignment="1">
      <alignment horizontal="right" vertical="center"/>
    </xf>
    <xf numFmtId="0" fontId="20" fillId="2" borderId="0" xfId="0" applyFont="1" applyFill="1" applyAlignment="1">
      <alignment horizontal="left" vertical="center"/>
    </xf>
    <xf numFmtId="0" fontId="6" fillId="2" borderId="0" xfId="0" quotePrefix="1" applyFont="1" applyFill="1" applyAlignment="1">
      <alignment horizontal="left" vertical="top"/>
    </xf>
    <xf numFmtId="0" fontId="6" fillId="2" borderId="0" xfId="0" applyFont="1" applyFill="1" applyAlignment="1">
      <alignment horizontal="left" vertical="center" wrapText="1"/>
    </xf>
    <xf numFmtId="0" fontId="5" fillId="2" borderId="0" xfId="0" applyFont="1" applyFill="1" applyAlignment="1">
      <alignment horizontal="left" vertical="center" wrapText="1"/>
    </xf>
    <xf numFmtId="0" fontId="23" fillId="2" borderId="0" xfId="0" applyFont="1" applyFill="1" applyAlignment="1">
      <alignment vertical="center"/>
    </xf>
    <xf numFmtId="166" fontId="6" fillId="4" borderId="1" xfId="0" applyNumberFormat="1" applyFont="1" applyFill="1" applyBorder="1" applyAlignment="1" applyProtection="1">
      <alignment horizontal="center"/>
      <protection locked="0" hidden="1"/>
    </xf>
    <xf numFmtId="37" fontId="5" fillId="2" borderId="0" xfId="0" applyNumberFormat="1" applyFont="1" applyFill="1" applyAlignment="1">
      <alignment horizontal="center" vertical="center"/>
    </xf>
    <xf numFmtId="0" fontId="17" fillId="2" borderId="0" xfId="0" applyFont="1" applyFill="1" applyAlignment="1">
      <alignment horizontal="center" vertical="center"/>
    </xf>
    <xf numFmtId="0" fontId="25" fillId="0" borderId="0" xfId="0" quotePrefix="1" applyFont="1" applyAlignment="1">
      <alignment vertical="center" wrapText="1"/>
    </xf>
    <xf numFmtId="1" fontId="25" fillId="0" borderId="0" xfId="0" applyNumberFormat="1" applyFont="1" applyAlignment="1">
      <alignment horizontal="center"/>
    </xf>
    <xf numFmtId="0" fontId="30" fillId="0" borderId="0" xfId="0" applyFont="1" applyAlignment="1">
      <alignment horizontal="center"/>
    </xf>
    <xf numFmtId="0" fontId="19" fillId="0" borderId="0" xfId="0" applyFont="1" applyAlignment="1">
      <alignment horizontal="center"/>
    </xf>
    <xf numFmtId="0" fontId="31" fillId="0" borderId="0" xfId="0" applyFont="1"/>
    <xf numFmtId="0" fontId="31" fillId="0" borderId="0" xfId="0" applyFont="1" applyAlignment="1">
      <alignment horizontal="center"/>
    </xf>
    <xf numFmtId="0" fontId="19" fillId="2" borderId="0" xfId="0" applyFont="1" applyFill="1"/>
    <xf numFmtId="0" fontId="19" fillId="0" borderId="0" xfId="0" applyFont="1"/>
    <xf numFmtId="0" fontId="41" fillId="0" borderId="0" xfId="0" applyFont="1"/>
    <xf numFmtId="0" fontId="20" fillId="0" borderId="0" xfId="0" applyFont="1"/>
    <xf numFmtId="0" fontId="20" fillId="2" borderId="3" xfId="0" applyFont="1" applyFill="1" applyBorder="1"/>
    <xf numFmtId="0" fontId="20" fillId="2" borderId="0" xfId="0" applyFont="1" applyFill="1"/>
    <xf numFmtId="0" fontId="20" fillId="2" borderId="2" xfId="0" applyFont="1" applyFill="1" applyBorder="1"/>
    <xf numFmtId="0" fontId="33" fillId="2" borderId="0" xfId="0" applyFont="1" applyFill="1" applyAlignment="1">
      <alignment horizontal="center" vertical="center" wrapText="1"/>
    </xf>
    <xf numFmtId="0" fontId="33" fillId="2" borderId="2" xfId="0" applyFont="1" applyFill="1" applyBorder="1" applyAlignment="1">
      <alignment horizontal="center" vertical="center" wrapText="1"/>
    </xf>
    <xf numFmtId="0" fontId="42" fillId="2" borderId="2" xfId="0" applyFont="1" applyFill="1" applyBorder="1" applyAlignment="1">
      <alignment horizontal="center"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5" xfId="0" applyFont="1" applyFill="1" applyBorder="1" applyAlignment="1">
      <alignment horizontal="left" indent="1"/>
    </xf>
    <xf numFmtId="0" fontId="20" fillId="2" borderId="6" xfId="0" applyFont="1" applyFill="1" applyBorder="1"/>
    <xf numFmtId="0" fontId="20" fillId="2" borderId="7" xfId="0" applyFont="1" applyFill="1" applyBorder="1"/>
    <xf numFmtId="0" fontId="43" fillId="2" borderId="8" xfId="0" applyFont="1" applyFill="1" applyBorder="1"/>
    <xf numFmtId="0" fontId="30" fillId="0" borderId="0" xfId="0" applyFont="1" applyAlignment="1">
      <alignment horizontal="center" vertical="center"/>
    </xf>
    <xf numFmtId="0" fontId="20" fillId="2" borderId="0" xfId="0" applyFont="1" applyFill="1" applyAlignment="1">
      <alignment horizontal="centerContinuous"/>
    </xf>
    <xf numFmtId="0" fontId="20" fillId="2" borderId="0" xfId="0" applyFont="1" applyFill="1" applyAlignment="1">
      <alignment vertical="center"/>
    </xf>
    <xf numFmtId="49" fontId="7" fillId="2" borderId="0" xfId="0" applyNumberFormat="1" applyFont="1" applyFill="1" applyAlignment="1">
      <alignment horizontal="right" vertical="center"/>
    </xf>
    <xf numFmtId="0" fontId="33" fillId="2" borderId="0" xfId="0" applyFont="1" applyFill="1" applyAlignment="1">
      <alignment horizontal="center"/>
    </xf>
    <xf numFmtId="0" fontId="4" fillId="2" borderId="0" xfId="0" applyFont="1" applyFill="1" applyAlignment="1">
      <alignment horizontal="center"/>
    </xf>
    <xf numFmtId="0" fontId="33" fillId="2" borderId="0" xfId="0" applyFont="1" applyFill="1" applyAlignment="1">
      <alignment vertical="center" wrapText="1"/>
    </xf>
    <xf numFmtId="0" fontId="5" fillId="2" borderId="0" xfId="0" applyFont="1" applyFill="1" applyAlignment="1">
      <alignment horizontal="center" vertical="center"/>
    </xf>
    <xf numFmtId="0" fontId="46" fillId="2" borderId="0" xfId="0" applyFont="1" applyFill="1" applyAlignment="1">
      <alignment vertical="center"/>
    </xf>
    <xf numFmtId="0" fontId="19" fillId="2" borderId="0" xfId="0" applyFont="1" applyFill="1" applyAlignment="1">
      <alignment vertical="center"/>
    </xf>
    <xf numFmtId="49" fontId="20" fillId="2" borderId="0" xfId="0" applyNumberFormat="1" applyFont="1" applyFill="1" applyAlignment="1">
      <alignment vertical="center"/>
    </xf>
    <xf numFmtId="0" fontId="20" fillId="2" borderId="0" xfId="0" applyFont="1" applyFill="1" applyAlignment="1" applyProtection="1">
      <alignment vertical="center"/>
      <protection hidden="1"/>
    </xf>
    <xf numFmtId="0" fontId="47" fillId="2" borderId="0" xfId="0" applyFont="1" applyFill="1" applyAlignment="1">
      <alignment horizontal="center"/>
    </xf>
    <xf numFmtId="0" fontId="44" fillId="2" borderId="0" xfId="0" applyFont="1" applyFill="1" applyAlignment="1">
      <alignment horizontal="right" vertical="center"/>
    </xf>
    <xf numFmtId="0" fontId="33" fillId="2" borderId="0" xfId="0" applyFont="1" applyFill="1" applyAlignment="1">
      <alignment vertical="center"/>
    </xf>
    <xf numFmtId="0" fontId="36" fillId="2" borderId="0" xfId="0" applyFont="1" applyFill="1"/>
    <xf numFmtId="0" fontId="44" fillId="2" borderId="0" xfId="0" applyFont="1" applyFill="1" applyAlignment="1">
      <alignment horizontal="center" vertical="center"/>
    </xf>
    <xf numFmtId="0" fontId="48"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centerContinuous" vertical="top"/>
    </xf>
    <xf numFmtId="49" fontId="5" fillId="2" borderId="0" xfId="0" applyNumberFormat="1" applyFont="1" applyFill="1" applyAlignment="1">
      <alignment horizontal="right" vertical="center"/>
    </xf>
    <xf numFmtId="0" fontId="35" fillId="2" borderId="0" xfId="0" applyFont="1" applyFill="1" applyAlignment="1">
      <alignment vertical="center"/>
    </xf>
    <xf numFmtId="0" fontId="47" fillId="2" borderId="0" xfId="0" applyFont="1" applyFill="1" applyAlignment="1">
      <alignment horizontal="left"/>
    </xf>
    <xf numFmtId="0" fontId="23" fillId="2" borderId="0" xfId="0" quotePrefix="1" applyFont="1" applyFill="1" applyAlignment="1">
      <alignment horizontal="left" vertical="center"/>
    </xf>
    <xf numFmtId="0" fontId="51" fillId="2" borderId="0" xfId="0" applyFont="1" applyFill="1" applyAlignment="1">
      <alignment horizontal="left" vertical="center"/>
    </xf>
    <xf numFmtId="0" fontId="47" fillId="2" borderId="0" xfId="0" applyFont="1" applyFill="1" applyAlignment="1">
      <alignment horizontal="left" vertical="center"/>
    </xf>
    <xf numFmtId="0" fontId="29" fillId="2" borderId="0" xfId="0" applyFont="1" applyFill="1" applyAlignment="1">
      <alignment horizontal="right" vertical="center"/>
    </xf>
    <xf numFmtId="0" fontId="23" fillId="2" borderId="0" xfId="0" applyFont="1" applyFill="1"/>
    <xf numFmtId="0" fontId="19" fillId="2" borderId="0" xfId="0" applyFont="1" applyFill="1" applyAlignment="1">
      <alignment horizontal="left" vertical="center"/>
    </xf>
    <xf numFmtId="0" fontId="19" fillId="0" borderId="0" xfId="0" applyFont="1" applyAlignment="1">
      <alignment horizontal="left" vertical="center"/>
    </xf>
    <xf numFmtId="0" fontId="29" fillId="0" borderId="0" xfId="0" applyFont="1" applyAlignment="1">
      <alignment horizontal="center"/>
    </xf>
    <xf numFmtId="0" fontId="19" fillId="0" borderId="0" xfId="0" applyFont="1" applyAlignment="1">
      <alignment vertical="center"/>
    </xf>
    <xf numFmtId="0" fontId="53" fillId="0" borderId="0" xfId="0" quotePrefix="1" applyFont="1" applyAlignment="1">
      <alignment vertical="center" wrapText="1"/>
    </xf>
    <xf numFmtId="37" fontId="53" fillId="0" borderId="0" xfId="0" applyNumberFormat="1" applyFont="1" applyAlignment="1" applyProtection="1">
      <alignment horizontal="right" vertical="center"/>
      <protection hidden="1"/>
    </xf>
    <xf numFmtId="0" fontId="54" fillId="0" borderId="0" xfId="0" applyFont="1"/>
    <xf numFmtId="1" fontId="55" fillId="0" borderId="0" xfId="0" applyNumberFormat="1" applyFont="1" applyAlignment="1">
      <alignment horizontal="center" vertical="center"/>
    </xf>
    <xf numFmtId="0" fontId="55" fillId="0" borderId="0" xfId="0" applyFont="1" applyAlignment="1">
      <alignment vertical="center"/>
    </xf>
    <xf numFmtId="0" fontId="55" fillId="0" borderId="0" xfId="0" applyFont="1"/>
    <xf numFmtId="0" fontId="56" fillId="0" borderId="0" xfId="0" applyFont="1"/>
    <xf numFmtId="0" fontId="57" fillId="0" borderId="0" xfId="0" applyFont="1"/>
    <xf numFmtId="0" fontId="37" fillId="0" borderId="0" xfId="0" applyFont="1"/>
    <xf numFmtId="0" fontId="58" fillId="0" borderId="0" xfId="0" applyFont="1"/>
    <xf numFmtId="0" fontId="59" fillId="0" borderId="0" xfId="0" applyFont="1" applyAlignment="1">
      <alignment horizontal="center" vertical="center"/>
    </xf>
    <xf numFmtId="0" fontId="60" fillId="0" borderId="0" xfId="0" applyFont="1" applyAlignment="1">
      <alignment horizontal="center" vertical="center"/>
    </xf>
    <xf numFmtId="0" fontId="34" fillId="0" borderId="0" xfId="0" applyFont="1" applyAlignment="1">
      <alignment horizontal="left"/>
    </xf>
    <xf numFmtId="0" fontId="32" fillId="0" borderId="0" xfId="0" applyFont="1" applyAlignment="1">
      <alignment horizontal="center" vertical="center"/>
    </xf>
    <xf numFmtId="0" fontId="61" fillId="0" borderId="0" xfId="0" applyFont="1" applyAlignment="1">
      <alignment vertical="center"/>
    </xf>
    <xf numFmtId="0" fontId="32" fillId="0" borderId="0" xfId="0" applyFont="1" applyAlignment="1">
      <alignment horizontal="left" vertical="center"/>
    </xf>
    <xf numFmtId="0" fontId="61" fillId="0" borderId="0" xfId="0" applyFont="1" applyAlignment="1">
      <alignment horizontal="left" vertical="center"/>
    </xf>
    <xf numFmtId="0" fontId="61" fillId="0" borderId="0" xfId="0" applyFont="1" applyAlignment="1">
      <alignment horizontal="center" vertical="center" wrapText="1"/>
    </xf>
    <xf numFmtId="0" fontId="32" fillId="0" borderId="0" xfId="0" applyFont="1" applyAlignment="1">
      <alignment horizontal="center" vertical="center" wrapText="1"/>
    </xf>
    <xf numFmtId="0" fontId="62" fillId="0" borderId="0" xfId="0" applyFont="1" applyAlignment="1">
      <alignment horizontal="center" wrapText="1"/>
    </xf>
    <xf numFmtId="0" fontId="63" fillId="0" borderId="0" xfId="0" applyFont="1" applyAlignment="1">
      <alignment horizontal="center"/>
    </xf>
    <xf numFmtId="0" fontId="25" fillId="0" borderId="0" xfId="0" applyFont="1" applyAlignment="1">
      <alignment horizontal="center"/>
    </xf>
    <xf numFmtId="0" fontId="65" fillId="0" borderId="0" xfId="0" applyFont="1" applyAlignment="1">
      <alignment horizontal="center"/>
    </xf>
    <xf numFmtId="0" fontId="5" fillId="0" borderId="0" xfId="0" applyFont="1" applyAlignment="1">
      <alignment horizontal="center"/>
    </xf>
    <xf numFmtId="37" fontId="65" fillId="0" borderId="0" xfId="0" applyNumberFormat="1" applyFont="1" applyAlignment="1">
      <alignment horizontal="right"/>
    </xf>
    <xf numFmtId="0" fontId="64" fillId="0" borderId="0" xfId="0" quotePrefix="1" applyFont="1" applyAlignment="1">
      <alignment horizontal="center" vertical="center"/>
    </xf>
    <xf numFmtId="0" fontId="54" fillId="0" borderId="0" xfId="0" applyFont="1" applyAlignment="1">
      <alignment vertical="center"/>
    </xf>
    <xf numFmtId="0" fontId="64" fillId="0" borderId="0" xfId="0" applyFont="1" applyAlignment="1">
      <alignment horizontal="center" vertical="center"/>
    </xf>
    <xf numFmtId="0" fontId="5" fillId="0" borderId="0" xfId="0" applyFont="1" applyAlignment="1">
      <alignment horizontal="left" vertical="center"/>
    </xf>
    <xf numFmtId="0" fontId="31" fillId="0" borderId="0" xfId="0" applyFont="1" applyAlignment="1">
      <alignment horizontal="left" vertical="center"/>
    </xf>
    <xf numFmtId="0" fontId="54" fillId="0" borderId="0" xfId="0" applyFont="1" applyAlignment="1">
      <alignment horizontal="left" vertical="center"/>
    </xf>
    <xf numFmtId="166" fontId="6" fillId="4" borderId="1" xfId="0" applyNumberFormat="1" applyFont="1" applyFill="1" applyBorder="1" applyAlignment="1" applyProtection="1">
      <alignment horizontal="center" wrapText="1" shrinkToFit="1"/>
      <protection locked="0" hidden="1"/>
    </xf>
    <xf numFmtId="17" fontId="65" fillId="0" borderId="0" xfId="0" quotePrefix="1" applyNumberFormat="1" applyFont="1" applyAlignment="1">
      <alignment horizontal="center"/>
    </xf>
    <xf numFmtId="17" fontId="6" fillId="2" borderId="0" xfId="0" quotePrefix="1" applyNumberFormat="1" applyFont="1" applyFill="1" applyAlignment="1">
      <alignment vertical="center"/>
    </xf>
    <xf numFmtId="1" fontId="13" fillId="2" borderId="0" xfId="0" applyNumberFormat="1" applyFont="1" applyFill="1" applyAlignment="1">
      <alignment horizontal="left" vertical="center"/>
    </xf>
    <xf numFmtId="49" fontId="13" fillId="2" borderId="0" xfId="0" applyNumberFormat="1" applyFont="1" applyFill="1" applyAlignment="1">
      <alignment horizontal="left" vertical="center"/>
    </xf>
    <xf numFmtId="0" fontId="14" fillId="2" borderId="0" xfId="0" applyFont="1" applyFill="1" applyAlignment="1">
      <alignment horizontal="left"/>
    </xf>
    <xf numFmtId="0" fontId="14" fillId="2" borderId="0" xfId="0" applyFont="1" applyFill="1" applyAlignment="1">
      <alignment horizontal="left" vertical="center"/>
    </xf>
    <xf numFmtId="0" fontId="20" fillId="2" borderId="0" xfId="0" applyFont="1" applyFill="1" applyAlignment="1">
      <alignment horizontal="left"/>
    </xf>
    <xf numFmtId="49" fontId="7" fillId="2" borderId="0" xfId="0" applyNumberFormat="1" applyFont="1" applyFill="1" applyAlignment="1">
      <alignment horizontal="left" vertical="center"/>
    </xf>
    <xf numFmtId="0" fontId="66" fillId="2" borderId="0" xfId="0" applyFont="1" applyFill="1" applyAlignment="1">
      <alignment vertical="center"/>
    </xf>
    <xf numFmtId="0" fontId="6" fillId="2" borderId="0" xfId="0" applyFont="1" applyFill="1" applyAlignment="1">
      <alignment horizontal="center"/>
    </xf>
    <xf numFmtId="0" fontId="5" fillId="2" borderId="0" xfId="0" applyFont="1" applyFill="1" applyAlignment="1">
      <alignment horizontal="right" vertical="center"/>
    </xf>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left" vertical="center" indent="1"/>
    </xf>
    <xf numFmtId="0" fontId="21" fillId="5" borderId="4" xfId="3" applyNumberFormat="1" applyFill="1" applyBorder="1" applyAlignment="1" applyProtection="1">
      <alignment horizontal="center" vertical="center" wrapText="1"/>
      <protection locked="0"/>
    </xf>
    <xf numFmtId="0" fontId="68" fillId="0" borderId="0" xfId="0" applyFont="1" applyAlignment="1">
      <alignment horizontal="center" vertical="center" wrapText="1"/>
    </xf>
    <xf numFmtId="37" fontId="69" fillId="0" borderId="0" xfId="0" applyNumberFormat="1" applyFont="1" applyAlignment="1">
      <alignment horizontal="right"/>
    </xf>
    <xf numFmtId="49" fontId="6" fillId="2" borderId="0" xfId="0" applyNumberFormat="1" applyFont="1" applyFill="1"/>
    <xf numFmtId="0" fontId="6" fillId="3" borderId="0" xfId="0" applyFont="1" applyFill="1" applyAlignment="1">
      <alignment vertical="center"/>
    </xf>
    <xf numFmtId="0" fontId="6" fillId="3" borderId="0" xfId="0" applyFont="1" applyFill="1" applyAlignment="1">
      <alignment vertical="center" wrapText="1"/>
    </xf>
    <xf numFmtId="0" fontId="21" fillId="3" borderId="0" xfId="3" applyNumberFormat="1" applyFill="1" applyBorder="1" applyAlignment="1" applyProtection="1">
      <alignment horizontal="left"/>
    </xf>
    <xf numFmtId="0" fontId="6" fillId="3" borderId="0" xfId="0" applyFont="1" applyFill="1" applyAlignment="1">
      <alignment horizontal="left" vertical="top" wrapText="1"/>
    </xf>
    <xf numFmtId="0" fontId="36" fillId="0" borderId="0" xfId="0" applyFont="1"/>
    <xf numFmtId="0" fontId="20" fillId="0" borderId="0" xfId="0" applyFont="1" applyAlignment="1">
      <alignment horizontal="left" vertical="center"/>
    </xf>
    <xf numFmtId="37" fontId="20" fillId="0" borderId="0" xfId="0" applyNumberFormat="1" applyFont="1"/>
    <xf numFmtId="1" fontId="20" fillId="0" borderId="0" xfId="0" applyNumberFormat="1" applyFont="1"/>
    <xf numFmtId="0" fontId="20" fillId="0" borderId="17" xfId="0" applyFont="1" applyBorder="1"/>
    <xf numFmtId="37" fontId="20" fillId="0" borderId="18" xfId="0" applyNumberFormat="1" applyFont="1" applyBorder="1"/>
    <xf numFmtId="0" fontId="20" fillId="0" borderId="0" xfId="0" applyFont="1" applyAlignment="1">
      <alignment horizontal="left"/>
    </xf>
    <xf numFmtId="0" fontId="6" fillId="0" borderId="0" xfId="0" applyFont="1"/>
    <xf numFmtId="0" fontId="5" fillId="2" borderId="0" xfId="0" applyFont="1" applyFill="1" applyAlignment="1">
      <alignment horizontal="left"/>
    </xf>
    <xf numFmtId="0" fontId="6" fillId="0" borderId="0" xfId="0" applyFont="1" applyAlignment="1">
      <alignment horizontal="left" vertical="center" indent="1"/>
    </xf>
    <xf numFmtId="0" fontId="6" fillId="0" borderId="0" xfId="0" applyFont="1" applyAlignment="1">
      <alignment vertical="center"/>
    </xf>
    <xf numFmtId="0" fontId="6" fillId="0" borderId="0" xfId="0" applyFont="1" applyAlignment="1">
      <alignment horizontal="center"/>
    </xf>
    <xf numFmtId="0" fontId="25" fillId="2" borderId="0" xfId="0" applyFont="1" applyFill="1"/>
    <xf numFmtId="0" fontId="39" fillId="3" borderId="0" xfId="0" applyFont="1" applyFill="1" applyAlignment="1">
      <alignment horizontal="left"/>
    </xf>
    <xf numFmtId="0" fontId="64" fillId="3" borderId="0" xfId="0" applyFont="1" applyFill="1" applyAlignment="1">
      <alignment horizontal="left"/>
    </xf>
    <xf numFmtId="0" fontId="25" fillId="2" borderId="0" xfId="0" applyFont="1" applyFill="1" applyAlignment="1">
      <alignment horizontal="left"/>
    </xf>
    <xf numFmtId="0" fontId="6" fillId="3" borderId="0" xfId="0" applyFont="1" applyFill="1" applyAlignment="1">
      <alignment vertical="top" wrapText="1"/>
    </xf>
    <xf numFmtId="0" fontId="6" fillId="3" borderId="0" xfId="0" applyFont="1" applyFill="1" applyAlignment="1">
      <alignment vertical="top"/>
    </xf>
    <xf numFmtId="0" fontId="6" fillId="2" borderId="3" xfId="0" applyFont="1" applyFill="1" applyBorder="1" applyAlignment="1">
      <alignment horizontal="center"/>
    </xf>
    <xf numFmtId="0" fontId="6" fillId="2" borderId="2" xfId="0" applyFont="1" applyFill="1" applyBorder="1" applyAlignment="1">
      <alignment horizontal="center"/>
    </xf>
    <xf numFmtId="0" fontId="6" fillId="2" borderId="6" xfId="0" applyFont="1" applyFill="1" applyBorder="1" applyAlignment="1">
      <alignment horizontal="center"/>
    </xf>
    <xf numFmtId="0" fontId="5" fillId="2" borderId="7" xfId="0" applyFont="1" applyFill="1" applyBorder="1" applyAlignment="1">
      <alignment horizontal="center"/>
    </xf>
    <xf numFmtId="0" fontId="27" fillId="3" borderId="3" xfId="0" applyFont="1" applyFill="1" applyBorder="1"/>
    <xf numFmtId="0" fontId="25" fillId="2" borderId="2" xfId="0" applyFont="1" applyFill="1" applyBorder="1"/>
    <xf numFmtId="0" fontId="6" fillId="2" borderId="6" xfId="0" applyFont="1" applyFill="1" applyBorder="1" applyAlignment="1">
      <alignment horizontal="left"/>
    </xf>
    <xf numFmtId="0" fontId="6" fillId="2" borderId="7" xfId="0" applyFont="1" applyFill="1" applyBorder="1" applyAlignment="1">
      <alignment horizontal="left"/>
    </xf>
    <xf numFmtId="0" fontId="6" fillId="3" borderId="7" xfId="0" applyFont="1" applyFill="1" applyBorder="1"/>
    <xf numFmtId="0" fontId="6" fillId="2" borderId="7" xfId="0" applyFont="1" applyFill="1" applyBorder="1"/>
    <xf numFmtId="0" fontId="25" fillId="2" borderId="8" xfId="0" applyFont="1" applyFill="1" applyBorder="1"/>
    <xf numFmtId="0" fontId="5" fillId="2" borderId="3" xfId="0" applyFont="1" applyFill="1" applyBorder="1" applyAlignment="1">
      <alignment horizontal="right" vertical="center"/>
    </xf>
    <xf numFmtId="0" fontId="19" fillId="2" borderId="19" xfId="0" applyFont="1" applyFill="1" applyBorder="1"/>
    <xf numFmtId="0" fontId="20" fillId="2" borderId="20" xfId="0" applyFont="1" applyFill="1" applyBorder="1" applyAlignment="1">
      <alignment horizontal="centerContinuous"/>
    </xf>
    <xf numFmtId="0" fontId="14" fillId="2" borderId="20" xfId="0" applyFont="1" applyFill="1" applyBorder="1" applyAlignment="1">
      <alignment horizontal="centerContinuous"/>
    </xf>
    <xf numFmtId="0" fontId="19" fillId="2" borderId="21" xfId="0" applyFont="1" applyFill="1" applyBorder="1"/>
    <xf numFmtId="0" fontId="19" fillId="2" borderId="3" xfId="0" applyFont="1" applyFill="1" applyBorder="1"/>
    <xf numFmtId="0" fontId="19" fillId="2" borderId="2" xfId="0" applyFont="1" applyFill="1" applyBorder="1"/>
    <xf numFmtId="0" fontId="5" fillId="2" borderId="3" xfId="0" applyFont="1" applyFill="1" applyBorder="1" applyAlignment="1">
      <alignment horizontal="center" vertical="center"/>
    </xf>
    <xf numFmtId="0" fontId="29" fillId="2" borderId="0" xfId="0" applyFont="1" applyFill="1"/>
    <xf numFmtId="0" fontId="19" fillId="2" borderId="3" xfId="0" applyFont="1" applyFill="1" applyBorder="1" applyAlignment="1">
      <alignment vertical="center"/>
    </xf>
    <xf numFmtId="0" fontId="19" fillId="2" borderId="2" xfId="0" applyFont="1" applyFill="1" applyBorder="1" applyAlignment="1">
      <alignment vertical="center"/>
    </xf>
    <xf numFmtId="0" fontId="17" fillId="2" borderId="7" xfId="0" applyFont="1" applyFill="1" applyBorder="1" applyAlignment="1">
      <alignment horizontal="center" vertical="center"/>
    </xf>
    <xf numFmtId="0" fontId="33" fillId="2" borderId="7" xfId="0" applyFont="1" applyFill="1" applyBorder="1" applyAlignment="1">
      <alignment horizontal="center" vertical="center" wrapText="1"/>
    </xf>
    <xf numFmtId="0" fontId="20" fillId="2" borderId="8" xfId="0" applyFont="1" applyFill="1" applyBorder="1"/>
    <xf numFmtId="0" fontId="19" fillId="2" borderId="6" xfId="0" applyFont="1" applyFill="1" applyBorder="1" applyAlignment="1">
      <alignment vertical="center"/>
    </xf>
    <xf numFmtId="0" fontId="20" fillId="2" borderId="7" xfId="0" applyFont="1" applyFill="1" applyBorder="1" applyAlignment="1">
      <alignment vertical="center"/>
    </xf>
    <xf numFmtId="0" fontId="6" fillId="2" borderId="7" xfId="0" applyFont="1" applyFill="1" applyBorder="1" applyAlignment="1">
      <alignment vertical="center"/>
    </xf>
    <xf numFmtId="0" fontId="2" fillId="2" borderId="7" xfId="0" applyFont="1" applyFill="1" applyBorder="1" applyAlignment="1">
      <alignment horizontal="left" vertical="center"/>
    </xf>
    <xf numFmtId="0" fontId="19" fillId="2" borderId="8" xfId="0" applyFont="1" applyFill="1" applyBorder="1" applyAlignment="1">
      <alignment vertical="center"/>
    </xf>
    <xf numFmtId="0" fontId="20" fillId="2" borderId="19" xfId="0" applyFont="1" applyFill="1" applyBorder="1"/>
    <xf numFmtId="0" fontId="35" fillId="2" borderId="20" xfId="0" applyFont="1" applyFill="1" applyBorder="1"/>
    <xf numFmtId="0" fontId="20" fillId="2" borderId="20" xfId="0" applyFont="1" applyFill="1" applyBorder="1"/>
    <xf numFmtId="0" fontId="33" fillId="2" borderId="20" xfId="0" applyFont="1" applyFill="1" applyBorder="1" applyAlignment="1">
      <alignment horizontal="center" vertical="center" wrapText="1"/>
    </xf>
    <xf numFmtId="0" fontId="4" fillId="2" borderId="20" xfId="0" applyFont="1" applyFill="1" applyBorder="1" applyAlignment="1">
      <alignment horizontal="center"/>
    </xf>
    <xf numFmtId="0" fontId="47" fillId="2" borderId="20" xfId="0" applyFont="1" applyFill="1" applyBorder="1" applyAlignment="1">
      <alignment horizontal="center"/>
    </xf>
    <xf numFmtId="0" fontId="20" fillId="2" borderId="21" xfId="0" applyFont="1" applyFill="1" applyBorder="1"/>
    <xf numFmtId="0" fontId="20" fillId="2" borderId="2" xfId="0" applyFont="1" applyFill="1" applyBorder="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8" xfId="0" applyFont="1" applyFill="1" applyBorder="1" applyAlignment="1">
      <alignment vertical="center"/>
    </xf>
    <xf numFmtId="0" fontId="20" fillId="2" borderId="19" xfId="0" applyFont="1" applyFill="1" applyBorder="1" applyAlignment="1">
      <alignment vertical="center"/>
    </xf>
    <xf numFmtId="0" fontId="20" fillId="2" borderId="20" xfId="0" applyFont="1" applyFill="1" applyBorder="1" applyAlignment="1">
      <alignment vertical="center"/>
    </xf>
    <xf numFmtId="0" fontId="6" fillId="2" borderId="20" xfId="0" applyFont="1" applyFill="1" applyBorder="1" applyAlignment="1">
      <alignment horizontal="left" vertical="top" wrapText="1"/>
    </xf>
    <xf numFmtId="0" fontId="20" fillId="2" borderId="20" xfId="0" applyFont="1" applyFill="1" applyBorder="1" applyAlignment="1">
      <alignment horizontal="right" vertical="center"/>
    </xf>
    <xf numFmtId="0" fontId="20" fillId="2" borderId="21" xfId="0" applyFont="1" applyFill="1" applyBorder="1" applyAlignment="1">
      <alignment vertical="center"/>
    </xf>
    <xf numFmtId="0" fontId="6" fillId="2" borderId="7" xfId="0" applyFont="1" applyFill="1" applyBorder="1" applyAlignment="1">
      <alignment horizontal="left" vertical="top" wrapText="1"/>
    </xf>
    <xf numFmtId="0" fontId="20" fillId="2" borderId="7" xfId="0" applyFont="1" applyFill="1" applyBorder="1" applyAlignment="1">
      <alignment horizontal="right" vertical="center"/>
    </xf>
    <xf numFmtId="0" fontId="4" fillId="2" borderId="20" xfId="0" applyFont="1" applyFill="1" applyBorder="1" applyAlignment="1">
      <alignment horizontal="centerContinuous"/>
    </xf>
    <xf numFmtId="0" fontId="33" fillId="2" borderId="20" xfId="0" applyFont="1" applyFill="1" applyBorder="1" applyAlignment="1">
      <alignment horizontal="center"/>
    </xf>
    <xf numFmtId="0" fontId="20" fillId="2" borderId="7" xfId="0" applyFont="1" applyFill="1" applyBorder="1" applyAlignment="1">
      <alignment horizontal="centerContinuous"/>
    </xf>
    <xf numFmtId="0" fontId="18" fillId="2" borderId="3" xfId="0" applyFont="1" applyFill="1" applyBorder="1" applyAlignment="1">
      <alignment horizontal="left" vertical="center" indent="2"/>
    </xf>
    <xf numFmtId="0" fontId="5" fillId="2" borderId="2" xfId="0" applyFont="1" applyFill="1" applyBorder="1" applyAlignment="1">
      <alignment horizontal="center" vertical="center"/>
    </xf>
    <xf numFmtId="0" fontId="2" fillId="2" borderId="2" xfId="0" applyFont="1" applyFill="1" applyBorder="1" applyAlignment="1">
      <alignment horizontal="left" vertical="center"/>
    </xf>
    <xf numFmtId="0" fontId="18" fillId="2" borderId="7" xfId="0" applyFont="1" applyFill="1" applyBorder="1" applyAlignment="1">
      <alignment vertical="center"/>
    </xf>
    <xf numFmtId="0" fontId="16" fillId="2" borderId="7" xfId="0" applyFont="1" applyFill="1" applyBorder="1"/>
    <xf numFmtId="0" fontId="20" fillId="2" borderId="7" xfId="0" applyFont="1" applyFill="1" applyBorder="1" applyAlignment="1">
      <alignment horizontal="left"/>
    </xf>
    <xf numFmtId="0" fontId="19" fillId="2" borderId="8" xfId="0" applyFont="1" applyFill="1" applyBorder="1"/>
    <xf numFmtId="0" fontId="5" fillId="2" borderId="19" xfId="0" applyFont="1" applyFill="1" applyBorder="1" applyAlignment="1">
      <alignment vertical="center"/>
    </xf>
    <xf numFmtId="0" fontId="5" fillId="2" borderId="20" xfId="0" applyFont="1" applyFill="1" applyBorder="1" applyAlignment="1">
      <alignment vertical="center"/>
    </xf>
    <xf numFmtId="49" fontId="7" fillId="2" borderId="7" xfId="0" applyNumberFormat="1" applyFont="1" applyFill="1" applyBorder="1" applyAlignment="1">
      <alignment horizontal="right"/>
    </xf>
    <xf numFmtId="0" fontId="47" fillId="2" borderId="7" xfId="0" applyFont="1" applyFill="1" applyBorder="1" applyAlignment="1">
      <alignment horizontal="left"/>
    </xf>
    <xf numFmtId="0" fontId="19" fillId="2" borderId="20" xfId="0" applyFont="1" applyFill="1" applyBorder="1"/>
    <xf numFmtId="49" fontId="6" fillId="2" borderId="20" xfId="0" applyNumberFormat="1" applyFont="1" applyFill="1" applyBorder="1" applyAlignment="1">
      <alignment horizontal="left" vertical="center" indent="2"/>
    </xf>
    <xf numFmtId="0" fontId="19" fillId="2" borderId="6" xfId="0" applyFont="1" applyFill="1" applyBorder="1"/>
    <xf numFmtId="0" fontId="19" fillId="2" borderId="7" xfId="0" applyFont="1" applyFill="1" applyBorder="1"/>
    <xf numFmtId="37" fontId="6" fillId="0" borderId="1" xfId="0" applyNumberFormat="1" applyFont="1" applyBorder="1" applyAlignment="1" applyProtection="1">
      <alignment horizontal="right" vertical="center"/>
      <protection locked="0" hidden="1"/>
    </xf>
    <xf numFmtId="37" fontId="6" fillId="0" borderId="22" xfId="0" applyNumberFormat="1" applyFont="1" applyBorder="1" applyAlignment="1" applyProtection="1">
      <alignment horizontal="right" vertical="center"/>
      <protection locked="0" hidden="1"/>
    </xf>
    <xf numFmtId="37" fontId="6" fillId="0" borderId="5" xfId="0" applyNumberFormat="1" applyFont="1" applyBorder="1" applyAlignment="1" applyProtection="1">
      <alignment horizontal="right" vertical="center"/>
      <protection locked="0" hidden="1"/>
    </xf>
    <xf numFmtId="37" fontId="6" fillId="0" borderId="1" xfId="0" applyNumberFormat="1" applyFont="1" applyBorder="1" applyAlignment="1" applyProtection="1">
      <alignment horizontal="right" vertical="center"/>
      <protection locked="0"/>
    </xf>
    <xf numFmtId="166" fontId="6" fillId="0" borderId="1" xfId="0" applyNumberFormat="1" applyFont="1" applyBorder="1" applyAlignment="1" applyProtection="1">
      <alignment horizontal="right" vertical="center"/>
      <protection locked="0"/>
    </xf>
    <xf numFmtId="167" fontId="6" fillId="0" borderId="1" xfId="0" applyNumberFormat="1" applyFont="1" applyBorder="1" applyAlignment="1" applyProtection="1">
      <alignment horizontal="right" vertical="center"/>
      <protection locked="0"/>
    </xf>
    <xf numFmtId="167" fontId="6" fillId="0" borderId="1" xfId="0" applyNumberFormat="1" applyFont="1" applyBorder="1" applyAlignment="1" applyProtection="1">
      <alignment horizontal="right" vertical="center"/>
      <protection locked="0" hidden="1"/>
    </xf>
    <xf numFmtId="3" fontId="6" fillId="0" borderId="1" xfId="0" applyNumberFormat="1" applyFont="1" applyBorder="1" applyAlignment="1" applyProtection="1">
      <alignment horizontal="right" vertical="center"/>
      <protection locked="0" hidden="1"/>
    </xf>
    <xf numFmtId="3" fontId="6" fillId="0" borderId="1" xfId="0" applyNumberFormat="1" applyFont="1" applyBorder="1" applyAlignment="1" applyProtection="1">
      <alignment horizontal="right" vertical="center"/>
      <protection locked="0"/>
    </xf>
    <xf numFmtId="0" fontId="38" fillId="2" borderId="0" xfId="0" applyFont="1" applyFill="1" applyAlignment="1">
      <alignment horizontal="center" vertical="center"/>
    </xf>
    <xf numFmtId="0" fontId="5" fillId="2" borderId="5" xfId="0" applyFont="1" applyFill="1" applyBorder="1" applyAlignment="1">
      <alignment vertical="center" wrapText="1"/>
    </xf>
    <xf numFmtId="0" fontId="5" fillId="2" borderId="0" xfId="0" applyFont="1" applyFill="1" applyAlignment="1">
      <alignment horizontal="center" vertical="center" wrapText="1"/>
    </xf>
    <xf numFmtId="37" fontId="6" fillId="2" borderId="0" xfId="0" applyNumberFormat="1" applyFont="1" applyFill="1" applyAlignment="1" applyProtection="1">
      <alignment horizontal="center" vertical="center"/>
      <protection hidden="1"/>
    </xf>
    <xf numFmtId="0" fontId="66" fillId="2" borderId="0" xfId="0" applyFont="1" applyFill="1" applyAlignment="1">
      <alignment horizontal="center" vertical="center"/>
    </xf>
    <xf numFmtId="37" fontId="6" fillId="2" borderId="1" xfId="0" applyNumberFormat="1" applyFont="1" applyFill="1" applyBorder="1" applyAlignment="1" applyProtection="1">
      <alignment horizontal="right" vertical="center"/>
      <protection locked="0"/>
    </xf>
    <xf numFmtId="37" fontId="6" fillId="6" borderId="1" xfId="0" applyNumberFormat="1" applyFont="1" applyFill="1" applyBorder="1" applyAlignment="1" applyProtection="1">
      <alignment horizontal="center" vertical="center"/>
      <protection hidden="1"/>
    </xf>
    <xf numFmtId="0" fontId="6" fillId="2" borderId="0" xfId="0" applyFont="1" applyFill="1" applyAlignment="1">
      <alignment wrapText="1"/>
    </xf>
    <xf numFmtId="49" fontId="6" fillId="2" borderId="15" xfId="0" applyNumberFormat="1" applyFont="1" applyFill="1" applyBorder="1" applyAlignment="1">
      <alignment vertical="top"/>
    </xf>
    <xf numFmtId="0" fontId="6" fillId="2" borderId="0" xfId="0" applyFont="1" applyFill="1" applyAlignment="1">
      <alignment vertical="center" wrapText="1"/>
    </xf>
    <xf numFmtId="0" fontId="20" fillId="2" borderId="0" xfId="0" applyFont="1" applyFill="1" applyAlignment="1">
      <alignment horizontal="right" vertical="center"/>
    </xf>
    <xf numFmtId="0" fontId="69" fillId="0" borderId="0" xfId="0" applyFont="1" applyAlignment="1">
      <alignment horizontal="center" vertical="center" wrapText="1"/>
    </xf>
    <xf numFmtId="37" fontId="69" fillId="0" borderId="0" xfId="0" applyNumberFormat="1" applyFont="1" applyAlignment="1">
      <alignment horizontal="center"/>
    </xf>
    <xf numFmtId="37" fontId="75" fillId="0" borderId="0" xfId="0" applyNumberFormat="1" applyFont="1" applyAlignment="1">
      <alignment horizontal="center"/>
    </xf>
    <xf numFmtId="0" fontId="81" fillId="10" borderId="0" xfId="0" applyFont="1" applyFill="1"/>
    <xf numFmtId="0" fontId="37" fillId="10" borderId="0" xfId="0" applyFont="1" applyFill="1"/>
    <xf numFmtId="0" fontId="37" fillId="4" borderId="0" xfId="0" applyFont="1" applyFill="1"/>
    <xf numFmtId="0" fontId="6" fillId="2" borderId="0" xfId="0" quotePrefix="1" applyFont="1" applyFill="1" applyAlignment="1">
      <alignment vertical="center"/>
    </xf>
    <xf numFmtId="49" fontId="6" fillId="2" borderId="0" xfId="0" quotePrefix="1" applyNumberFormat="1" applyFont="1" applyFill="1" applyAlignment="1">
      <alignment vertical="center"/>
    </xf>
    <xf numFmtId="49" fontId="5" fillId="2" borderId="0" xfId="0" applyNumberFormat="1" applyFont="1" applyFill="1" applyAlignment="1">
      <alignment vertical="center"/>
    </xf>
    <xf numFmtId="49" fontId="6" fillId="2" borderId="15" xfId="0" applyNumberFormat="1" applyFont="1" applyFill="1" applyBorder="1" applyAlignment="1">
      <alignment horizontal="left" vertical="top"/>
    </xf>
    <xf numFmtId="0" fontId="44" fillId="2" borderId="2" xfId="0" applyFont="1" applyFill="1" applyBorder="1" applyAlignment="1">
      <alignment vertical="center" wrapText="1"/>
    </xf>
    <xf numFmtId="0" fontId="82" fillId="2" borderId="0" xfId="0" quotePrefix="1" applyFont="1" applyFill="1" applyAlignment="1">
      <alignment vertical="top" wrapText="1"/>
    </xf>
    <xf numFmtId="0" fontId="19" fillId="2" borderId="37" xfId="0" applyFont="1" applyFill="1" applyBorder="1" applyAlignment="1">
      <alignment vertical="center"/>
    </xf>
    <xf numFmtId="0" fontId="46" fillId="2" borderId="38" xfId="0" applyFont="1" applyFill="1" applyBorder="1" applyAlignment="1">
      <alignment vertical="center"/>
    </xf>
    <xf numFmtId="0" fontId="35" fillId="2" borderId="38" xfId="0" applyFont="1" applyFill="1" applyBorder="1" applyAlignment="1">
      <alignment vertical="center"/>
    </xf>
    <xf numFmtId="0" fontId="20" fillId="2" borderId="38" xfId="0" applyFont="1" applyFill="1" applyBorder="1" applyAlignment="1">
      <alignment vertical="center"/>
    </xf>
    <xf numFmtId="0" fontId="5" fillId="2" borderId="38" xfId="0" applyFont="1" applyFill="1" applyBorder="1" applyAlignment="1">
      <alignment horizontal="center" vertical="center"/>
    </xf>
    <xf numFmtId="0" fontId="14" fillId="2" borderId="38" xfId="0" applyFont="1" applyFill="1" applyBorder="1" applyAlignment="1">
      <alignment vertical="center"/>
    </xf>
    <xf numFmtId="0" fontId="19" fillId="2" borderId="39" xfId="0" applyFont="1" applyFill="1" applyBorder="1" applyAlignment="1">
      <alignment vertical="center"/>
    </xf>
    <xf numFmtId="0" fontId="19" fillId="2" borderId="40" xfId="0" applyFont="1" applyFill="1" applyBorder="1" applyAlignment="1">
      <alignment vertical="center"/>
    </xf>
    <xf numFmtId="0" fontId="19" fillId="2" borderId="41" xfId="0" applyFont="1" applyFill="1" applyBorder="1" applyAlignment="1">
      <alignment vertical="center"/>
    </xf>
    <xf numFmtId="0" fontId="5" fillId="2" borderId="40" xfId="0" applyFont="1" applyFill="1" applyBorder="1" applyAlignment="1">
      <alignment horizontal="center" vertical="center"/>
    </xf>
    <xf numFmtId="0" fontId="19" fillId="2" borderId="42" xfId="0" applyFont="1" applyFill="1" applyBorder="1" applyAlignment="1">
      <alignment vertical="center"/>
    </xf>
    <xf numFmtId="0" fontId="6" fillId="2" borderId="43" xfId="0" applyFont="1" applyFill="1" applyBorder="1" applyAlignment="1">
      <alignment horizontal="left" vertical="top" wrapText="1"/>
    </xf>
    <xf numFmtId="0" fontId="20" fillId="2" borderId="43" xfId="0" applyFont="1" applyFill="1" applyBorder="1" applyAlignment="1">
      <alignment vertical="center"/>
    </xf>
    <xf numFmtId="0" fontId="2" fillId="2" borderId="43" xfId="0" applyFont="1" applyFill="1" applyBorder="1" applyAlignment="1">
      <alignment horizontal="left" vertical="center"/>
    </xf>
    <xf numFmtId="0" fontId="19" fillId="2" borderId="44" xfId="0" applyFont="1" applyFill="1" applyBorder="1" applyAlignment="1">
      <alignment vertical="center"/>
    </xf>
    <xf numFmtId="0" fontId="66" fillId="2" borderId="3" xfId="0" applyFont="1" applyFill="1" applyBorder="1" applyAlignment="1">
      <alignment horizontal="center" vertical="center"/>
    </xf>
    <xf numFmtId="0" fontId="19" fillId="4" borderId="0" xfId="0" applyFont="1" applyFill="1" applyAlignment="1">
      <alignment vertical="center"/>
    </xf>
    <xf numFmtId="0" fontId="5" fillId="2" borderId="3" xfId="0" applyFont="1" applyFill="1" applyBorder="1" applyAlignment="1">
      <alignment vertical="center"/>
    </xf>
    <xf numFmtId="0" fontId="5" fillId="2" borderId="2" xfId="0" applyFont="1" applyFill="1" applyBorder="1" applyAlignment="1">
      <alignment vertical="center"/>
    </xf>
    <xf numFmtId="0" fontId="22" fillId="2" borderId="0" xfId="0" applyFont="1" applyFill="1" applyAlignment="1">
      <alignment vertical="center"/>
    </xf>
    <xf numFmtId="0" fontId="83" fillId="2" borderId="21" xfId="0" applyFont="1" applyFill="1" applyBorder="1" applyAlignment="1">
      <alignment vertical="center"/>
    </xf>
    <xf numFmtId="37" fontId="6" fillId="6" borderId="1" xfId="0" applyNumberFormat="1" applyFont="1" applyFill="1" applyBorder="1" applyAlignment="1" applyProtection="1">
      <alignment horizontal="right" vertical="center"/>
      <protection hidden="1"/>
    </xf>
    <xf numFmtId="0" fontId="37" fillId="10" borderId="0" xfId="0" applyFont="1" applyFill="1" applyAlignment="1">
      <alignment horizontal="left"/>
    </xf>
    <xf numFmtId="37" fontId="20" fillId="0" borderId="0" xfId="0" applyNumberFormat="1" applyFont="1" applyAlignment="1">
      <alignment horizontal="left"/>
    </xf>
    <xf numFmtId="1" fontId="5" fillId="2" borderId="1" xfId="0" applyNumberFormat="1" applyFont="1" applyFill="1" applyBorder="1" applyAlignment="1">
      <alignment horizontal="center"/>
    </xf>
    <xf numFmtId="166" fontId="6" fillId="4" borderId="1" xfId="0" applyNumberFormat="1" applyFont="1" applyFill="1" applyBorder="1" applyAlignment="1" applyProtection="1">
      <alignment horizontal="center" shrinkToFit="1"/>
      <protection locked="0" hidden="1"/>
    </xf>
    <xf numFmtId="166" fontId="6" fillId="4" borderId="1" xfId="0" applyNumberFormat="1" applyFont="1" applyFill="1" applyBorder="1" applyAlignment="1" applyProtection="1">
      <alignment shrinkToFit="1"/>
      <protection locked="0" hidden="1"/>
    </xf>
    <xf numFmtId="0" fontId="38" fillId="2" borderId="0" xfId="0" applyFont="1" applyFill="1" applyAlignment="1">
      <alignment horizontal="left" vertical="center" indent="1"/>
    </xf>
    <xf numFmtId="37" fontId="6" fillId="0" borderId="1" xfId="0" applyNumberFormat="1" applyFont="1" applyBorder="1" applyAlignment="1" applyProtection="1">
      <alignment horizontal="center" vertical="center" shrinkToFit="1"/>
      <protection locked="0"/>
    </xf>
    <xf numFmtId="3" fontId="6" fillId="0" borderId="1" xfId="0" applyNumberFormat="1" applyFont="1" applyBorder="1" applyAlignment="1" applyProtection="1">
      <alignment horizontal="center" vertical="center" shrinkToFit="1"/>
      <protection locked="0" hidden="1"/>
    </xf>
    <xf numFmtId="37" fontId="5" fillId="6" borderId="1" xfId="0" applyNumberFormat="1" applyFont="1" applyFill="1" applyBorder="1" applyAlignment="1" applyProtection="1">
      <alignment horizontal="center" vertical="center"/>
      <protection hidden="1"/>
    </xf>
    <xf numFmtId="166" fontId="6" fillId="6" borderId="1" xfId="0" applyNumberFormat="1" applyFont="1" applyFill="1" applyBorder="1" applyAlignment="1" applyProtection="1">
      <alignment horizontal="right" vertical="center"/>
      <protection hidden="1"/>
    </xf>
    <xf numFmtId="0" fontId="6" fillId="0" borderId="0" xfId="0" applyFont="1" applyAlignment="1" applyProtection="1">
      <alignment vertical="center"/>
      <protection hidden="1"/>
    </xf>
    <xf numFmtId="0" fontId="6" fillId="0" borderId="0" xfId="0" applyFont="1" applyAlignment="1" applyProtection="1">
      <alignment vertical="center" wrapText="1"/>
      <protection hidden="1"/>
    </xf>
    <xf numFmtId="0" fontId="19" fillId="4" borderId="0" xfId="0" applyFont="1" applyFill="1" applyAlignment="1" applyProtection="1">
      <alignmen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protection hidden="1"/>
    </xf>
    <xf numFmtId="0" fontId="5" fillId="0" borderId="3"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 fillId="0" borderId="2" xfId="0" applyFont="1" applyBorder="1" applyAlignment="1" applyProtection="1">
      <alignment vertical="center"/>
      <protection hidden="1"/>
    </xf>
    <xf numFmtId="0" fontId="6" fillId="0" borderId="0" xfId="0" applyFont="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horizontal="right" vertical="center"/>
      <protection hidden="1"/>
    </xf>
    <xf numFmtId="0" fontId="6" fillId="0" borderId="3" xfId="0" applyFont="1" applyBorder="1" applyAlignment="1" applyProtection="1">
      <alignment vertical="center"/>
      <protection hidden="1"/>
    </xf>
    <xf numFmtId="0" fontId="67" fillId="0" borderId="3" xfId="0" applyFont="1" applyBorder="1" applyAlignment="1" applyProtection="1">
      <alignment vertical="center" wrapText="1"/>
      <protection hidden="1"/>
    </xf>
    <xf numFmtId="0" fontId="67" fillId="0" borderId="0" xfId="0" applyFont="1" applyAlignment="1" applyProtection="1">
      <alignment vertical="center" wrapText="1"/>
      <protection hidden="1"/>
    </xf>
    <xf numFmtId="0" fontId="6" fillId="0" borderId="0" xfId="0" applyFont="1" applyAlignment="1" applyProtection="1">
      <alignment horizontal="justify" vertical="center" wrapText="1"/>
      <protection hidden="1"/>
    </xf>
    <xf numFmtId="0" fontId="5" fillId="0" borderId="2" xfId="0" applyFont="1" applyBorder="1" applyAlignment="1" applyProtection="1">
      <alignment vertical="center" wrapText="1"/>
      <protection hidden="1"/>
    </xf>
    <xf numFmtId="0" fontId="5" fillId="0" borderId="6" xfId="0" applyFont="1" applyBorder="1" applyAlignment="1" applyProtection="1">
      <alignment vertical="center" wrapText="1"/>
      <protection hidden="1"/>
    </xf>
    <xf numFmtId="0" fontId="5" fillId="0" borderId="7" xfId="0" applyFont="1" applyBorder="1" applyAlignment="1" applyProtection="1">
      <alignment vertical="center" wrapText="1"/>
      <protection hidden="1"/>
    </xf>
    <xf numFmtId="0" fontId="5" fillId="0" borderId="8" xfId="0" applyFont="1" applyBorder="1" applyAlignment="1" applyProtection="1">
      <alignment vertical="center" wrapText="1"/>
      <protection hidden="1"/>
    </xf>
    <xf numFmtId="0" fontId="12" fillId="0" borderId="0" xfId="0" applyFont="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3" fillId="0" borderId="3" xfId="0" applyFont="1" applyBorder="1" applyAlignment="1" applyProtection="1">
      <alignment vertical="center"/>
      <protection hidden="1"/>
    </xf>
    <xf numFmtId="0" fontId="5" fillId="0" borderId="0" xfId="0" quotePrefix="1" applyFont="1" applyAlignment="1" applyProtection="1">
      <alignment horizontal="center" vertical="center"/>
      <protection hidden="1"/>
    </xf>
    <xf numFmtId="0" fontId="23" fillId="0" borderId="0" xfId="0" applyFont="1" applyAlignment="1" applyProtection="1">
      <alignment vertical="center"/>
      <protection hidden="1"/>
    </xf>
    <xf numFmtId="0" fontId="6" fillId="0" borderId="0" xfId="0" quotePrefix="1" applyFont="1" applyAlignment="1" applyProtection="1">
      <alignment horizontal="left" vertical="center" wrapText="1"/>
      <protection hidden="1"/>
    </xf>
    <xf numFmtId="0" fontId="5" fillId="0" borderId="3" xfId="0" applyFont="1" applyBorder="1" applyAlignment="1" applyProtection="1">
      <alignment vertical="center"/>
      <protection hidden="1"/>
    </xf>
    <xf numFmtId="0" fontId="5" fillId="0" borderId="0" xfId="0" applyFont="1" applyAlignment="1" applyProtection="1">
      <alignment vertical="center"/>
      <protection hidden="1"/>
    </xf>
    <xf numFmtId="0" fontId="6" fillId="0" borderId="6" xfId="0" applyFont="1" applyBorder="1" applyAlignment="1" applyProtection="1">
      <alignment vertical="center"/>
      <protection hidden="1"/>
    </xf>
    <xf numFmtId="0" fontId="5" fillId="0" borderId="7" xfId="0" quotePrefix="1" applyFont="1" applyBorder="1" applyAlignment="1" applyProtection="1">
      <alignment horizontal="center" vertical="center"/>
      <protection hidden="1"/>
    </xf>
    <xf numFmtId="0" fontId="6" fillId="0" borderId="7" xfId="0" quotePrefix="1" applyFont="1" applyBorder="1" applyAlignment="1" applyProtection="1">
      <alignment vertical="center" wrapText="1"/>
      <protection hidden="1"/>
    </xf>
    <xf numFmtId="0" fontId="6" fillId="0" borderId="8" xfId="0" applyFont="1" applyBorder="1" applyAlignment="1" applyProtection="1">
      <alignment vertical="center"/>
      <protection hidden="1"/>
    </xf>
    <xf numFmtId="0" fontId="6" fillId="0" borderId="19" xfId="0" applyFont="1" applyBorder="1" applyAlignment="1" applyProtection="1">
      <alignment horizontal="justify" vertical="center" wrapText="1"/>
      <protection hidden="1"/>
    </xf>
    <xf numFmtId="0" fontId="5" fillId="0" borderId="20" xfId="0" quotePrefix="1" applyFont="1" applyBorder="1" applyAlignment="1" applyProtection="1">
      <alignment horizontal="center" vertical="center"/>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vertical="center"/>
      <protection hidden="1"/>
    </xf>
    <xf numFmtId="0" fontId="5" fillId="0" borderId="0" xfId="0" quotePrefix="1" applyFont="1" applyAlignment="1" applyProtection="1">
      <alignment horizontal="left" vertical="center" wrapText="1"/>
      <protection hidden="1"/>
    </xf>
    <xf numFmtId="0" fontId="5" fillId="0" borderId="3" xfId="0" quotePrefix="1" applyFont="1" applyBorder="1" applyAlignment="1" applyProtection="1">
      <alignment horizontal="justify" vertical="center" wrapText="1"/>
      <protection hidden="1"/>
    </xf>
    <xf numFmtId="0" fontId="5" fillId="0" borderId="0" xfId="0" quotePrefix="1" applyFont="1" applyAlignment="1" applyProtection="1">
      <alignment horizontal="justify" vertical="center" wrapText="1"/>
      <protection hidden="1"/>
    </xf>
    <xf numFmtId="0" fontId="6" fillId="0" borderId="0" xfId="0" quotePrefix="1" applyFont="1" applyAlignment="1" applyProtection="1">
      <alignment vertical="center"/>
      <protection hidden="1"/>
    </xf>
    <xf numFmtId="0" fontId="6" fillId="0" borderId="0" xfId="0" quotePrefix="1" applyFont="1" applyAlignment="1" applyProtection="1">
      <alignment vertical="center" wrapText="1"/>
      <protection hidden="1"/>
    </xf>
    <xf numFmtId="0" fontId="6" fillId="0" borderId="3" xfId="0" quotePrefix="1" applyFont="1" applyBorder="1" applyAlignment="1" applyProtection="1">
      <alignment horizontal="left" vertical="center"/>
      <protection hidden="1"/>
    </xf>
    <xf numFmtId="0" fontId="6" fillId="0" borderId="0" xfId="0" quotePrefix="1" applyFont="1" applyAlignment="1" applyProtection="1">
      <alignment horizontal="left" vertical="center"/>
      <protection hidden="1"/>
    </xf>
    <xf numFmtId="0" fontId="5" fillId="0" borderId="3" xfId="0" applyFont="1" applyBorder="1" applyAlignment="1" applyProtection="1">
      <alignment horizontal="left" vertical="center"/>
      <protection hidden="1"/>
    </xf>
    <xf numFmtId="0" fontId="6" fillId="0" borderId="7" xfId="0" quotePrefix="1" applyFont="1" applyBorder="1" applyAlignment="1" applyProtection="1">
      <alignment horizontal="left" vertical="center" wrapText="1"/>
      <protection hidden="1"/>
    </xf>
    <xf numFmtId="0" fontId="6" fillId="0" borderId="19" xfId="0" applyFont="1" applyBorder="1" applyAlignment="1" applyProtection="1">
      <alignment vertical="center"/>
      <protection hidden="1"/>
    </xf>
    <xf numFmtId="0" fontId="6" fillId="0" borderId="20" xfId="0" applyFont="1" applyBorder="1" applyAlignment="1" applyProtection="1">
      <alignment vertical="center"/>
      <protection hidden="1"/>
    </xf>
    <xf numFmtId="0" fontId="6" fillId="0" borderId="3" xfId="0" applyFont="1" applyBorder="1" applyAlignment="1" applyProtection="1">
      <alignment horizontal="justify" vertical="center" wrapText="1"/>
      <protection hidden="1"/>
    </xf>
    <xf numFmtId="0" fontId="6" fillId="0" borderId="0" xfId="0" applyFont="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3" xfId="0" quotePrefix="1" applyFont="1" applyBorder="1" applyAlignment="1" applyProtection="1">
      <alignment horizontal="left" vertical="center" wrapText="1"/>
      <protection hidden="1"/>
    </xf>
    <xf numFmtId="0" fontId="6" fillId="0" borderId="3" xfId="0" applyFont="1" applyBorder="1" applyAlignment="1" applyProtection="1">
      <alignment vertical="center" wrapText="1"/>
      <protection hidden="1"/>
    </xf>
    <xf numFmtId="0" fontId="5" fillId="0" borderId="3" xfId="0" quotePrefix="1" applyFont="1" applyBorder="1" applyAlignment="1" applyProtection="1">
      <alignment horizontal="left" vertical="center"/>
      <protection hidden="1"/>
    </xf>
    <xf numFmtId="0" fontId="5" fillId="0" borderId="0" xfId="0" quotePrefix="1" applyFont="1" applyAlignment="1" applyProtection="1">
      <alignment horizontal="left" vertical="center"/>
      <protection hidden="1"/>
    </xf>
    <xf numFmtId="0" fontId="5" fillId="0" borderId="7" xfId="0" quotePrefix="1" applyFont="1" applyBorder="1" applyAlignment="1" applyProtection="1">
      <alignment horizontal="left" vertical="center" wrapText="1"/>
      <protection hidden="1"/>
    </xf>
    <xf numFmtId="0" fontId="5" fillId="0" borderId="19" xfId="0" applyFont="1" applyBorder="1" applyAlignment="1" applyProtection="1">
      <alignment horizontal="justify" vertical="center" wrapText="1"/>
      <protection hidden="1"/>
    </xf>
    <xf numFmtId="0" fontId="5" fillId="0" borderId="20" xfId="0" applyFont="1" applyBorder="1" applyAlignment="1" applyProtection="1">
      <alignment horizontal="justify" vertical="center" wrapText="1"/>
      <protection hidden="1"/>
    </xf>
    <xf numFmtId="0" fontId="6" fillId="0" borderId="3" xfId="0" quotePrefix="1" applyFont="1" applyBorder="1" applyAlignment="1" applyProtection="1">
      <alignment vertical="center" wrapText="1"/>
      <protection hidden="1"/>
    </xf>
    <xf numFmtId="0" fontId="5" fillId="0" borderId="3" xfId="0" applyFont="1" applyBorder="1" applyAlignment="1" applyProtection="1">
      <alignment horizontal="justify" vertical="center" wrapText="1"/>
      <protection hidden="1"/>
    </xf>
    <xf numFmtId="0" fontId="5" fillId="0" borderId="0" xfId="0" applyFont="1" applyAlignment="1" applyProtection="1">
      <alignment horizontal="justify" vertical="center" wrapText="1"/>
      <protection hidden="1"/>
    </xf>
    <xf numFmtId="0" fontId="23" fillId="0" borderId="3" xfId="0" quotePrefix="1" applyFont="1" applyBorder="1" applyAlignment="1" applyProtection="1">
      <alignment vertical="center"/>
      <protection hidden="1"/>
    </xf>
    <xf numFmtId="0" fontId="23" fillId="0" borderId="0" xfId="0" quotePrefix="1" applyFont="1" applyAlignment="1" applyProtection="1">
      <alignment vertical="center"/>
      <protection hidden="1"/>
    </xf>
    <xf numFmtId="0" fontId="6" fillId="0" borderId="0" xfId="0" applyFont="1" applyAlignment="1" applyProtection="1">
      <alignment horizontal="justify" vertical="center"/>
      <protection hidden="1"/>
    </xf>
    <xf numFmtId="0" fontId="6" fillId="0" borderId="6" xfId="0" quotePrefix="1" applyFont="1" applyBorder="1" applyAlignment="1" applyProtection="1">
      <alignment horizontal="left" vertical="center" wrapText="1"/>
      <protection hidden="1"/>
    </xf>
    <xf numFmtId="0" fontId="6" fillId="0" borderId="7" xfId="0" applyFont="1" applyBorder="1" applyAlignment="1" applyProtection="1">
      <alignment horizontal="center" vertical="center"/>
      <protection hidden="1"/>
    </xf>
    <xf numFmtId="0" fontId="6" fillId="0" borderId="7" xfId="0" applyFont="1" applyBorder="1" applyAlignment="1" applyProtection="1">
      <alignment vertical="center"/>
      <protection hidden="1"/>
    </xf>
    <xf numFmtId="0" fontId="21" fillId="0" borderId="0" xfId="3" applyFill="1" applyBorder="1" applyAlignment="1" applyProtection="1">
      <alignment horizontal="left" vertical="center"/>
    </xf>
    <xf numFmtId="0" fontId="84" fillId="2" borderId="0" xfId="0" applyFont="1" applyFill="1" applyAlignment="1">
      <alignment horizontal="right" vertical="center"/>
    </xf>
    <xf numFmtId="0" fontId="9" fillId="0" borderId="0" xfId="0" applyFont="1"/>
    <xf numFmtId="0" fontId="40" fillId="2" borderId="0" xfId="0" applyFont="1" applyFill="1" applyAlignment="1">
      <alignment vertical="center"/>
    </xf>
    <xf numFmtId="0" fontId="84" fillId="2" borderId="0" xfId="0" applyFont="1" applyFill="1" applyAlignment="1">
      <alignment vertical="center"/>
    </xf>
    <xf numFmtId="37" fontId="85" fillId="11" borderId="1" xfId="0" applyNumberFormat="1" applyFont="1" applyFill="1" applyBorder="1" applyAlignment="1" applyProtection="1">
      <alignment horizontal="right" vertical="center"/>
      <protection hidden="1"/>
    </xf>
    <xf numFmtId="0" fontId="84" fillId="2" borderId="3" xfId="0" applyFont="1" applyFill="1" applyBorder="1" applyAlignment="1">
      <alignment horizontal="center" vertical="center"/>
    </xf>
    <xf numFmtId="0" fontId="86" fillId="0" borderId="0" xfId="0" applyFont="1"/>
    <xf numFmtId="37" fontId="85" fillId="11" borderId="1" xfId="0" applyNumberFormat="1" applyFont="1" applyFill="1" applyBorder="1" applyAlignment="1" applyProtection="1">
      <alignment horizontal="center" vertical="center"/>
      <protection hidden="1"/>
    </xf>
    <xf numFmtId="0" fontId="21" fillId="2" borderId="0" xfId="3" applyNumberFormat="1" applyFill="1" applyBorder="1" applyAlignment="1" applyProtection="1"/>
    <xf numFmtId="0" fontId="87" fillId="0" borderId="0" xfId="2" applyFont="1" applyFill="1" applyAlignment="1" applyProtection="1">
      <alignment horizontal="center" vertical="center"/>
    </xf>
    <xf numFmtId="0" fontId="37" fillId="10" borderId="0" xfId="0" quotePrefix="1" applyFont="1" applyFill="1"/>
    <xf numFmtId="0" fontId="88" fillId="2" borderId="2" xfId="0" applyFont="1" applyFill="1" applyBorder="1" applyAlignment="1">
      <alignment horizontal="center"/>
    </xf>
    <xf numFmtId="1" fontId="88" fillId="2" borderId="2" xfId="0" applyNumberFormat="1" applyFont="1" applyFill="1" applyBorder="1" applyAlignment="1">
      <alignment horizontal="center"/>
    </xf>
    <xf numFmtId="0" fontId="81" fillId="4" borderId="0" xfId="0" applyFont="1" applyFill="1"/>
    <xf numFmtId="0" fontId="89" fillId="2" borderId="3" xfId="0" applyFont="1" applyFill="1" applyBorder="1"/>
    <xf numFmtId="0" fontId="90" fillId="2" borderId="3" xfId="0" applyFont="1" applyFill="1" applyBorder="1" applyAlignment="1">
      <alignment horizontal="center"/>
    </xf>
    <xf numFmtId="0" fontId="6" fillId="0" borderId="0" xfId="0" applyFont="1" applyAlignment="1" applyProtection="1">
      <alignment vertical="center"/>
      <protection locked="0"/>
    </xf>
    <xf numFmtId="165" fontId="19" fillId="0" borderId="0" xfId="6" applyNumberFormat="1" applyFont="1" applyProtection="1"/>
    <xf numFmtId="0" fontId="93" fillId="0" borderId="0" xfId="0" quotePrefix="1" applyFont="1" applyAlignment="1" applyProtection="1">
      <alignment horizontal="center" vertical="center"/>
      <protection hidden="1"/>
    </xf>
    <xf numFmtId="0" fontId="93" fillId="2" borderId="0" xfId="0" applyFont="1" applyFill="1" applyAlignment="1">
      <alignment horizontal="right" vertical="center"/>
    </xf>
    <xf numFmtId="0" fontId="93" fillId="2" borderId="0" xfId="0" applyFont="1" applyFill="1" applyAlignment="1">
      <alignment horizontal="left" vertical="center"/>
    </xf>
    <xf numFmtId="0" fontId="93" fillId="2" borderId="0" xfId="0" applyFont="1" applyFill="1" applyAlignment="1">
      <alignment vertical="center"/>
    </xf>
    <xf numFmtId="0" fontId="20" fillId="0" borderId="0" xfId="0" applyFont="1" applyAlignment="1">
      <alignment horizontal="center"/>
    </xf>
    <xf numFmtId="0" fontId="95" fillId="0" borderId="0" xfId="0" applyFont="1" applyAlignment="1">
      <alignment horizontal="center" vertical="center" wrapText="1"/>
    </xf>
    <xf numFmtId="0" fontId="94" fillId="0" borderId="0" xfId="0" applyFont="1"/>
    <xf numFmtId="0" fontId="96" fillId="0" borderId="0" xfId="0" applyFont="1" applyAlignment="1">
      <alignment vertical="center"/>
    </xf>
    <xf numFmtId="37" fontId="85" fillId="11" borderId="24" xfId="0" applyNumberFormat="1" applyFont="1" applyFill="1" applyBorder="1" applyAlignment="1" applyProtection="1">
      <alignment horizontal="center" vertical="center"/>
      <protection hidden="1"/>
    </xf>
    <xf numFmtId="0" fontId="97" fillId="2" borderId="0" xfId="0" applyFont="1" applyFill="1" applyAlignment="1">
      <alignment vertical="center"/>
    </xf>
    <xf numFmtId="165" fontId="97" fillId="0" borderId="1" xfId="6" applyNumberFormat="1" applyFont="1" applyFill="1" applyBorder="1" applyAlignment="1" applyProtection="1">
      <alignment horizontal="right" vertical="center"/>
      <protection hidden="1"/>
    </xf>
    <xf numFmtId="0" fontId="84" fillId="2" borderId="3" xfId="0" applyFont="1" applyFill="1" applyBorder="1" applyAlignment="1">
      <alignment vertical="center"/>
    </xf>
    <xf numFmtId="37" fontId="85" fillId="11" borderId="0" xfId="0" applyNumberFormat="1" applyFont="1" applyFill="1" applyAlignment="1" applyProtection="1">
      <alignment horizontal="right" vertical="center"/>
      <protection hidden="1"/>
    </xf>
    <xf numFmtId="0" fontId="83" fillId="7" borderId="26" xfId="3" applyFont="1" applyFill="1" applyBorder="1" applyAlignment="1" applyProtection="1">
      <alignment vertical="center"/>
      <protection locked="0"/>
    </xf>
    <xf numFmtId="0" fontId="83" fillId="7" borderId="33" xfId="3" applyFont="1" applyFill="1" applyBorder="1" applyAlignment="1" applyProtection="1">
      <alignment vertical="center"/>
      <protection locked="0"/>
    </xf>
    <xf numFmtId="0" fontId="5" fillId="0" borderId="0" xfId="0" quotePrefix="1" applyFont="1" applyAlignment="1" applyProtection="1">
      <alignment horizontal="center"/>
      <protection hidden="1"/>
    </xf>
    <xf numFmtId="0" fontId="93" fillId="0" borderId="0" xfId="0" applyFont="1" applyAlignment="1" applyProtection="1">
      <alignment vertical="center"/>
      <protection hidden="1"/>
    </xf>
    <xf numFmtId="0" fontId="5" fillId="2" borderId="6" xfId="0" applyFont="1" applyFill="1" applyBorder="1" applyAlignment="1">
      <alignment horizontal="center" vertical="center"/>
    </xf>
    <xf numFmtId="0" fontId="38" fillId="2" borderId="7" xfId="0" applyFont="1" applyFill="1" applyBorder="1" applyAlignment="1">
      <alignment horizontal="center" vertical="center"/>
    </xf>
    <xf numFmtId="0" fontId="6" fillId="0" borderId="0" xfId="0" applyFont="1" applyAlignment="1" applyProtection="1">
      <alignment vertical="center"/>
      <protection locked="0" hidden="1"/>
    </xf>
    <xf numFmtId="0" fontId="30" fillId="0" borderId="0" xfId="0" applyFont="1" applyAlignment="1" applyProtection="1">
      <alignment horizontal="center" vertical="center"/>
      <protection hidden="1"/>
    </xf>
    <xf numFmtId="0" fontId="93" fillId="2" borderId="5" xfId="0" applyFont="1" applyFill="1" applyBorder="1" applyAlignment="1">
      <alignment horizontal="center"/>
    </xf>
    <xf numFmtId="0" fontId="93" fillId="11" borderId="0" xfId="0" quotePrefix="1" applyFont="1" applyFill="1" applyAlignment="1" applyProtection="1">
      <alignment horizontal="center" vertical="center"/>
      <protection hidden="1"/>
    </xf>
    <xf numFmtId="0" fontId="93" fillId="2" borderId="3" xfId="0" applyFont="1" applyFill="1" applyBorder="1" applyAlignment="1">
      <alignment horizontal="center" vertical="center"/>
    </xf>
    <xf numFmtId="0" fontId="29" fillId="0" borderId="0" xfId="0" applyFont="1"/>
    <xf numFmtId="0" fontId="6" fillId="0" borderId="0" xfId="0" applyFont="1" applyAlignment="1" applyProtection="1">
      <alignment vertical="top" wrapText="1"/>
      <protection hidden="1"/>
    </xf>
    <xf numFmtId="0" fontId="23" fillId="2" borderId="0" xfId="0" applyFont="1" applyFill="1" applyAlignment="1">
      <alignment horizontal="left" vertical="center"/>
    </xf>
    <xf numFmtId="0" fontId="23" fillId="2" borderId="3" xfId="0" applyFont="1" applyFill="1" applyBorder="1" applyAlignment="1">
      <alignment horizontal="left" vertical="center" indent="1"/>
    </xf>
    <xf numFmtId="166" fontId="6" fillId="0" borderId="1" xfId="0" applyNumberFormat="1" applyFont="1" applyBorder="1" applyAlignment="1" applyProtection="1">
      <alignment horizontal="center"/>
      <protection locked="0" hidden="1"/>
    </xf>
    <xf numFmtId="0" fontId="6" fillId="0" borderId="0" xfId="0" applyFont="1" applyAlignment="1" applyProtection="1">
      <alignment horizontal="left" vertical="top" wrapText="1"/>
      <protection hidden="1"/>
    </xf>
    <xf numFmtId="0" fontId="6" fillId="0" borderId="0" xfId="0" applyFont="1" applyAlignment="1" applyProtection="1">
      <alignment horizontal="right" vertical="top"/>
      <protection hidden="1"/>
    </xf>
    <xf numFmtId="0" fontId="0" fillId="0" borderId="0" xfId="0" applyAlignment="1">
      <alignment wrapText="1"/>
    </xf>
    <xf numFmtId="168" fontId="85" fillId="11" borderId="1" xfId="0" applyNumberFormat="1" applyFont="1" applyFill="1" applyBorder="1" applyAlignment="1" applyProtection="1">
      <alignment horizontal="right" vertical="center"/>
      <protection hidden="1"/>
    </xf>
    <xf numFmtId="0" fontId="99" fillId="0" borderId="0" xfId="0" applyFont="1"/>
    <xf numFmtId="164" fontId="81" fillId="10" borderId="0" xfId="0" applyNumberFormat="1" applyFont="1" applyFill="1"/>
    <xf numFmtId="164" fontId="37" fillId="10" borderId="0" xfId="0" applyNumberFormat="1" applyFont="1" applyFill="1"/>
    <xf numFmtId="0" fontId="20" fillId="0" borderId="0" xfId="4" applyFont="1"/>
    <xf numFmtId="0" fontId="20" fillId="0" borderId="0" xfId="4" applyFont="1" applyAlignment="1">
      <alignment horizontal="right"/>
    </xf>
    <xf numFmtId="0" fontId="20" fillId="0" borderId="0" xfId="0" applyFont="1" applyAlignment="1">
      <alignment vertical="center"/>
    </xf>
    <xf numFmtId="164" fontId="20" fillId="0" borderId="0" xfId="0" applyNumberFormat="1" applyFont="1"/>
    <xf numFmtId="0" fontId="100" fillId="4" borderId="0" xfId="0" applyFont="1" applyFill="1"/>
    <xf numFmtId="0" fontId="101" fillId="4" borderId="0" xfId="0" applyFont="1" applyFill="1" applyAlignment="1">
      <alignment horizontal="center"/>
    </xf>
    <xf numFmtId="0" fontId="7" fillId="2" borderId="0" xfId="0" applyFont="1" applyFill="1" applyAlignment="1">
      <alignment horizontal="center"/>
    </xf>
    <xf numFmtId="0" fontId="7" fillId="2" borderId="0" xfId="0" applyFont="1" applyFill="1" applyAlignment="1">
      <alignment horizontal="center" vertical="center"/>
    </xf>
    <xf numFmtId="1" fontId="37" fillId="10" borderId="0" xfId="0" applyNumberFormat="1" applyFont="1" applyFill="1" applyAlignment="1">
      <alignment horizontal="left"/>
    </xf>
    <xf numFmtId="0" fontId="20" fillId="2" borderId="3" xfId="0" applyFont="1" applyFill="1" applyBorder="1" applyProtection="1">
      <protection locked="0"/>
    </xf>
    <xf numFmtId="0" fontId="92" fillId="2" borderId="3" xfId="0" applyFont="1" applyFill="1" applyBorder="1" applyAlignment="1">
      <alignment horizontal="center"/>
    </xf>
    <xf numFmtId="0" fontId="20" fillId="2" borderId="0" xfId="0" applyFont="1" applyFill="1" applyAlignment="1">
      <alignment horizontal="left" wrapText="1"/>
    </xf>
    <xf numFmtId="0" fontId="6" fillId="2" borderId="2" xfId="0" quotePrefix="1" applyFont="1" applyFill="1" applyBorder="1" applyAlignment="1">
      <alignment vertical="center" wrapText="1"/>
    </xf>
    <xf numFmtId="0" fontId="33" fillId="2" borderId="2" xfId="0" applyFont="1" applyFill="1" applyBorder="1" applyAlignment="1">
      <alignment horizontal="left" vertical="center"/>
    </xf>
    <xf numFmtId="0" fontId="71" fillId="10" borderId="0" xfId="0" applyFont="1" applyFill="1"/>
    <xf numFmtId="0" fontId="8" fillId="0" borderId="0" xfId="0" applyFont="1"/>
    <xf numFmtId="0" fontId="6" fillId="3" borderId="0" xfId="0" quotePrefix="1" applyFont="1" applyFill="1" applyAlignment="1">
      <alignment horizontal="left"/>
    </xf>
    <xf numFmtId="0" fontId="6" fillId="2" borderId="2" xfId="0" applyFont="1" applyFill="1" applyBorder="1" applyAlignment="1">
      <alignment horizontal="center"/>
    </xf>
    <xf numFmtId="0" fontId="19" fillId="0" borderId="0" xfId="0" applyFont="1" applyAlignment="1">
      <alignment horizontal="center"/>
    </xf>
    <xf numFmtId="0" fontId="19" fillId="0" borderId="0" xfId="0" applyFont="1"/>
    <xf numFmtId="0" fontId="30" fillId="0" borderId="0" xfId="0" applyFont="1" applyAlignment="1">
      <alignment horizontal="center"/>
    </xf>
    <xf numFmtId="0" fontId="70" fillId="7" borderId="25" xfId="0" applyFont="1" applyFill="1" applyBorder="1" applyAlignment="1">
      <alignment horizontal="center" vertical="center"/>
    </xf>
    <xf numFmtId="0" fontId="20" fillId="0" borderId="26" xfId="0" applyFont="1" applyBorder="1" applyAlignment="1">
      <alignment horizontal="center" vertical="center"/>
    </xf>
    <xf numFmtId="0" fontId="20" fillId="0" borderId="33" xfId="0" applyFont="1" applyBorder="1" applyAlignment="1">
      <alignment horizontal="center" vertical="center"/>
    </xf>
    <xf numFmtId="0" fontId="23" fillId="2" borderId="0" xfId="0" applyFont="1" applyFill="1" applyAlignment="1">
      <alignment horizontal="left" vertical="center"/>
    </xf>
    <xf numFmtId="0" fontId="6" fillId="0" borderId="0" xfId="0" applyFont="1" applyAlignment="1">
      <alignment horizontal="left" vertical="center"/>
    </xf>
    <xf numFmtId="49" fontId="6" fillId="4" borderId="23" xfId="0" applyNumberFormat="1" applyFont="1" applyFill="1" applyBorder="1" applyAlignment="1" applyProtection="1">
      <alignment horizontal="left" vertical="center" indent="1"/>
      <protection locked="0"/>
    </xf>
    <xf numFmtId="49" fontId="6" fillId="4" borderId="27" xfId="0" applyNumberFormat="1" applyFont="1" applyFill="1" applyBorder="1" applyAlignment="1" applyProtection="1">
      <alignment horizontal="left" vertical="center" indent="1"/>
      <protection locked="0"/>
    </xf>
    <xf numFmtId="49" fontId="21" fillId="4" borderId="23" xfId="3" applyNumberFormat="1" applyFill="1" applyBorder="1" applyAlignment="1" applyProtection="1">
      <alignment horizontal="left" vertical="center" indent="1"/>
      <protection locked="0"/>
    </xf>
    <xf numFmtId="49" fontId="21" fillId="4" borderId="24" xfId="3" applyNumberFormat="1" applyFill="1" applyBorder="1" applyAlignment="1" applyProtection="1">
      <alignment horizontal="left" vertical="center" indent="1"/>
      <protection locked="0"/>
    </xf>
    <xf numFmtId="49" fontId="21" fillId="4" borderId="27" xfId="3" applyNumberFormat="1" applyFill="1" applyBorder="1" applyAlignment="1" applyProtection="1">
      <alignment horizontal="left" vertical="center" indent="1"/>
      <protection locked="0"/>
    </xf>
    <xf numFmtId="0" fontId="23" fillId="2" borderId="0" xfId="0" applyFont="1" applyFill="1" applyAlignment="1">
      <alignment horizontal="left" vertical="center" wrapText="1"/>
    </xf>
    <xf numFmtId="0" fontId="28" fillId="0" borderId="0" xfId="0" applyFont="1" applyAlignment="1">
      <alignment horizontal="left" vertical="center" wrapText="1"/>
    </xf>
    <xf numFmtId="0" fontId="6" fillId="0" borderId="0" xfId="0" applyFont="1" applyAlignment="1">
      <alignment horizontal="center" vertical="center"/>
    </xf>
    <xf numFmtId="0" fontId="19" fillId="0" borderId="0" xfId="0" applyFont="1" applyAlignment="1">
      <alignment horizontal="center" vertical="center"/>
    </xf>
    <xf numFmtId="0" fontId="6" fillId="0" borderId="0" xfId="0" quotePrefix="1" applyFont="1" applyAlignment="1">
      <alignment horizontal="center" vertical="center"/>
    </xf>
    <xf numFmtId="0" fontId="6" fillId="3" borderId="19" xfId="0" quotePrefix="1" applyFont="1" applyFill="1" applyBorder="1" applyAlignment="1">
      <alignment horizontal="center" vertical="center" wrapText="1"/>
    </xf>
    <xf numFmtId="0" fontId="6" fillId="3" borderId="20" xfId="0" quotePrefix="1" applyFont="1" applyFill="1" applyBorder="1" applyAlignment="1">
      <alignment horizontal="center" vertical="center" wrapText="1"/>
    </xf>
    <xf numFmtId="0" fontId="6" fillId="3" borderId="21" xfId="0" quotePrefix="1" applyFont="1" applyFill="1" applyBorder="1" applyAlignment="1">
      <alignment horizontal="center" vertical="center" wrapText="1"/>
    </xf>
    <xf numFmtId="0" fontId="6" fillId="3" borderId="3" xfId="0" quotePrefix="1" applyFont="1" applyFill="1" applyBorder="1" applyAlignment="1">
      <alignment horizontal="center" vertical="center" wrapText="1"/>
    </xf>
    <xf numFmtId="0" fontId="6" fillId="3" borderId="0" xfId="0" quotePrefix="1" applyFont="1" applyFill="1" applyAlignment="1">
      <alignment horizontal="center" vertical="center" wrapText="1"/>
    </xf>
    <xf numFmtId="0" fontId="6" fillId="3" borderId="2" xfId="0" quotePrefix="1" applyFont="1" applyFill="1" applyBorder="1" applyAlignment="1">
      <alignment horizontal="center" vertical="center" wrapText="1"/>
    </xf>
    <xf numFmtId="0" fontId="6" fillId="3" borderId="6" xfId="0" quotePrefix="1" applyFont="1" applyFill="1" applyBorder="1" applyAlignment="1">
      <alignment horizontal="center" vertical="center" wrapText="1"/>
    </xf>
    <xf numFmtId="0" fontId="6" fillId="3" borderId="7" xfId="0" quotePrefix="1" applyFont="1" applyFill="1" applyBorder="1" applyAlignment="1">
      <alignment horizontal="center" vertical="center" wrapText="1"/>
    </xf>
    <xf numFmtId="0" fontId="6" fillId="3" borderId="8" xfId="0" quotePrefix="1" applyFont="1" applyFill="1" applyBorder="1" applyAlignment="1">
      <alignment horizontal="center" vertical="center" wrapText="1"/>
    </xf>
    <xf numFmtId="0" fontId="6" fillId="2" borderId="8" xfId="0" applyFont="1" applyFill="1" applyBorder="1" applyAlignment="1">
      <alignment horizontal="center"/>
    </xf>
    <xf numFmtId="0" fontId="6" fillId="3" borderId="0" xfId="0" applyFont="1" applyFill="1" applyAlignment="1">
      <alignment horizontal="left" vertical="center" wrapText="1"/>
    </xf>
    <xf numFmtId="0" fontId="5" fillId="0" borderId="0" xfId="0" applyFont="1" applyAlignment="1">
      <alignment horizontal="center" vertical="center"/>
    </xf>
    <xf numFmtId="49" fontId="73" fillId="8" borderId="34" xfId="0" applyNumberFormat="1" applyFont="1" applyFill="1" applyBorder="1" applyAlignment="1">
      <alignment horizontal="center" vertical="center"/>
    </xf>
    <xf numFmtId="49" fontId="73" fillId="8" borderId="35" xfId="0" applyNumberFormat="1" applyFont="1" applyFill="1" applyBorder="1" applyAlignment="1">
      <alignment horizontal="center" vertical="center"/>
    </xf>
    <xf numFmtId="49" fontId="73" fillId="8" borderId="36" xfId="0" applyNumberFormat="1" applyFont="1" applyFill="1" applyBorder="1" applyAlignment="1">
      <alignment horizontal="center" vertical="center"/>
    </xf>
    <xf numFmtId="0" fontId="73" fillId="8" borderId="28" xfId="0" applyFont="1" applyFill="1" applyBorder="1" applyAlignment="1">
      <alignment horizontal="center"/>
    </xf>
    <xf numFmtId="0" fontId="73" fillId="8" borderId="0" xfId="0" applyFont="1" applyFill="1" applyAlignment="1">
      <alignment horizontal="center"/>
    </xf>
    <xf numFmtId="0" fontId="73" fillId="8" borderId="29" xfId="0" applyFont="1" applyFill="1" applyBorder="1" applyAlignment="1">
      <alignment horizontal="center"/>
    </xf>
    <xf numFmtId="0" fontId="72" fillId="8" borderId="30" xfId="0" quotePrefix="1" applyFont="1" applyFill="1" applyBorder="1" applyAlignment="1">
      <alignment horizontal="center"/>
    </xf>
    <xf numFmtId="0" fontId="72" fillId="8" borderId="31" xfId="0" quotePrefix="1" applyFont="1" applyFill="1" applyBorder="1" applyAlignment="1">
      <alignment horizontal="center"/>
    </xf>
    <xf numFmtId="0" fontId="72" fillId="8" borderId="32" xfId="0" quotePrefix="1" applyFont="1" applyFill="1" applyBorder="1" applyAlignment="1">
      <alignment horizontal="center"/>
    </xf>
    <xf numFmtId="0" fontId="33" fillId="3" borderId="0" xfId="0" quotePrefix="1" applyFont="1" applyFill="1" applyAlignment="1">
      <alignment horizontal="center" wrapText="1"/>
    </xf>
    <xf numFmtId="0" fontId="6" fillId="13" borderId="37" xfId="0" applyFont="1" applyFill="1" applyBorder="1" applyAlignment="1">
      <alignment horizontal="center" vertical="center" wrapText="1"/>
    </xf>
    <xf numFmtId="0" fontId="6" fillId="13" borderId="38" xfId="0" applyFont="1" applyFill="1" applyBorder="1" applyAlignment="1">
      <alignment horizontal="center" vertical="center" wrapText="1"/>
    </xf>
    <xf numFmtId="0" fontId="6" fillId="13" borderId="39" xfId="0" applyFont="1" applyFill="1" applyBorder="1" applyAlignment="1">
      <alignment horizontal="center" vertical="center" wrapText="1"/>
    </xf>
    <xf numFmtId="0" fontId="6" fillId="13" borderId="40" xfId="0" applyFont="1" applyFill="1" applyBorder="1" applyAlignment="1">
      <alignment horizontal="center" vertical="center" wrapText="1"/>
    </xf>
    <xf numFmtId="0" fontId="6" fillId="13" borderId="0" xfId="0" applyFont="1" applyFill="1" applyAlignment="1">
      <alignment horizontal="center" vertical="center" wrapText="1"/>
    </xf>
    <xf numFmtId="0" fontId="6" fillId="13" borderId="41" xfId="0" applyFont="1" applyFill="1" applyBorder="1" applyAlignment="1">
      <alignment horizontal="center" vertical="center" wrapText="1"/>
    </xf>
    <xf numFmtId="0" fontId="6" fillId="13" borderId="42" xfId="0" applyFont="1" applyFill="1" applyBorder="1" applyAlignment="1">
      <alignment horizontal="center" vertical="center" wrapText="1"/>
    </xf>
    <xf numFmtId="0" fontId="6" fillId="13" borderId="43" xfId="0" applyFont="1" applyFill="1" applyBorder="1" applyAlignment="1">
      <alignment horizontal="center" vertical="center" wrapText="1"/>
    </xf>
    <xf numFmtId="0" fontId="6" fillId="13" borderId="44" xfId="0" applyFont="1" applyFill="1" applyBorder="1" applyAlignment="1">
      <alignment horizontal="center" vertical="center" wrapText="1"/>
    </xf>
    <xf numFmtId="0" fontId="29" fillId="0" borderId="0" xfId="0" applyFont="1" applyAlignment="1">
      <alignment horizontal="center"/>
    </xf>
    <xf numFmtId="0" fontId="71" fillId="7" borderId="25" xfId="0" applyFont="1" applyFill="1" applyBorder="1" applyAlignment="1">
      <alignment horizontal="center" vertical="center"/>
    </xf>
    <xf numFmtId="0" fontId="74" fillId="0" borderId="24" xfId="0" applyFont="1" applyBorder="1" applyProtection="1">
      <protection locked="0"/>
    </xf>
    <xf numFmtId="0" fontId="74" fillId="0" borderId="27" xfId="0" applyFont="1" applyBorder="1" applyProtection="1">
      <protection locked="0"/>
    </xf>
    <xf numFmtId="0" fontId="6" fillId="4" borderId="23" xfId="0" applyFont="1" applyFill="1" applyBorder="1" applyAlignment="1" applyProtection="1">
      <alignment horizontal="center" vertical="center"/>
      <protection locked="0"/>
    </xf>
    <xf numFmtId="0" fontId="6" fillId="4" borderId="24"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23" xfId="0" applyFont="1" applyFill="1" applyBorder="1" applyAlignment="1" applyProtection="1">
      <alignment horizontal="left" vertical="center" indent="1"/>
      <protection locked="0"/>
    </xf>
    <xf numFmtId="0" fontId="9" fillId="0" borderId="24" xfId="0" applyFont="1" applyBorder="1" applyProtection="1">
      <protection locked="0"/>
    </xf>
    <xf numFmtId="0" fontId="9" fillId="0" borderId="27" xfId="0" applyFont="1" applyBorder="1" applyProtection="1">
      <protection locked="0"/>
    </xf>
    <xf numFmtId="0" fontId="6" fillId="4" borderId="27" xfId="0" applyFont="1" applyFill="1" applyBorder="1" applyAlignment="1" applyProtection="1">
      <alignment horizontal="left" vertical="center" indent="1"/>
      <protection locked="0"/>
    </xf>
    <xf numFmtId="0" fontId="65" fillId="0" borderId="0" xfId="0" applyFont="1" applyAlignment="1">
      <alignment horizontal="center"/>
    </xf>
    <xf numFmtId="0" fontId="32" fillId="7" borderId="25" xfId="0" applyFont="1" applyFill="1" applyBorder="1" applyAlignment="1" applyProtection="1">
      <alignment horizontal="center" vertical="center" wrapText="1"/>
      <protection locked="0"/>
    </xf>
    <xf numFmtId="0" fontId="32" fillId="7" borderId="26" xfId="0" applyFont="1" applyFill="1" applyBorder="1" applyAlignment="1" applyProtection="1">
      <alignment horizontal="center" vertical="center" wrapText="1"/>
      <protection locked="0"/>
    </xf>
    <xf numFmtId="0" fontId="69" fillId="0" borderId="0" xfId="0" applyFont="1" applyAlignment="1">
      <alignment horizontal="center" wrapText="1"/>
    </xf>
    <xf numFmtId="0" fontId="30" fillId="0" borderId="0" xfId="0" applyFont="1" applyAlignment="1">
      <alignment horizontal="center" vertical="center"/>
    </xf>
    <xf numFmtId="0" fontId="5" fillId="2" borderId="2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22" xfId="0" applyFont="1" applyFill="1" applyBorder="1" applyAlignment="1">
      <alignment horizontal="center" vertical="center"/>
    </xf>
    <xf numFmtId="0" fontId="5" fillId="2" borderId="4" xfId="0" applyFont="1" applyFill="1" applyBorder="1" applyAlignment="1">
      <alignment horizontal="center" vertical="center"/>
    </xf>
    <xf numFmtId="0" fontId="69" fillId="0" borderId="0" xfId="0" applyFont="1" applyAlignment="1">
      <alignment horizontal="center" vertical="center" wrapText="1"/>
    </xf>
    <xf numFmtId="0" fontId="21" fillId="5" borderId="0" xfId="0" applyFont="1" applyFill="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84" fillId="2" borderId="3" xfId="0" applyFont="1" applyFill="1" applyBorder="1" applyAlignment="1">
      <alignment horizontal="right" vertical="center"/>
    </xf>
    <xf numFmtId="0" fontId="84" fillId="2" borderId="0" xfId="0" applyFont="1" applyFill="1" applyAlignment="1">
      <alignment horizontal="right" vertical="center"/>
    </xf>
    <xf numFmtId="0" fontId="84" fillId="2" borderId="13" xfId="0" applyFont="1" applyFill="1" applyBorder="1" applyAlignment="1">
      <alignment horizontal="right" vertical="center"/>
    </xf>
    <xf numFmtId="0" fontId="49" fillId="5" borderId="0" xfId="0" applyFont="1" applyFill="1" applyAlignment="1">
      <alignment horizontal="center" vertical="center"/>
    </xf>
    <xf numFmtId="0" fontId="83" fillId="7" borderId="7" xfId="3" applyFont="1" applyFill="1" applyBorder="1" applyAlignment="1" applyProtection="1">
      <alignment horizontal="right" vertical="center"/>
      <protection locked="0"/>
    </xf>
    <xf numFmtId="0" fontId="83" fillId="7" borderId="8" xfId="3" applyFont="1" applyFill="1" applyBorder="1" applyAlignment="1" applyProtection="1">
      <alignment horizontal="right" vertical="center"/>
      <protection locked="0"/>
    </xf>
    <xf numFmtId="37" fontId="6" fillId="0" borderId="23" xfId="0" applyNumberFormat="1" applyFont="1" applyBorder="1" applyAlignment="1" applyProtection="1">
      <alignment horizontal="left" vertical="center"/>
      <protection locked="0"/>
    </xf>
    <xf numFmtId="37" fontId="6" fillId="0" borderId="24" xfId="0" applyNumberFormat="1" applyFont="1" applyBorder="1" applyAlignment="1" applyProtection="1">
      <alignment horizontal="left" vertical="center"/>
      <protection locked="0"/>
    </xf>
    <xf numFmtId="37" fontId="6" fillId="0" borderId="27" xfId="0" applyNumberFormat="1" applyFont="1" applyBorder="1" applyAlignment="1" applyProtection="1">
      <alignment horizontal="left" vertical="center"/>
      <protection locked="0"/>
    </xf>
    <xf numFmtId="0" fontId="6" fillId="2" borderId="0" xfId="0" applyFont="1" applyFill="1" applyAlignment="1">
      <alignment vertical="center"/>
    </xf>
    <xf numFmtId="0" fontId="71" fillId="7" borderId="25" xfId="0" applyFont="1" applyFill="1" applyBorder="1" applyAlignment="1">
      <alignment horizontal="center" vertical="center" wrapText="1"/>
    </xf>
    <xf numFmtId="0" fontId="71" fillId="7" borderId="26" xfId="0" applyFont="1" applyFill="1" applyBorder="1" applyAlignment="1">
      <alignment horizontal="center" vertical="center"/>
    </xf>
    <xf numFmtId="0" fontId="6" fillId="2" borderId="2" xfId="0" applyFont="1" applyFill="1" applyBorder="1" applyAlignment="1">
      <alignment vertical="center"/>
    </xf>
    <xf numFmtId="37" fontId="85" fillId="11" borderId="0" xfId="0" applyNumberFormat="1" applyFont="1" applyFill="1" applyAlignment="1" applyProtection="1">
      <alignment horizontal="center" vertical="center" wrapText="1"/>
      <protection hidden="1"/>
    </xf>
    <xf numFmtId="0" fontId="98" fillId="14" borderId="7" xfId="0" applyFont="1" applyFill="1" applyBorder="1" applyAlignment="1">
      <alignment horizontal="left" vertical="center" wrapText="1"/>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6" fillId="12" borderId="48" xfId="0" applyFont="1" applyFill="1" applyBorder="1" applyAlignment="1" applyProtection="1">
      <alignment horizontal="left" vertical="top" wrapText="1"/>
      <protection locked="0"/>
    </xf>
    <xf numFmtId="0" fontId="6" fillId="12" borderId="49" xfId="0" applyFont="1" applyFill="1" applyBorder="1" applyAlignment="1" applyProtection="1">
      <alignment horizontal="left" vertical="top" wrapText="1"/>
      <protection locked="0"/>
    </xf>
    <xf numFmtId="0" fontId="6" fillId="12" borderId="50" xfId="0" applyFont="1" applyFill="1" applyBorder="1" applyAlignment="1" applyProtection="1">
      <alignment horizontal="left" vertical="top" wrapText="1"/>
      <protection locked="0"/>
    </xf>
    <xf numFmtId="0" fontId="6" fillId="12" borderId="51" xfId="0" applyFont="1" applyFill="1" applyBorder="1" applyAlignment="1" applyProtection="1">
      <alignment horizontal="left" vertical="top" wrapText="1"/>
      <protection locked="0"/>
    </xf>
    <xf numFmtId="0" fontId="6" fillId="12" borderId="0" xfId="0" applyFont="1" applyFill="1" applyAlignment="1" applyProtection="1">
      <alignment horizontal="left" vertical="top" wrapText="1"/>
      <protection locked="0"/>
    </xf>
    <xf numFmtId="0" fontId="6" fillId="12" borderId="52" xfId="0" applyFont="1" applyFill="1" applyBorder="1" applyAlignment="1" applyProtection="1">
      <alignment horizontal="left" vertical="top" wrapText="1"/>
      <protection locked="0"/>
    </xf>
    <xf numFmtId="0" fontId="6" fillId="12" borderId="53" xfId="0" applyFont="1" applyFill="1" applyBorder="1" applyAlignment="1" applyProtection="1">
      <alignment horizontal="left" vertical="top" wrapText="1"/>
      <protection locked="0"/>
    </xf>
    <xf numFmtId="0" fontId="6" fillId="12" borderId="54" xfId="0" applyFont="1" applyFill="1" applyBorder="1" applyAlignment="1" applyProtection="1">
      <alignment horizontal="left" vertical="top" wrapText="1"/>
      <protection locked="0"/>
    </xf>
    <xf numFmtId="0" fontId="6" fillId="12" borderId="55" xfId="0" applyFont="1" applyFill="1" applyBorder="1" applyAlignment="1" applyProtection="1">
      <alignment horizontal="left" vertical="top" wrapText="1"/>
      <protection locked="0"/>
    </xf>
    <xf numFmtId="0" fontId="6" fillId="2" borderId="0" xfId="0" applyFont="1" applyFill="1" applyAlignment="1">
      <alignment horizontal="left" vertical="top" wrapText="1"/>
    </xf>
    <xf numFmtId="37" fontId="85" fillId="11" borderId="7" xfId="0" applyNumberFormat="1" applyFont="1" applyFill="1" applyBorder="1" applyAlignment="1" applyProtection="1">
      <alignment horizontal="center" vertical="center" wrapText="1"/>
      <protection hidden="1"/>
    </xf>
    <xf numFmtId="0" fontId="6" fillId="2" borderId="0" xfId="0" applyFont="1" applyFill="1" applyAlignment="1">
      <alignment horizontal="left" vertical="center" wrapText="1"/>
    </xf>
    <xf numFmtId="0" fontId="5" fillId="2" borderId="3" xfId="0" applyFont="1" applyFill="1" applyBorder="1" applyAlignment="1">
      <alignment horizontal="center" vertical="center"/>
    </xf>
    <xf numFmtId="0" fontId="0" fillId="0" borderId="0" xfId="0"/>
    <xf numFmtId="0" fontId="0" fillId="0" borderId="13" xfId="0" applyBorder="1"/>
    <xf numFmtId="0" fontId="5" fillId="2" borderId="0" xfId="0" applyFont="1" applyFill="1" applyAlignment="1">
      <alignment horizontal="center" vertical="center" wrapText="1"/>
    </xf>
    <xf numFmtId="0" fontId="85" fillId="2" borderId="0" xfId="0" applyFont="1" applyFill="1" applyAlignment="1">
      <alignment horizontal="center" vertical="center" wrapText="1"/>
    </xf>
    <xf numFmtId="0" fontId="6" fillId="2" borderId="20" xfId="0" applyFont="1" applyFill="1" applyBorder="1" applyAlignment="1">
      <alignment horizontal="left" vertical="top" wrapText="1"/>
    </xf>
    <xf numFmtId="0" fontId="29" fillId="0" borderId="0" xfId="0" quotePrefix="1" applyFont="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21" xfId="0" applyFont="1" applyFill="1" applyBorder="1" applyAlignment="1">
      <alignment horizontal="center" vertical="center"/>
    </xf>
    <xf numFmtId="0" fontId="36" fillId="2" borderId="0" xfId="0" applyFont="1" applyFill="1" applyAlignment="1">
      <alignment horizontal="center" vertical="center" wrapText="1"/>
    </xf>
    <xf numFmtId="0" fontId="40" fillId="2" borderId="0" xfId="0" applyFont="1" applyFill="1" applyAlignment="1">
      <alignment horizontal="center" vertical="center" wrapText="1"/>
    </xf>
    <xf numFmtId="0" fontId="83" fillId="7" borderId="26" xfId="3" applyFont="1" applyFill="1" applyBorder="1" applyAlignment="1" applyProtection="1">
      <alignment horizontal="right" vertical="center"/>
      <protection locked="0"/>
    </xf>
    <xf numFmtId="0" fontId="83" fillId="7" borderId="33" xfId="3" applyFont="1" applyFill="1" applyBorder="1" applyAlignment="1" applyProtection="1">
      <alignment horizontal="right" vertical="center"/>
      <protection locked="0"/>
    </xf>
    <xf numFmtId="0" fontId="83" fillId="7" borderId="20" xfId="3" applyFont="1" applyFill="1" applyBorder="1" applyAlignment="1" applyProtection="1">
      <alignment horizontal="right" vertical="center"/>
      <protection locked="0"/>
    </xf>
    <xf numFmtId="0" fontId="83" fillId="7" borderId="21" xfId="3" applyFont="1" applyFill="1" applyBorder="1" applyAlignment="1" applyProtection="1">
      <alignment horizontal="right" vertical="center"/>
      <protection locked="0"/>
    </xf>
    <xf numFmtId="0" fontId="71" fillId="7" borderId="19" xfId="0" applyFont="1" applyFill="1" applyBorder="1" applyAlignment="1">
      <alignment horizontal="center" vertical="center"/>
    </xf>
    <xf numFmtId="0" fontId="71" fillId="7" borderId="20" xfId="0" applyFont="1" applyFill="1" applyBorder="1" applyAlignment="1">
      <alignment horizontal="center" vertical="center"/>
    </xf>
    <xf numFmtId="0" fontId="45" fillId="5" borderId="0" xfId="3" applyFont="1" applyFill="1" applyBorder="1" applyAlignment="1" applyProtection="1">
      <alignment horizontal="center" vertical="center"/>
      <protection locked="0"/>
    </xf>
    <xf numFmtId="0" fontId="44" fillId="2" borderId="0" xfId="0" applyFont="1" applyFill="1" applyAlignment="1">
      <alignment horizontal="left" vertical="center" wrapText="1"/>
    </xf>
    <xf numFmtId="0" fontId="6" fillId="0" borderId="23" xfId="0" applyFont="1" applyBorder="1" applyAlignment="1" applyProtection="1">
      <alignment horizontal="left" vertical="center"/>
      <protection locked="0" hidden="1"/>
    </xf>
    <xf numFmtId="0" fontId="6" fillId="0" borderId="24" xfId="0" applyFont="1" applyBorder="1" applyAlignment="1" applyProtection="1">
      <alignment horizontal="left" vertical="center"/>
      <protection locked="0" hidden="1"/>
    </xf>
    <xf numFmtId="0" fontId="6" fillId="0" borderId="27" xfId="0" applyFont="1" applyBorder="1" applyAlignment="1" applyProtection="1">
      <alignment horizontal="left" vertical="center"/>
      <protection locked="0" hidden="1"/>
    </xf>
    <xf numFmtId="0" fontId="5" fillId="2" borderId="0" xfId="0" applyFont="1" applyFill="1" applyAlignment="1">
      <alignment horizontal="left" vertical="top" wrapText="1"/>
    </xf>
    <xf numFmtId="49" fontId="5" fillId="2" borderId="0" xfId="0" applyNumberFormat="1" applyFont="1" applyFill="1" applyAlignment="1">
      <alignment horizontal="left" vertical="center" wrapText="1"/>
    </xf>
    <xf numFmtId="0" fontId="50" fillId="2" borderId="19" xfId="0" applyFont="1" applyFill="1" applyBorder="1" applyAlignment="1">
      <alignment horizontal="center" vertical="center"/>
    </xf>
    <xf numFmtId="0" fontId="50" fillId="2" borderId="20" xfId="0" applyFont="1" applyFill="1" applyBorder="1" applyAlignment="1">
      <alignment horizontal="center" vertical="center"/>
    </xf>
    <xf numFmtId="0" fontId="50" fillId="2" borderId="21" xfId="0" applyFont="1" applyFill="1" applyBorder="1" applyAlignment="1">
      <alignment horizontal="center" vertical="center"/>
    </xf>
    <xf numFmtId="0" fontId="0" fillId="0" borderId="0" xfId="0" applyAlignment="1">
      <alignment horizontal="right" vertical="center"/>
    </xf>
    <xf numFmtId="0" fontId="0" fillId="0" borderId="13" xfId="0" applyBorder="1" applyAlignment="1">
      <alignment horizontal="right" vertical="center"/>
    </xf>
    <xf numFmtId="0" fontId="71" fillId="7" borderId="56" xfId="0" applyFont="1" applyFill="1" applyBorder="1" applyAlignment="1">
      <alignment horizontal="center" vertical="center"/>
    </xf>
    <xf numFmtId="0" fontId="71" fillId="7" borderId="47" xfId="0" applyFont="1" applyFill="1" applyBorder="1" applyAlignment="1">
      <alignment horizontal="center" vertical="center"/>
    </xf>
    <xf numFmtId="0" fontId="26" fillId="2" borderId="0" xfId="0" applyFont="1" applyFill="1" applyAlignment="1">
      <alignment horizontal="center" vertical="center"/>
    </xf>
    <xf numFmtId="0" fontId="17" fillId="2" borderId="0" xfId="0" applyFont="1" applyFill="1" applyAlignment="1">
      <alignment horizontal="center" vertical="center"/>
    </xf>
    <xf numFmtId="0" fontId="6" fillId="2" borderId="43" xfId="0" applyFont="1" applyFill="1" applyBorder="1" applyAlignment="1">
      <alignment horizontal="left" vertical="top" wrapText="1"/>
    </xf>
    <xf numFmtId="0" fontId="0" fillId="0" borderId="0" xfId="0" applyAlignment="1">
      <alignment vertical="center"/>
    </xf>
    <xf numFmtId="0" fontId="0" fillId="0" borderId="13" xfId="0" applyBorder="1" applyAlignment="1">
      <alignment vertical="center"/>
    </xf>
    <xf numFmtId="0" fontId="84" fillId="2" borderId="0" xfId="0" applyFont="1" applyFill="1" applyAlignment="1">
      <alignment horizontal="right" vertical="top" wrapText="1"/>
    </xf>
    <xf numFmtId="0" fontId="78" fillId="7" borderId="25" xfId="0" applyFont="1" applyFill="1" applyBorder="1" applyAlignment="1">
      <alignment horizontal="right" vertical="center"/>
    </xf>
    <xf numFmtId="0" fontId="78" fillId="7" borderId="26" xfId="0" applyFont="1" applyFill="1" applyBorder="1" applyAlignment="1">
      <alignment horizontal="right" vertical="center"/>
    </xf>
    <xf numFmtId="0" fontId="78" fillId="7" borderId="25" xfId="0" applyFont="1" applyFill="1" applyBorder="1" applyAlignment="1">
      <alignment horizontal="left" vertical="center" wrapText="1"/>
    </xf>
    <xf numFmtId="0" fontId="78" fillId="7" borderId="26" xfId="0" applyFont="1" applyFill="1" applyBorder="1" applyAlignment="1">
      <alignment horizontal="left" vertical="center"/>
    </xf>
    <xf numFmtId="0" fontId="71" fillId="7" borderId="46" xfId="0" applyFont="1" applyFill="1" applyBorder="1" applyAlignment="1">
      <alignment horizontal="center" vertical="center"/>
    </xf>
    <xf numFmtId="0" fontId="71" fillId="7" borderId="45" xfId="0" applyFont="1" applyFill="1" applyBorder="1" applyAlignment="1">
      <alignment horizontal="center" vertical="center"/>
    </xf>
    <xf numFmtId="0" fontId="5" fillId="0" borderId="0" xfId="0" quotePrefix="1"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6" fillId="0" borderId="0" xfId="0" quotePrefix="1" applyFont="1" applyAlignment="1" applyProtection="1">
      <alignment horizontal="center" vertical="center" wrapText="1"/>
      <protection hidden="1"/>
    </xf>
    <xf numFmtId="0" fontId="6" fillId="0" borderId="3"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5" fillId="0" borderId="0" xfId="0" quotePrefix="1" applyFont="1" applyAlignment="1" applyProtection="1">
      <alignment horizontal="left" vertical="center" wrapText="1"/>
      <protection hidden="1"/>
    </xf>
    <xf numFmtId="0" fontId="6" fillId="0" borderId="0" xfId="0" applyFont="1" applyAlignment="1" applyProtection="1">
      <alignment horizontal="left" vertical="top" wrapText="1"/>
      <protection hidden="1"/>
    </xf>
    <xf numFmtId="0" fontId="6" fillId="0" borderId="0" xfId="0" quotePrefix="1" applyFont="1" applyAlignment="1" applyProtection="1">
      <alignment horizontal="left" vertical="center" wrapText="1"/>
      <protection hidden="1"/>
    </xf>
    <xf numFmtId="0" fontId="6" fillId="0" borderId="19"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2"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wrapText="1"/>
      <protection locked="0"/>
    </xf>
    <xf numFmtId="0" fontId="71" fillId="7" borderId="25" xfId="0" applyFont="1" applyFill="1" applyBorder="1" applyAlignment="1" applyProtection="1">
      <alignment horizontal="center" vertical="center"/>
      <protection hidden="1"/>
    </xf>
    <xf numFmtId="0" fontId="71" fillId="7" borderId="26" xfId="0" applyFont="1" applyFill="1" applyBorder="1" applyAlignment="1" applyProtection="1">
      <alignment horizontal="center" vertical="center"/>
      <protection hidden="1"/>
    </xf>
    <xf numFmtId="0" fontId="71" fillId="7" borderId="33" xfId="0" applyFont="1" applyFill="1" applyBorder="1" applyAlignment="1" applyProtection="1">
      <alignment horizontal="center" vertical="center"/>
      <protection hidden="1"/>
    </xf>
    <xf numFmtId="0" fontId="5" fillId="0" borderId="0" xfId="0" quotePrefix="1" applyFont="1" applyAlignment="1" applyProtection="1">
      <alignment vertical="center" wrapText="1"/>
      <protection hidden="1"/>
    </xf>
    <xf numFmtId="0" fontId="29" fillId="0" borderId="0" xfId="0" applyFont="1" applyAlignment="1" applyProtection="1">
      <alignment horizontal="center" vertical="center"/>
      <protection hidden="1"/>
    </xf>
  </cellXfs>
  <cellStyles count="8">
    <cellStyle name="%" xfId="1" xr:uid="{00000000-0005-0000-0000-000000000000}"/>
    <cellStyle name="Good" xfId="2" builtinId="26"/>
    <cellStyle name="Hyperlink" xfId="3" builtinId="8" customBuiltin="1"/>
    <cellStyle name="Normal" xfId="0" builtinId="0"/>
    <cellStyle name="Normal 17" xfId="4" xr:uid="{00000000-0005-0000-0000-000004000000}"/>
    <cellStyle name="Normal 2" xfId="5" xr:uid="{00000000-0005-0000-0000-000005000000}"/>
    <cellStyle name="Normal 2 2" xfId="7" xr:uid="{00000000-0005-0000-0000-000006000000}"/>
    <cellStyle name="Percent" xfId="6" builtinId="5"/>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E9ECFF"/>
        </patternFill>
      </fill>
    </dxf>
    <dxf>
      <font>
        <color rgb="FF9C0006"/>
      </font>
      <fill>
        <patternFill>
          <bgColor rgb="FFFFC7CE"/>
        </patternFill>
      </fill>
    </dxf>
    <dxf>
      <font>
        <b/>
        <i val="0"/>
        <condense val="0"/>
        <extend val="0"/>
        <color indexed="10"/>
      </font>
    </dxf>
    <dxf>
      <font>
        <condense val="0"/>
        <extend val="0"/>
        <color indexed="8"/>
      </font>
      <fill>
        <patternFill>
          <bgColor indexed="8"/>
        </patternFill>
      </fill>
    </dxf>
    <dxf>
      <font>
        <condense val="0"/>
        <extend val="0"/>
        <color indexed="10"/>
      </font>
      <fill>
        <patternFill>
          <bgColor indexed="4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font>
      <fill>
        <patternFill>
          <bgColor indexed="5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9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CECEC"/>
      <rgbColor rgb="00808080"/>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9ECFF"/>
      <color rgb="FF666699"/>
      <color rgb="FF003366"/>
      <color rgb="FFDFE4EC"/>
      <color rgb="FFE9E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14</xdr:col>
      <xdr:colOff>6350</xdr:colOff>
      <xdr:row>5</xdr:row>
      <xdr:rowOff>6350</xdr:rowOff>
    </xdr:to>
    <xdr:pic>
      <xdr:nvPicPr>
        <xdr:cNvPr id="2700" name="Picture 1093">
          <a:extLst>
            <a:ext uri="{FF2B5EF4-FFF2-40B4-BE49-F238E27FC236}">
              <a16:creationId xmlns:a16="http://schemas.microsoft.com/office/drawing/2014/main" id="{00000000-0008-0000-0000-00008C0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68865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8</xdr:col>
      <xdr:colOff>1247587</xdr:colOff>
      <xdr:row>4</xdr:row>
      <xdr:rowOff>95250</xdr:rowOff>
    </xdr:to>
    <xdr:pic>
      <xdr:nvPicPr>
        <xdr:cNvPr id="35487" name="Picture 36">
          <a:extLst>
            <a:ext uri="{FF2B5EF4-FFF2-40B4-BE49-F238E27FC236}">
              <a16:creationId xmlns:a16="http://schemas.microsoft.com/office/drawing/2014/main" id="{00000000-0008-0000-0100-00009F8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74580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179</xdr:colOff>
      <xdr:row>4</xdr:row>
      <xdr:rowOff>6350</xdr:rowOff>
    </xdr:to>
    <xdr:pic>
      <xdr:nvPicPr>
        <xdr:cNvPr id="3946" name="Picture 169">
          <a:extLst>
            <a:ext uri="{FF2B5EF4-FFF2-40B4-BE49-F238E27FC236}">
              <a16:creationId xmlns:a16="http://schemas.microsoft.com/office/drawing/2014/main" id="{00000000-0008-0000-0200-00006A0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77533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16</xdr:col>
      <xdr:colOff>0</xdr:colOff>
      <xdr:row>5</xdr:row>
      <xdr:rowOff>9525</xdr:rowOff>
    </xdr:to>
    <xdr:pic>
      <xdr:nvPicPr>
        <xdr:cNvPr id="25906" name="Picture 1093">
          <a:extLst>
            <a:ext uri="{FF2B5EF4-FFF2-40B4-BE49-F238E27FC236}">
              <a16:creationId xmlns:a16="http://schemas.microsoft.com/office/drawing/2014/main" id="{00000000-0008-0000-0300-0000326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6915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pfa-my.sharepoint.com/sites/CIPFASolutions-AdvisoryData/Information%20Services/Surveys/Leisure%20and%20Culture/Public%20Libraries/2022/Questionnaire/libr21_qu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sheetName val="Service Points"/>
      <sheetName val="Questionnaire"/>
      <sheetName val="Guidance Notes"/>
      <sheetName val="Data"/>
      <sheetName val="LY"/>
    </sheetNames>
    <sheetDataSet>
      <sheetData sheetId="0" refreshError="1"/>
      <sheetData sheetId="1" refreshError="1"/>
      <sheetData sheetId="2" refreshError="1"/>
      <sheetData sheetId="3" refreshError="1"/>
      <sheetData sheetId="4"/>
      <sheetData sheetId="5" refreshError="1"/>
    </sheetDataSet>
  </externalBook>
</externalLink>
</file>

<file path=xl/persons/person.xml><?xml version="1.0" encoding="utf-8"?>
<personList xmlns="http://schemas.microsoft.com/office/spreadsheetml/2018/threadedcomments" xmlns:x="http://schemas.openxmlformats.org/spreadsheetml/2006/main">
  <person displayName="Gibby, William" id="{D26AF5E2-7F59-465E-8BD3-F96635390A3B}" userId="S::william.gibby@cipfa.org::99768f9f-f16c-42e5-88b5-0be3c1405f7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 dT="2022-06-15T14:39:07.12" personId="{D26AF5E2-7F59-465E-8BD3-F96635390A3B}" id="{BF10723C-584D-43D0-BFAD-D712C872A152}">
    <text>General:
Changes names and dates. 
Questionnaire Tab: 
I have added some clarifying text to the title headers of problematic sections. 
GN tab:
I have added an example to when to use cell, and I have done some general tidying. 
LY tab:
Clutter at th e start pre=populates service points tab, so I have left in but with data from 2 years ago pre covid. Also, some of the "Last years" data is missing and this is because either that question we used to ask we don't anymore, or that we ask a new question, but don't need/have a callback to the last years value.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braries@cipf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libraries@cipfa.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autoPageBreaks="0"/>
  </sheetPr>
  <dimension ref="A1:Q162"/>
  <sheetViews>
    <sheetView showGridLines="0" showRowColHeaders="0" tabSelected="1" defaultGridColor="0" colorId="22" zoomScaleNormal="100" zoomScaleSheetLayoutView="100" workbookViewId="0">
      <selection activeCell="C48" sqref="C48:M48"/>
    </sheetView>
  </sheetViews>
  <sheetFormatPr defaultColWidth="0" defaultRowHeight="12.75" customHeight="1" zeroHeight="1" x14ac:dyDescent="0.3"/>
  <cols>
    <col min="1" max="1" width="1.69140625" style="52" customWidth="1"/>
    <col min="2" max="2" width="1.3046875" style="52" customWidth="1"/>
    <col min="3" max="3" width="1.69140625" style="52" customWidth="1"/>
    <col min="4" max="4" width="7.4609375" style="52" customWidth="1"/>
    <col min="5" max="6" width="6.765625" style="52" customWidth="1"/>
    <col min="7" max="7" width="6.4609375" style="52" customWidth="1"/>
    <col min="8" max="8" width="9.765625" style="49" customWidth="1"/>
    <col min="9" max="9" width="8.84375" style="49" customWidth="1"/>
    <col min="10" max="10" width="12.765625" style="49" customWidth="1"/>
    <col min="11" max="11" width="4.765625" style="49" customWidth="1"/>
    <col min="12" max="12" width="10.765625" style="49" customWidth="1"/>
    <col min="13" max="13" width="1.69140625" style="49" customWidth="1"/>
    <col min="14" max="14" width="1.23046875" style="49" customWidth="1"/>
    <col min="15" max="15" width="1.69140625" style="52" customWidth="1"/>
    <col min="16" max="16384" width="0" style="52" hidden="1"/>
  </cols>
  <sheetData>
    <row r="1" spans="1:17" ht="12.75" customHeight="1" x14ac:dyDescent="0.3">
      <c r="A1" s="446"/>
      <c r="B1" s="446"/>
      <c r="C1" s="446"/>
      <c r="D1" s="446"/>
      <c r="E1" s="446"/>
      <c r="F1" s="446"/>
      <c r="G1" s="446"/>
      <c r="H1" s="446"/>
      <c r="I1" s="446"/>
      <c r="J1" s="446"/>
      <c r="K1" s="446"/>
      <c r="L1" s="446"/>
      <c r="M1" s="446"/>
      <c r="N1" s="50"/>
    </row>
    <row r="2" spans="1:17" ht="12.75" customHeight="1" x14ac:dyDescent="0.3">
      <c r="A2" s="446"/>
      <c r="B2" s="446"/>
      <c r="C2" s="446"/>
      <c r="D2" s="446"/>
      <c r="E2" s="446"/>
      <c r="F2" s="446"/>
      <c r="G2" s="446"/>
      <c r="H2" s="446"/>
      <c r="I2" s="446"/>
      <c r="J2" s="446"/>
      <c r="K2" s="446"/>
      <c r="L2" s="446"/>
      <c r="M2" s="446"/>
    </row>
    <row r="3" spans="1:17" ht="12.75" customHeight="1" x14ac:dyDescent="0.3">
      <c r="A3" s="447"/>
      <c r="B3" s="446"/>
      <c r="C3" s="446"/>
      <c r="D3" s="446"/>
      <c r="E3" s="446"/>
      <c r="F3" s="446"/>
      <c r="G3" s="446"/>
      <c r="H3" s="446"/>
      <c r="I3" s="446"/>
      <c r="J3" s="446"/>
      <c r="K3" s="446"/>
      <c r="L3" s="446"/>
      <c r="M3" s="446"/>
    </row>
    <row r="4" spans="1:17" ht="12.75" customHeight="1" x14ac:dyDescent="0.3">
      <c r="A4" s="447"/>
      <c r="B4" s="446"/>
      <c r="C4" s="446"/>
      <c r="D4" s="446"/>
      <c r="E4" s="446"/>
      <c r="F4" s="446"/>
      <c r="G4" s="446"/>
      <c r="H4" s="446"/>
      <c r="I4" s="446"/>
      <c r="J4" s="446"/>
      <c r="K4" s="446"/>
      <c r="L4" s="446"/>
      <c r="M4" s="446"/>
    </row>
    <row r="5" spans="1:17" ht="12.75" customHeight="1" x14ac:dyDescent="0.3">
      <c r="A5" s="447"/>
      <c r="B5" s="495"/>
      <c r="C5" s="448"/>
      <c r="D5" s="446"/>
      <c r="E5" s="446"/>
      <c r="F5" s="446"/>
      <c r="G5" s="446"/>
      <c r="H5" s="446"/>
      <c r="I5" s="446"/>
      <c r="J5" s="446"/>
      <c r="K5" s="446"/>
      <c r="L5" s="446"/>
    </row>
    <row r="6" spans="1:17" ht="12.75" customHeight="1" x14ac:dyDescent="0.3">
      <c r="A6" s="447"/>
      <c r="B6" s="495"/>
      <c r="C6" s="47"/>
      <c r="D6" s="48"/>
      <c r="E6" s="48"/>
      <c r="F6" s="48"/>
      <c r="G6" s="48"/>
      <c r="H6" s="50"/>
      <c r="I6" s="50"/>
      <c r="J6" s="50"/>
      <c r="K6" s="50"/>
      <c r="L6" s="50"/>
    </row>
    <row r="7" spans="1:17" ht="12.75" customHeight="1" x14ac:dyDescent="0.3">
      <c r="A7" s="447"/>
      <c r="B7" s="495"/>
      <c r="C7" s="416" t="str">
        <f>CONCATENATE("PUBLIC LIBRARY STATISTICS ",Year,"-",Year-1999," ACTUALS AND ",Year+1,"-",Year-1998," ESTIMATES")</f>
        <v>PUBLIC LIBRARY STATISTICS 2022-23 ACTUALS AND 2023-24 ESTIMATES</v>
      </c>
      <c r="H7" s="52"/>
      <c r="I7" s="52"/>
      <c r="J7" s="52"/>
      <c r="K7" s="52"/>
      <c r="L7" s="52"/>
    </row>
    <row r="8" spans="1:17" ht="12.75" customHeight="1" thickBot="1" x14ac:dyDescent="0.35">
      <c r="A8" s="447"/>
      <c r="B8" s="446"/>
      <c r="C8" s="446"/>
      <c r="D8" s="446"/>
      <c r="E8" s="446"/>
      <c r="F8" s="446"/>
      <c r="G8" s="446"/>
      <c r="H8" s="446"/>
      <c r="I8" s="446"/>
      <c r="J8" s="446"/>
      <c r="K8" s="446"/>
      <c r="L8" s="446"/>
      <c r="M8" s="446"/>
    </row>
    <row r="9" spans="1:17" ht="15.75" customHeight="1" thickBot="1" x14ac:dyDescent="0.35">
      <c r="A9" s="447"/>
      <c r="B9" s="496" t="s">
        <v>0</v>
      </c>
      <c r="C9" s="450"/>
      <c r="D9" s="450"/>
      <c r="E9" s="450"/>
      <c r="F9" s="450"/>
      <c r="G9" s="450"/>
      <c r="H9" s="450"/>
      <c r="I9" s="450"/>
      <c r="J9" s="450"/>
      <c r="K9" s="450"/>
      <c r="L9" s="450"/>
      <c r="M9" s="450"/>
      <c r="N9" s="451"/>
    </row>
    <row r="10" spans="1:17" s="160" customFormat="1" ht="15.75" customHeight="1" x14ac:dyDescent="0.2">
      <c r="A10" s="447"/>
      <c r="B10" s="171"/>
      <c r="C10" s="140"/>
      <c r="D10" s="140"/>
      <c r="E10" s="140"/>
      <c r="F10" s="140"/>
      <c r="G10" s="140"/>
      <c r="H10" s="140"/>
      <c r="I10" s="140"/>
      <c r="J10" s="140"/>
      <c r="K10" s="140"/>
      <c r="L10" s="434" t="s">
        <v>1</v>
      </c>
      <c r="M10" s="445"/>
      <c r="N10" s="445"/>
    </row>
    <row r="11" spans="1:17" s="160" customFormat="1" ht="15.75" customHeight="1" x14ac:dyDescent="0.2">
      <c r="A11" s="447"/>
      <c r="B11" s="171"/>
      <c r="C11" s="140"/>
      <c r="D11" s="140"/>
      <c r="E11" s="140"/>
      <c r="F11" s="182" t="s">
        <v>2</v>
      </c>
      <c r="G11" s="499" t="s">
        <v>697</v>
      </c>
      <c r="H11" s="500"/>
      <c r="I11" s="500"/>
      <c r="J11" s="501"/>
      <c r="K11" s="140"/>
      <c r="L11" s="435" t="str">
        <f>VLOOKUP(G11,Data!A13:B221,2,FALSE)</f>
        <v>_____</v>
      </c>
      <c r="M11" s="445"/>
      <c r="N11" s="445"/>
    </row>
    <row r="12" spans="1:17" s="160" customFormat="1" ht="15.75" customHeight="1" x14ac:dyDescent="0.2">
      <c r="A12" s="447"/>
      <c r="B12" s="171"/>
      <c r="C12" s="161"/>
      <c r="D12" s="15"/>
      <c r="E12" s="15"/>
      <c r="F12" s="15"/>
      <c r="G12" s="15"/>
      <c r="H12" s="15"/>
      <c r="I12" s="15"/>
      <c r="J12" s="15"/>
      <c r="K12" s="15"/>
      <c r="L12" s="15"/>
      <c r="M12" s="445"/>
      <c r="N12" s="445"/>
    </row>
    <row r="13" spans="1:17" s="162" customFormat="1" ht="12.75" customHeight="1" x14ac:dyDescent="0.2">
      <c r="A13" s="447"/>
      <c r="B13" s="171"/>
      <c r="C13" s="452" t="s">
        <v>4</v>
      </c>
      <c r="D13" s="453"/>
      <c r="E13" s="453"/>
      <c r="F13" s="453"/>
      <c r="G13" s="453"/>
      <c r="H13" s="453"/>
      <c r="I13" s="453"/>
      <c r="J13" s="453"/>
      <c r="K13" s="453"/>
      <c r="L13" s="17"/>
      <c r="M13" s="445"/>
      <c r="N13" s="445"/>
      <c r="O13" s="160"/>
      <c r="P13" s="160"/>
      <c r="Q13" s="160"/>
    </row>
    <row r="14" spans="1:17" s="160" customFormat="1" ht="3.75" customHeight="1" x14ac:dyDescent="0.2">
      <c r="A14" s="447"/>
      <c r="B14" s="171"/>
      <c r="C14" s="15" t="s">
        <v>5</v>
      </c>
      <c r="D14" s="15"/>
      <c r="E14" s="15"/>
      <c r="F14" s="15"/>
      <c r="G14" s="15"/>
      <c r="H14" s="15"/>
      <c r="I14" s="15"/>
      <c r="J14" s="15"/>
      <c r="K14" s="15"/>
      <c r="L14" s="15"/>
      <c r="M14" s="445"/>
      <c r="N14" s="445"/>
    </row>
    <row r="15" spans="1:17" s="160" customFormat="1" ht="15.75" customHeight="1" x14ac:dyDescent="0.2">
      <c r="A15" s="447"/>
      <c r="B15" s="171"/>
      <c r="C15" s="142"/>
      <c r="D15" s="141" t="s">
        <v>6</v>
      </c>
      <c r="E15" s="502" t="s">
        <v>7</v>
      </c>
      <c r="F15" s="503"/>
      <c r="G15" s="504"/>
      <c r="H15" s="141" t="s">
        <v>8</v>
      </c>
      <c r="I15" s="502" t="s">
        <v>7</v>
      </c>
      <c r="J15" s="505"/>
      <c r="K15" s="141" t="s">
        <v>9</v>
      </c>
      <c r="L15" s="454" t="s">
        <v>7</v>
      </c>
      <c r="M15" s="455"/>
      <c r="N15" s="172"/>
    </row>
    <row r="16" spans="1:17" s="160" customFormat="1" ht="3.75" customHeight="1" x14ac:dyDescent="0.2">
      <c r="A16" s="447"/>
      <c r="B16" s="171"/>
      <c r="C16" s="143"/>
      <c r="D16" s="143"/>
      <c r="E16" s="143"/>
      <c r="F16" s="143"/>
      <c r="G16" s="143"/>
      <c r="H16" s="143"/>
      <c r="I16" s="143"/>
      <c r="J16" s="143"/>
      <c r="K16" s="143"/>
      <c r="L16" s="143"/>
      <c r="M16" s="445"/>
      <c r="N16" s="445"/>
    </row>
    <row r="17" spans="1:17" s="160" customFormat="1" ht="15.75" customHeight="1" x14ac:dyDescent="0.2">
      <c r="A17" s="447"/>
      <c r="B17" s="171"/>
      <c r="C17" s="142"/>
      <c r="D17" s="141" t="s">
        <v>10</v>
      </c>
      <c r="E17" s="456" t="s">
        <v>7</v>
      </c>
      <c r="F17" s="497"/>
      <c r="G17" s="497"/>
      <c r="H17" s="497"/>
      <c r="I17" s="497"/>
      <c r="J17" s="498"/>
      <c r="K17" s="143"/>
      <c r="L17" s="143"/>
      <c r="M17" s="445"/>
      <c r="N17" s="445"/>
    </row>
    <row r="18" spans="1:17" s="160" customFormat="1" ht="12.75" customHeight="1" x14ac:dyDescent="0.2">
      <c r="A18" s="447"/>
      <c r="B18" s="171"/>
      <c r="C18" s="143"/>
      <c r="D18" s="143"/>
      <c r="E18" s="143"/>
      <c r="F18" s="143"/>
      <c r="G18" s="143"/>
      <c r="H18" s="143"/>
      <c r="I18" s="143"/>
      <c r="J18" s="143"/>
      <c r="K18" s="143"/>
      <c r="L18" s="143"/>
      <c r="M18" s="445"/>
      <c r="N18" s="445"/>
    </row>
    <row r="19" spans="1:17" s="160" customFormat="1" ht="12.75" customHeight="1" x14ac:dyDescent="0.2">
      <c r="A19" s="447"/>
      <c r="B19" s="171"/>
      <c r="C19" s="459" t="s">
        <v>11</v>
      </c>
      <c r="D19" s="460"/>
      <c r="E19" s="460"/>
      <c r="F19" s="144"/>
      <c r="G19" s="144"/>
      <c r="H19" s="144"/>
      <c r="I19" s="144"/>
      <c r="J19" s="144"/>
      <c r="K19" s="144"/>
      <c r="L19" s="144"/>
      <c r="M19" s="445"/>
      <c r="N19" s="445"/>
    </row>
    <row r="20" spans="1:17" s="160" customFormat="1" ht="3.75" customHeight="1" x14ac:dyDescent="0.2">
      <c r="A20" s="447"/>
      <c r="B20" s="171"/>
      <c r="C20" s="143"/>
      <c r="D20" s="143"/>
      <c r="E20" s="143"/>
      <c r="F20" s="143"/>
      <c r="G20" s="143"/>
      <c r="H20" s="143"/>
      <c r="I20" s="143"/>
      <c r="J20" s="143"/>
      <c r="K20" s="143"/>
      <c r="L20" s="143"/>
      <c r="M20" s="445"/>
      <c r="N20" s="445"/>
    </row>
    <row r="21" spans="1:17" s="163" customFormat="1" ht="15.75" customHeight="1" x14ac:dyDescent="0.2">
      <c r="A21" s="447"/>
      <c r="B21" s="171"/>
      <c r="C21" s="142"/>
      <c r="D21" s="141" t="s">
        <v>6</v>
      </c>
      <c r="E21" s="502" t="s">
        <v>7</v>
      </c>
      <c r="F21" s="503"/>
      <c r="G21" s="504"/>
      <c r="H21" s="141" t="s">
        <v>8</v>
      </c>
      <c r="I21" s="502" t="s">
        <v>7</v>
      </c>
      <c r="J21" s="505"/>
      <c r="K21" s="141" t="s">
        <v>9</v>
      </c>
      <c r="L21" s="454" t="s">
        <v>7</v>
      </c>
      <c r="M21" s="455"/>
      <c r="N21" s="172"/>
      <c r="O21" s="160"/>
      <c r="P21" s="160"/>
      <c r="Q21" s="160"/>
    </row>
    <row r="22" spans="1:17" s="160" customFormat="1" ht="3.75" customHeight="1" x14ac:dyDescent="0.2">
      <c r="A22" s="447"/>
      <c r="B22" s="171"/>
      <c r="C22" s="143"/>
      <c r="D22" s="143"/>
      <c r="E22" s="140"/>
      <c r="F22" s="140"/>
      <c r="G22" s="140"/>
      <c r="H22" s="140"/>
      <c r="I22" s="140"/>
      <c r="J22" s="140"/>
      <c r="K22" s="140"/>
      <c r="L22" s="140"/>
      <c r="M22" s="445"/>
      <c r="N22" s="445"/>
    </row>
    <row r="23" spans="1:17" s="163" customFormat="1" ht="15.75" customHeight="1" x14ac:dyDescent="0.2">
      <c r="A23" s="447"/>
      <c r="B23" s="171"/>
      <c r="C23" s="142"/>
      <c r="D23" s="141" t="s">
        <v>10</v>
      </c>
      <c r="E23" s="456" t="s">
        <v>7</v>
      </c>
      <c r="F23" s="497"/>
      <c r="G23" s="497"/>
      <c r="H23" s="497"/>
      <c r="I23" s="497"/>
      <c r="J23" s="498"/>
      <c r="K23" s="140"/>
      <c r="L23" s="140"/>
      <c r="M23" s="445"/>
      <c r="N23" s="445"/>
      <c r="O23" s="160"/>
      <c r="P23" s="160"/>
      <c r="Q23" s="160"/>
    </row>
    <row r="24" spans="1:17" s="160" customFormat="1" ht="12.75" customHeight="1" x14ac:dyDescent="0.2">
      <c r="A24" s="447"/>
      <c r="B24" s="171"/>
      <c r="C24" s="143"/>
      <c r="D24" s="143"/>
      <c r="E24" s="143"/>
      <c r="F24" s="143"/>
      <c r="G24" s="143"/>
      <c r="H24" s="143"/>
      <c r="I24" s="143"/>
      <c r="J24" s="143"/>
      <c r="K24" s="143"/>
      <c r="L24" s="143"/>
      <c r="M24" s="445"/>
      <c r="N24" s="445"/>
    </row>
    <row r="25" spans="1:17" s="160" customFormat="1" ht="12.75" customHeight="1" x14ac:dyDescent="0.2">
      <c r="A25" s="447"/>
      <c r="B25" s="171"/>
      <c r="C25" s="459" t="s">
        <v>12</v>
      </c>
      <c r="D25" s="460"/>
      <c r="E25" s="460"/>
      <c r="F25" s="143"/>
      <c r="G25" s="143"/>
      <c r="H25" s="143"/>
      <c r="I25" s="143"/>
      <c r="J25" s="143"/>
      <c r="K25" s="143"/>
      <c r="L25" s="143"/>
      <c r="M25" s="140"/>
      <c r="N25" s="172"/>
    </row>
    <row r="26" spans="1:17" s="160" customFormat="1" ht="12.75" customHeight="1" x14ac:dyDescent="0.2">
      <c r="A26" s="447"/>
      <c r="B26" s="171"/>
      <c r="C26" s="170" t="s">
        <v>13</v>
      </c>
      <c r="D26" s="169"/>
      <c r="E26" s="169"/>
      <c r="F26" s="169"/>
      <c r="G26" s="169"/>
      <c r="H26" s="169"/>
      <c r="I26" s="169"/>
      <c r="J26" s="169"/>
      <c r="K26" s="169"/>
      <c r="L26" s="169"/>
      <c r="M26" s="140"/>
      <c r="N26" s="172"/>
    </row>
    <row r="27" spans="1:17" s="160" customFormat="1" ht="12.75" customHeight="1" x14ac:dyDescent="0.2">
      <c r="A27" s="447"/>
      <c r="B27" s="171"/>
      <c r="C27" s="170" t="s">
        <v>14</v>
      </c>
      <c r="D27" s="152"/>
      <c r="E27" s="152"/>
      <c r="F27" s="152"/>
      <c r="G27" s="152"/>
      <c r="H27" s="152"/>
      <c r="I27" s="152"/>
      <c r="J27" s="152"/>
      <c r="K27" s="152"/>
      <c r="L27" s="152"/>
      <c r="M27" s="140"/>
      <c r="N27" s="172"/>
    </row>
    <row r="28" spans="1:17" s="160" customFormat="1" ht="3.75" customHeight="1" x14ac:dyDescent="0.2">
      <c r="A28" s="447"/>
      <c r="B28" s="171"/>
      <c r="C28" s="152"/>
      <c r="D28" s="152"/>
      <c r="E28" s="152"/>
      <c r="F28" s="152"/>
      <c r="G28" s="152"/>
      <c r="H28" s="152"/>
      <c r="I28" s="152"/>
      <c r="J28" s="152"/>
      <c r="K28" s="152"/>
      <c r="L28" s="152"/>
      <c r="M28" s="140"/>
      <c r="N28" s="172"/>
    </row>
    <row r="29" spans="1:17" s="160" customFormat="1" ht="15.75" customHeight="1" x14ac:dyDescent="0.2">
      <c r="A29" s="447"/>
      <c r="B29" s="171"/>
      <c r="C29" s="456" t="s">
        <v>7</v>
      </c>
      <c r="D29" s="457"/>
      <c r="E29" s="457"/>
      <c r="F29" s="457"/>
      <c r="G29" s="457"/>
      <c r="H29" s="457"/>
      <c r="I29" s="457"/>
      <c r="J29" s="457"/>
      <c r="K29" s="457"/>
      <c r="L29" s="458"/>
      <c r="M29" s="10"/>
      <c r="N29" s="172"/>
    </row>
    <row r="30" spans="1:17" s="160" customFormat="1" ht="12.75" customHeight="1" thickBot="1" x14ac:dyDescent="0.25">
      <c r="A30" s="447"/>
      <c r="B30" s="173"/>
      <c r="C30" s="174"/>
      <c r="D30" s="174"/>
      <c r="E30" s="174"/>
      <c r="F30" s="174"/>
      <c r="G30" s="174"/>
      <c r="H30" s="174"/>
      <c r="I30" s="174"/>
      <c r="J30" s="174"/>
      <c r="K30" s="174"/>
      <c r="L30" s="174"/>
      <c r="M30" s="473"/>
      <c r="N30" s="473"/>
    </row>
    <row r="31" spans="1:17" s="160" customFormat="1" ht="12.75" customHeight="1" thickBot="1" x14ac:dyDescent="0.25">
      <c r="A31" s="447"/>
      <c r="B31" s="164"/>
      <c r="C31" s="122"/>
      <c r="D31" s="122"/>
      <c r="E31" s="122"/>
      <c r="F31" s="122"/>
      <c r="G31" s="122"/>
      <c r="H31" s="122"/>
      <c r="I31" s="122"/>
      <c r="J31" s="122"/>
      <c r="K31" s="122"/>
      <c r="L31" s="122"/>
      <c r="M31" s="164"/>
      <c r="N31" s="164"/>
    </row>
    <row r="32" spans="1:17" ht="15.75" customHeight="1" thickBot="1" x14ac:dyDescent="0.35">
      <c r="A32" s="447"/>
      <c r="B32" s="449" t="s">
        <v>15</v>
      </c>
      <c r="C32" s="450"/>
      <c r="D32" s="450"/>
      <c r="E32" s="450"/>
      <c r="F32" s="450"/>
      <c r="G32" s="450"/>
      <c r="H32" s="450"/>
      <c r="I32" s="450"/>
      <c r="J32" s="450"/>
      <c r="K32" s="450"/>
      <c r="L32" s="450"/>
      <c r="M32" s="450"/>
      <c r="N32" s="451"/>
    </row>
    <row r="33" spans="2:14" s="160" customFormat="1" ht="15.75" customHeight="1" x14ac:dyDescent="0.25">
      <c r="B33" s="175"/>
      <c r="C33" s="485" t="str">
        <f>CONCATENATE("Welcome to CIPFA's Public Library Statistics ",Year,"-",Year-1999," Questionnaire.")</f>
        <v>Welcome to CIPFA's Public Library Statistics 2022-23 Questionnaire.</v>
      </c>
      <c r="D33" s="485"/>
      <c r="E33" s="485"/>
      <c r="F33" s="485"/>
      <c r="G33" s="485"/>
      <c r="H33" s="485"/>
      <c r="I33" s="485"/>
      <c r="J33" s="485"/>
      <c r="K33" s="485"/>
      <c r="L33" s="485"/>
      <c r="M33" s="485"/>
      <c r="N33" s="176"/>
    </row>
    <row r="34" spans="2:14" s="160" customFormat="1" ht="12.75" customHeight="1" thickBot="1" x14ac:dyDescent="0.25">
      <c r="B34" s="175"/>
      <c r="C34" s="166"/>
      <c r="D34" s="166"/>
      <c r="E34" s="166"/>
      <c r="F34" s="166"/>
      <c r="G34" s="166"/>
      <c r="H34" s="167"/>
      <c r="I34" s="167"/>
      <c r="J34" s="167"/>
      <c r="K34" s="167"/>
      <c r="L34" s="167"/>
      <c r="M34" s="165"/>
      <c r="N34" s="176"/>
    </row>
    <row r="35" spans="2:14" s="160" customFormat="1" ht="12.75" customHeight="1" x14ac:dyDescent="0.2">
      <c r="B35" s="175"/>
      <c r="C35" s="464" t="s">
        <v>16</v>
      </c>
      <c r="D35" s="465"/>
      <c r="E35" s="465"/>
      <c r="F35" s="465"/>
      <c r="G35" s="465"/>
      <c r="H35" s="465"/>
      <c r="I35" s="465"/>
      <c r="J35" s="465"/>
      <c r="K35" s="465"/>
      <c r="L35" s="465"/>
      <c r="M35" s="466"/>
      <c r="N35" s="176"/>
    </row>
    <row r="36" spans="2:14" s="160" customFormat="1" ht="12.75" customHeight="1" x14ac:dyDescent="0.2">
      <c r="B36" s="175"/>
      <c r="C36" s="467"/>
      <c r="D36" s="468"/>
      <c r="E36" s="468"/>
      <c r="F36" s="468"/>
      <c r="G36" s="468"/>
      <c r="H36" s="468"/>
      <c r="I36" s="468"/>
      <c r="J36" s="468"/>
      <c r="K36" s="468"/>
      <c r="L36" s="468"/>
      <c r="M36" s="469"/>
      <c r="N36" s="176"/>
    </row>
    <row r="37" spans="2:14" s="160" customFormat="1" ht="12.75" customHeight="1" x14ac:dyDescent="0.2">
      <c r="B37" s="175"/>
      <c r="C37" s="467"/>
      <c r="D37" s="468"/>
      <c r="E37" s="468"/>
      <c r="F37" s="468"/>
      <c r="G37" s="468"/>
      <c r="H37" s="468"/>
      <c r="I37" s="468"/>
      <c r="J37" s="468"/>
      <c r="K37" s="468"/>
      <c r="L37" s="468"/>
      <c r="M37" s="469"/>
      <c r="N37" s="176"/>
    </row>
    <row r="38" spans="2:14" s="160" customFormat="1" ht="12.75" customHeight="1" x14ac:dyDescent="0.2">
      <c r="B38" s="175"/>
      <c r="C38" s="467"/>
      <c r="D38" s="468"/>
      <c r="E38" s="468"/>
      <c r="F38" s="468"/>
      <c r="G38" s="468"/>
      <c r="H38" s="468"/>
      <c r="I38" s="468"/>
      <c r="J38" s="468"/>
      <c r="K38" s="468"/>
      <c r="L38" s="468"/>
      <c r="M38" s="469"/>
      <c r="N38" s="176"/>
    </row>
    <row r="39" spans="2:14" s="160" customFormat="1" ht="12.75" customHeight="1" x14ac:dyDescent="0.2">
      <c r="B39" s="175"/>
      <c r="C39" s="467"/>
      <c r="D39" s="468"/>
      <c r="E39" s="468"/>
      <c r="F39" s="468"/>
      <c r="G39" s="468"/>
      <c r="H39" s="468"/>
      <c r="I39" s="468"/>
      <c r="J39" s="468"/>
      <c r="K39" s="468"/>
      <c r="L39" s="468"/>
      <c r="M39" s="469"/>
      <c r="N39" s="176"/>
    </row>
    <row r="40" spans="2:14" s="160" customFormat="1" ht="12.75" customHeight="1" x14ac:dyDescent="0.2">
      <c r="B40" s="175"/>
      <c r="C40" s="467"/>
      <c r="D40" s="468"/>
      <c r="E40" s="468"/>
      <c r="F40" s="468"/>
      <c r="G40" s="468"/>
      <c r="H40" s="468"/>
      <c r="I40" s="468"/>
      <c r="J40" s="468"/>
      <c r="K40" s="468"/>
      <c r="L40" s="468"/>
      <c r="M40" s="469"/>
      <c r="N40" s="176"/>
    </row>
    <row r="41" spans="2:14" s="160" customFormat="1" ht="12.75" customHeight="1" thickBot="1" x14ac:dyDescent="0.25">
      <c r="B41" s="175"/>
      <c r="C41" s="470"/>
      <c r="D41" s="471"/>
      <c r="E41" s="471"/>
      <c r="F41" s="471"/>
      <c r="G41" s="471"/>
      <c r="H41" s="471"/>
      <c r="I41" s="471"/>
      <c r="J41" s="471"/>
      <c r="K41" s="471"/>
      <c r="L41" s="471"/>
      <c r="M41" s="472"/>
      <c r="N41" s="176"/>
    </row>
    <row r="42" spans="2:14" s="160" customFormat="1" ht="12.75" customHeight="1" thickBot="1" x14ac:dyDescent="0.25">
      <c r="B42" s="175"/>
      <c r="C42" s="166"/>
      <c r="D42" s="166"/>
      <c r="E42" s="166"/>
      <c r="F42" s="166"/>
      <c r="G42" s="166"/>
      <c r="H42" s="167"/>
      <c r="I42" s="167"/>
      <c r="J42" s="167"/>
      <c r="K42" s="167"/>
      <c r="L42" s="167"/>
      <c r="M42" s="165"/>
      <c r="N42" s="176"/>
    </row>
    <row r="43" spans="2:14" s="160" customFormat="1" ht="12.75" customHeight="1" x14ac:dyDescent="0.2">
      <c r="B43" s="175"/>
      <c r="C43" s="486" t="s">
        <v>17</v>
      </c>
      <c r="D43" s="487"/>
      <c r="E43" s="487"/>
      <c r="F43" s="487"/>
      <c r="G43" s="487"/>
      <c r="H43" s="487"/>
      <c r="I43" s="487"/>
      <c r="J43" s="487"/>
      <c r="K43" s="487"/>
      <c r="L43" s="487"/>
      <c r="M43" s="488"/>
      <c r="N43" s="176"/>
    </row>
    <row r="44" spans="2:14" s="160" customFormat="1" ht="12.75" customHeight="1" x14ac:dyDescent="0.2">
      <c r="B44" s="175"/>
      <c r="C44" s="489"/>
      <c r="D44" s="490"/>
      <c r="E44" s="490"/>
      <c r="F44" s="490"/>
      <c r="G44" s="490"/>
      <c r="H44" s="490"/>
      <c r="I44" s="490"/>
      <c r="J44" s="490"/>
      <c r="K44" s="490"/>
      <c r="L44" s="490"/>
      <c r="M44" s="491"/>
      <c r="N44" s="176"/>
    </row>
    <row r="45" spans="2:14" s="160" customFormat="1" ht="12.75" customHeight="1" x14ac:dyDescent="0.2">
      <c r="B45" s="175"/>
      <c r="C45" s="489"/>
      <c r="D45" s="490"/>
      <c r="E45" s="490"/>
      <c r="F45" s="490"/>
      <c r="G45" s="490"/>
      <c r="H45" s="490"/>
      <c r="I45" s="490"/>
      <c r="J45" s="490"/>
      <c r="K45" s="490"/>
      <c r="L45" s="490"/>
      <c r="M45" s="491"/>
      <c r="N45" s="176"/>
    </row>
    <row r="46" spans="2:14" s="160" customFormat="1" ht="12.75" customHeight="1" thickBot="1" x14ac:dyDescent="0.25">
      <c r="B46" s="175"/>
      <c r="C46" s="492"/>
      <c r="D46" s="493"/>
      <c r="E46" s="493"/>
      <c r="F46" s="493"/>
      <c r="G46" s="493"/>
      <c r="H46" s="493"/>
      <c r="I46" s="493"/>
      <c r="J46" s="493"/>
      <c r="K46" s="493"/>
      <c r="L46" s="493"/>
      <c r="M46" s="494"/>
      <c r="N46" s="176"/>
    </row>
    <row r="47" spans="2:14" s="160" customFormat="1" ht="12.75" customHeight="1" thickBot="1" x14ac:dyDescent="0.25">
      <c r="B47" s="175"/>
      <c r="C47" s="166"/>
      <c r="D47" s="166"/>
      <c r="E47" s="166"/>
      <c r="F47" s="166"/>
      <c r="G47" s="166"/>
      <c r="H47" s="167"/>
      <c r="I47" s="167"/>
      <c r="J47" s="167"/>
      <c r="K47" s="167"/>
      <c r="L47" s="167"/>
      <c r="M47" s="165"/>
      <c r="N47" s="176"/>
    </row>
    <row r="48" spans="2:14" s="160" customFormat="1" ht="12.75" customHeight="1" x14ac:dyDescent="0.2">
      <c r="B48" s="175"/>
      <c r="C48" s="482" t="str">
        <f>"Please complete and email this questionnaire by Firday 29th September "&amp;Year+1</f>
        <v>Please complete and email this questionnaire by Firday 29th September 2023</v>
      </c>
      <c r="D48" s="483"/>
      <c r="E48" s="483"/>
      <c r="F48" s="483"/>
      <c r="G48" s="483"/>
      <c r="H48" s="483"/>
      <c r="I48" s="483"/>
      <c r="J48" s="483"/>
      <c r="K48" s="483"/>
      <c r="L48" s="483"/>
      <c r="M48" s="484"/>
      <c r="N48" s="176"/>
    </row>
    <row r="49" spans="2:14" s="160" customFormat="1" ht="12.75" customHeight="1" x14ac:dyDescent="0.2">
      <c r="B49" s="175"/>
      <c r="C49" s="479" t="s">
        <v>18</v>
      </c>
      <c r="D49" s="480"/>
      <c r="E49" s="480"/>
      <c r="F49" s="480"/>
      <c r="G49" s="480"/>
      <c r="H49" s="480"/>
      <c r="I49" s="480"/>
      <c r="J49" s="480"/>
      <c r="K49" s="480"/>
      <c r="L49" s="480"/>
      <c r="M49" s="481"/>
      <c r="N49" s="176"/>
    </row>
    <row r="50" spans="2:14" s="160" customFormat="1" ht="12.75" customHeight="1" thickBot="1" x14ac:dyDescent="0.25">
      <c r="B50" s="175"/>
      <c r="C50" s="476" t="s">
        <v>19</v>
      </c>
      <c r="D50" s="477"/>
      <c r="E50" s="477"/>
      <c r="F50" s="477"/>
      <c r="G50" s="477"/>
      <c r="H50" s="477"/>
      <c r="I50" s="477"/>
      <c r="J50" s="477"/>
      <c r="K50" s="477"/>
      <c r="L50" s="477"/>
      <c r="M50" s="478"/>
      <c r="N50" s="176"/>
    </row>
    <row r="51" spans="2:14" s="160" customFormat="1" ht="12.75" customHeight="1" x14ac:dyDescent="0.2">
      <c r="B51" s="175"/>
      <c r="C51" s="166"/>
      <c r="D51" s="166"/>
      <c r="E51" s="166"/>
      <c r="F51" s="166"/>
      <c r="G51" s="166"/>
      <c r="H51" s="167"/>
      <c r="I51" s="167"/>
      <c r="J51" s="167"/>
      <c r="K51" s="167"/>
      <c r="L51" s="167"/>
      <c r="M51" s="165"/>
      <c r="N51" s="176"/>
    </row>
    <row r="52" spans="2:14" s="160" customFormat="1" ht="12.75" customHeight="1" x14ac:dyDescent="0.2">
      <c r="B52" s="175"/>
      <c r="C52" s="474" t="s">
        <v>20</v>
      </c>
      <c r="D52" s="474"/>
      <c r="E52" s="474"/>
      <c r="F52" s="474"/>
      <c r="G52" s="474"/>
      <c r="H52" s="474"/>
      <c r="I52" s="474"/>
      <c r="J52" s="474"/>
      <c r="K52" s="474"/>
      <c r="L52" s="474"/>
      <c r="M52" s="474"/>
      <c r="N52" s="176"/>
    </row>
    <row r="53" spans="2:14" s="160" customFormat="1" ht="12.75" customHeight="1" x14ac:dyDescent="0.2">
      <c r="B53" s="175"/>
      <c r="C53" s="474"/>
      <c r="D53" s="474"/>
      <c r="E53" s="474"/>
      <c r="F53" s="474"/>
      <c r="G53" s="474"/>
      <c r="H53" s="474"/>
      <c r="I53" s="474"/>
      <c r="J53" s="474"/>
      <c r="K53" s="474"/>
      <c r="L53" s="474"/>
      <c r="M53" s="474"/>
      <c r="N53" s="176"/>
    </row>
    <row r="54" spans="2:14" s="160" customFormat="1" ht="15.75" customHeight="1" x14ac:dyDescent="0.2">
      <c r="B54" s="175"/>
      <c r="C54" s="150"/>
      <c r="D54" s="7"/>
      <c r="E54" s="7"/>
      <c r="F54" s="7"/>
      <c r="G54" s="31" t="s">
        <v>21</v>
      </c>
      <c r="H54" s="151" t="s">
        <v>22</v>
      </c>
      <c r="I54" s="7"/>
      <c r="J54" s="148"/>
      <c r="K54" s="148"/>
      <c r="L54" s="148"/>
      <c r="M54" s="165"/>
      <c r="N54" s="176"/>
    </row>
    <row r="55" spans="2:14" s="160" customFormat="1" ht="15.75" customHeight="1" x14ac:dyDescent="0.2">
      <c r="B55" s="175"/>
      <c r="C55" s="149"/>
      <c r="D55" s="7"/>
      <c r="E55" s="7"/>
      <c r="F55" s="7"/>
      <c r="G55" s="31" t="s">
        <v>23</v>
      </c>
      <c r="H55" s="444" t="s">
        <v>7357</v>
      </c>
      <c r="I55" s="7"/>
      <c r="J55" s="6"/>
      <c r="K55" s="6"/>
      <c r="L55" s="6"/>
      <c r="M55" s="165"/>
      <c r="N55" s="176"/>
    </row>
    <row r="56" spans="2:14" s="160" customFormat="1" ht="15.75" customHeight="1" x14ac:dyDescent="0.2">
      <c r="B56" s="175"/>
      <c r="C56" s="7"/>
      <c r="D56" s="7"/>
      <c r="E56" s="7"/>
      <c r="F56" s="7"/>
      <c r="G56" s="7"/>
      <c r="H56" s="168"/>
      <c r="I56" s="168"/>
      <c r="J56" s="168"/>
      <c r="K56" s="168"/>
      <c r="L56" s="168"/>
      <c r="M56" s="165"/>
      <c r="N56" s="176"/>
    </row>
    <row r="57" spans="2:14" s="160" customFormat="1" ht="12.75" customHeight="1" thickBot="1" x14ac:dyDescent="0.25">
      <c r="B57" s="177" t="s">
        <v>7358</v>
      </c>
      <c r="C57" s="178"/>
      <c r="D57" s="179"/>
      <c r="E57" s="179"/>
      <c r="F57" s="179"/>
      <c r="G57" s="179"/>
      <c r="H57" s="179"/>
      <c r="I57" s="179"/>
      <c r="J57" s="179"/>
      <c r="K57" s="179"/>
      <c r="L57" s="179"/>
      <c r="M57" s="180"/>
      <c r="N57" s="181"/>
    </row>
    <row r="58" spans="2:14" ht="12.75" customHeight="1" x14ac:dyDescent="0.3">
      <c r="H58" s="52"/>
      <c r="I58" s="52"/>
      <c r="J58" s="52"/>
      <c r="K58" s="52"/>
      <c r="L58" s="52"/>
      <c r="M58" s="52"/>
      <c r="N58" s="52"/>
    </row>
    <row r="59" spans="2:14" ht="12.75" customHeight="1" x14ac:dyDescent="0.3">
      <c r="B59" s="463" t="str">
        <f>CONCATENATE("© CIPFA ",Year+1)</f>
        <v>© CIPFA 2023</v>
      </c>
      <c r="C59" s="462"/>
      <c r="D59" s="462"/>
      <c r="E59" s="462"/>
      <c r="F59" s="462"/>
      <c r="G59" s="462"/>
      <c r="H59" s="462"/>
      <c r="I59" s="462"/>
      <c r="J59" s="462"/>
      <c r="K59" s="447"/>
      <c r="L59" s="447"/>
      <c r="M59" s="447"/>
      <c r="N59" s="447"/>
    </row>
    <row r="60" spans="2:14" ht="12.75" customHeight="1" x14ac:dyDescent="0.3">
      <c r="B60" s="475" t="s">
        <v>24</v>
      </c>
      <c r="C60" s="475"/>
      <c r="D60" s="475"/>
      <c r="E60" s="475"/>
      <c r="F60" s="475"/>
      <c r="G60" s="475"/>
      <c r="H60" s="475"/>
      <c r="I60" s="475"/>
      <c r="J60" s="475"/>
      <c r="K60" s="475"/>
      <c r="L60" s="475"/>
      <c r="M60" s="475"/>
      <c r="N60" s="475"/>
    </row>
    <row r="61" spans="2:14" ht="12.75" customHeight="1" x14ac:dyDescent="0.3">
      <c r="B61" s="461" t="s">
        <v>25</v>
      </c>
      <c r="C61" s="462"/>
      <c r="D61" s="462"/>
      <c r="E61" s="462"/>
      <c r="F61" s="462"/>
      <c r="G61" s="462"/>
      <c r="H61" s="462"/>
      <c r="I61" s="462"/>
      <c r="J61" s="462"/>
      <c r="K61" s="447"/>
      <c r="L61" s="447"/>
      <c r="M61" s="447"/>
      <c r="N61" s="447"/>
    </row>
    <row r="62" spans="2:14" ht="12.75" customHeight="1" x14ac:dyDescent="0.3">
      <c r="H62" s="52"/>
      <c r="I62" s="52"/>
      <c r="J62" s="52"/>
      <c r="K62" s="52"/>
      <c r="L62" s="52"/>
      <c r="M62" s="52"/>
      <c r="N62" s="52"/>
    </row>
    <row r="63" spans="2:14" ht="12.75" hidden="1" customHeight="1" x14ac:dyDescent="0.3">
      <c r="H63" s="52"/>
      <c r="I63" s="52"/>
      <c r="J63" s="52"/>
      <c r="K63" s="52"/>
      <c r="L63" s="52"/>
      <c r="M63" s="52"/>
      <c r="N63" s="52"/>
    </row>
    <row r="64" spans="2:14" ht="12.75" hidden="1" customHeight="1" x14ac:dyDescent="0.3">
      <c r="H64" s="52"/>
      <c r="I64" s="52"/>
      <c r="J64" s="52"/>
      <c r="K64" s="52"/>
      <c r="L64" s="52"/>
      <c r="M64" s="52"/>
      <c r="N64" s="52"/>
    </row>
    <row r="65" spans="2:14" ht="12.75" hidden="1" customHeight="1" x14ac:dyDescent="0.3">
      <c r="H65" s="52"/>
      <c r="I65" s="52"/>
      <c r="J65" s="52"/>
      <c r="K65" s="52"/>
      <c r="L65" s="52"/>
      <c r="M65" s="52"/>
      <c r="N65" s="52"/>
    </row>
    <row r="66" spans="2:14" ht="12.75" hidden="1" customHeight="1" x14ac:dyDescent="0.3">
      <c r="H66" s="52"/>
      <c r="I66" s="52"/>
      <c r="J66" s="52"/>
      <c r="K66" s="52"/>
      <c r="L66" s="52"/>
      <c r="M66" s="52"/>
      <c r="N66" s="52"/>
    </row>
    <row r="67" spans="2:14" ht="12.75" hidden="1" customHeight="1" x14ac:dyDescent="0.3">
      <c r="H67" s="52"/>
      <c r="I67" s="52"/>
      <c r="J67" s="52"/>
      <c r="K67" s="52"/>
      <c r="L67" s="52"/>
      <c r="M67" s="52"/>
      <c r="N67" s="52"/>
    </row>
    <row r="68" spans="2:14" ht="12.75" hidden="1" customHeight="1" x14ac:dyDescent="0.3">
      <c r="H68" s="52"/>
      <c r="I68" s="52"/>
      <c r="J68" s="52"/>
      <c r="K68" s="52"/>
      <c r="L68" s="52"/>
      <c r="M68" s="52"/>
      <c r="N68" s="52"/>
    </row>
    <row r="69" spans="2:14" ht="12.75" hidden="1" customHeight="1" x14ac:dyDescent="0.3">
      <c r="B69" s="53"/>
    </row>
    <row r="70" spans="2:14" ht="12.75" hidden="1" customHeight="1" x14ac:dyDescent="0.3">
      <c r="B70" s="53"/>
    </row>
    <row r="71" spans="2:14" ht="12.75" hidden="1" customHeight="1" x14ac:dyDescent="0.3">
      <c r="B71" s="53"/>
    </row>
    <row r="72" spans="2:14" ht="12.75" hidden="1" customHeight="1" x14ac:dyDescent="0.3">
      <c r="B72" s="53"/>
    </row>
    <row r="73" spans="2:14" ht="12.75" hidden="1" customHeight="1" x14ac:dyDescent="0.3">
      <c r="B73" s="53"/>
    </row>
    <row r="74" spans="2:14" ht="12.75" hidden="1" customHeight="1" x14ac:dyDescent="0.3">
      <c r="B74" s="53"/>
    </row>
    <row r="75" spans="2:14" ht="12.75" hidden="1" customHeight="1" x14ac:dyDescent="0.3">
      <c r="B75" s="53"/>
    </row>
    <row r="76" spans="2:14" ht="12.75" hidden="1" customHeight="1" x14ac:dyDescent="0.3">
      <c r="B76" s="53"/>
    </row>
    <row r="77" spans="2:14" ht="12.75" hidden="1" customHeight="1" x14ac:dyDescent="0.3">
      <c r="B77" s="53"/>
    </row>
    <row r="78" spans="2:14" ht="12.75" hidden="1" customHeight="1" x14ac:dyDescent="0.3">
      <c r="B78" s="53"/>
    </row>
    <row r="79" spans="2:14" ht="12.75" hidden="1" customHeight="1" x14ac:dyDescent="0.3">
      <c r="B79" s="53"/>
    </row>
    <row r="80" spans="2:14" ht="12.75" hidden="1" customHeight="1" x14ac:dyDescent="0.3">
      <c r="B80" s="53"/>
    </row>
    <row r="81" spans="2:2" ht="12.75" hidden="1" customHeight="1" x14ac:dyDescent="0.3">
      <c r="B81" s="53"/>
    </row>
    <row r="82" spans="2:2" ht="12.75" hidden="1" customHeight="1" x14ac:dyDescent="0.3">
      <c r="B82" s="53"/>
    </row>
    <row r="83" spans="2:2" ht="12.75" hidden="1" customHeight="1" x14ac:dyDescent="0.3">
      <c r="B83" s="53"/>
    </row>
    <row r="84" spans="2:2" ht="12.75" hidden="1" customHeight="1" x14ac:dyDescent="0.3">
      <c r="B84" s="53"/>
    </row>
    <row r="85" spans="2:2" ht="12.75" hidden="1" customHeight="1" x14ac:dyDescent="0.3">
      <c r="B85" s="53"/>
    </row>
    <row r="86" spans="2:2" ht="12.75" hidden="1" customHeight="1" x14ac:dyDescent="0.3">
      <c r="B86" s="53"/>
    </row>
    <row r="87" spans="2:2" ht="12.75" hidden="1" customHeight="1" x14ac:dyDescent="0.3">
      <c r="B87" s="53"/>
    </row>
    <row r="88" spans="2:2" ht="12.75" hidden="1" customHeight="1" x14ac:dyDescent="0.3">
      <c r="B88" s="53"/>
    </row>
    <row r="89" spans="2:2" ht="12.75" hidden="1" customHeight="1" x14ac:dyDescent="0.3">
      <c r="B89" s="53"/>
    </row>
    <row r="90" spans="2:2" ht="12.75" hidden="1" customHeight="1" x14ac:dyDescent="0.3">
      <c r="B90" s="53"/>
    </row>
    <row r="91" spans="2:2" ht="12.75" hidden="1" customHeight="1" x14ac:dyDescent="0.3">
      <c r="B91" s="53"/>
    </row>
    <row r="92" spans="2:2" ht="12.75" hidden="1" customHeight="1" x14ac:dyDescent="0.3">
      <c r="B92" s="53"/>
    </row>
    <row r="93" spans="2:2" ht="12.75" hidden="1" customHeight="1" x14ac:dyDescent="0.3">
      <c r="B93" s="53"/>
    </row>
    <row r="94" spans="2:2" ht="12.75" hidden="1" customHeight="1" x14ac:dyDescent="0.3">
      <c r="B94" s="53"/>
    </row>
    <row r="95" spans="2:2" ht="12.75" hidden="1" customHeight="1" x14ac:dyDescent="0.3">
      <c r="B95" s="53"/>
    </row>
    <row r="96" spans="2:2" ht="12.75" hidden="1" customHeight="1" x14ac:dyDescent="0.3">
      <c r="B96" s="53"/>
    </row>
    <row r="97" spans="2:2" ht="12.75" hidden="1" customHeight="1" x14ac:dyDescent="0.3">
      <c r="B97" s="53"/>
    </row>
    <row r="98" spans="2:2" ht="12.75" hidden="1" customHeight="1" x14ac:dyDescent="0.3">
      <c r="B98" s="53"/>
    </row>
    <row r="99" spans="2:2" ht="12.75" hidden="1" customHeight="1" x14ac:dyDescent="0.3">
      <c r="B99" s="53"/>
    </row>
    <row r="100" spans="2:2" ht="12.75" hidden="1" customHeight="1" x14ac:dyDescent="0.3">
      <c r="B100" s="53"/>
    </row>
    <row r="101" spans="2:2" ht="12.75" hidden="1" customHeight="1" x14ac:dyDescent="0.3">
      <c r="B101" s="53"/>
    </row>
    <row r="102" spans="2:2" ht="12.75" hidden="1" customHeight="1" x14ac:dyDescent="0.3">
      <c r="B102" s="53"/>
    </row>
    <row r="103" spans="2:2" ht="12.75" hidden="1" customHeight="1" x14ac:dyDescent="0.3">
      <c r="B103" s="53"/>
    </row>
    <row r="104" spans="2:2" ht="12.75" hidden="1" customHeight="1" x14ac:dyDescent="0.3">
      <c r="B104" s="53"/>
    </row>
    <row r="105" spans="2:2" ht="12.75" hidden="1" customHeight="1" x14ac:dyDescent="0.3">
      <c r="B105" s="53"/>
    </row>
    <row r="106" spans="2:2" ht="12.75" hidden="1" customHeight="1" x14ac:dyDescent="0.3">
      <c r="B106" s="53"/>
    </row>
    <row r="107" spans="2:2" ht="12.75" hidden="1" customHeight="1" x14ac:dyDescent="0.3">
      <c r="B107" s="53"/>
    </row>
    <row r="108" spans="2:2" ht="12.75" hidden="1" customHeight="1" x14ac:dyDescent="0.3">
      <c r="B108" s="53"/>
    </row>
    <row r="109" spans="2:2" ht="12.75" hidden="1" customHeight="1" x14ac:dyDescent="0.3">
      <c r="B109" s="53"/>
    </row>
    <row r="110" spans="2:2" ht="12.75" hidden="1" customHeight="1" x14ac:dyDescent="0.3">
      <c r="B110" s="53"/>
    </row>
    <row r="111" spans="2:2" ht="12.75" hidden="1" customHeight="1" x14ac:dyDescent="0.3">
      <c r="B111" s="53"/>
    </row>
    <row r="112" spans="2:2" ht="12.75" hidden="1" customHeight="1" x14ac:dyDescent="0.3">
      <c r="B112" s="53"/>
    </row>
    <row r="113" spans="2:2" ht="12.75" hidden="1" customHeight="1" x14ac:dyDescent="0.3">
      <c r="B113" s="53"/>
    </row>
    <row r="114" spans="2:2" ht="12.75" hidden="1" customHeight="1" x14ac:dyDescent="0.3">
      <c r="B114" s="53"/>
    </row>
    <row r="115" spans="2:2" ht="12.75" hidden="1" customHeight="1" x14ac:dyDescent="0.3">
      <c r="B115" s="53"/>
    </row>
    <row r="116" spans="2:2" ht="12.75" hidden="1" customHeight="1" x14ac:dyDescent="0.3">
      <c r="B116" s="53"/>
    </row>
    <row r="117" spans="2:2" ht="12.75" hidden="1" customHeight="1" x14ac:dyDescent="0.3">
      <c r="B117" s="53"/>
    </row>
    <row r="118" spans="2:2" ht="12.75" hidden="1" customHeight="1" x14ac:dyDescent="0.3">
      <c r="B118" s="53"/>
    </row>
    <row r="119" spans="2:2" ht="12.75" hidden="1" customHeight="1" x14ac:dyDescent="0.3">
      <c r="B119" s="53"/>
    </row>
    <row r="120" spans="2:2" ht="12.75" hidden="1" customHeight="1" x14ac:dyDescent="0.3">
      <c r="B120" s="53"/>
    </row>
    <row r="121" spans="2:2" ht="12.75" hidden="1" customHeight="1" x14ac:dyDescent="0.3">
      <c r="B121" s="53"/>
    </row>
    <row r="122" spans="2:2" ht="12.75" hidden="1" customHeight="1" x14ac:dyDescent="0.3">
      <c r="B122" s="53"/>
    </row>
    <row r="123" spans="2:2" ht="12.75" hidden="1" customHeight="1" x14ac:dyDescent="0.3">
      <c r="B123" s="53"/>
    </row>
    <row r="124" spans="2:2" ht="12.75" hidden="1" customHeight="1" x14ac:dyDescent="0.3">
      <c r="B124" s="53"/>
    </row>
    <row r="125" spans="2:2" ht="12.75" hidden="1" customHeight="1" x14ac:dyDescent="0.3">
      <c r="B125" s="53"/>
    </row>
    <row r="126" spans="2:2" ht="12.75" hidden="1" customHeight="1" x14ac:dyDescent="0.3">
      <c r="B126" s="53"/>
    </row>
    <row r="127" spans="2:2" ht="12.75" hidden="1" customHeight="1" x14ac:dyDescent="0.3">
      <c r="B127" s="53"/>
    </row>
    <row r="128" spans="2:2" ht="12.75" hidden="1" customHeight="1" x14ac:dyDescent="0.3">
      <c r="B128" s="53"/>
    </row>
    <row r="129" spans="2:2" ht="12.75" hidden="1" customHeight="1" x14ac:dyDescent="0.3">
      <c r="B129" s="53"/>
    </row>
    <row r="130" spans="2:2" ht="12.75" hidden="1" customHeight="1" x14ac:dyDescent="0.3">
      <c r="B130" s="53"/>
    </row>
    <row r="131" spans="2:2" ht="12.75" hidden="1" customHeight="1" x14ac:dyDescent="0.3">
      <c r="B131" s="53"/>
    </row>
    <row r="132" spans="2:2" ht="12.75" hidden="1" customHeight="1" x14ac:dyDescent="0.3">
      <c r="B132" s="53"/>
    </row>
    <row r="133" spans="2:2" ht="12.75" hidden="1" customHeight="1" x14ac:dyDescent="0.3">
      <c r="B133" s="53"/>
    </row>
    <row r="134" spans="2:2" ht="12.75" hidden="1" customHeight="1" x14ac:dyDescent="0.3">
      <c r="B134" s="53"/>
    </row>
    <row r="135" spans="2:2" ht="12.75" hidden="1" customHeight="1" x14ac:dyDescent="0.3">
      <c r="B135" s="53"/>
    </row>
    <row r="136" spans="2:2" ht="12.75" hidden="1" customHeight="1" x14ac:dyDescent="0.3">
      <c r="B136" s="53"/>
    </row>
    <row r="137" spans="2:2" ht="12.75" hidden="1" customHeight="1" x14ac:dyDescent="0.3">
      <c r="B137" s="53"/>
    </row>
    <row r="138" spans="2:2" ht="12.75" hidden="1" customHeight="1" x14ac:dyDescent="0.3">
      <c r="B138" s="53"/>
    </row>
    <row r="139" spans="2:2" ht="12.75" hidden="1" customHeight="1" x14ac:dyDescent="0.3">
      <c r="B139" s="53"/>
    </row>
    <row r="140" spans="2:2" ht="12.75" hidden="1" customHeight="1" x14ac:dyDescent="0.3">
      <c r="B140" s="53"/>
    </row>
    <row r="141" spans="2:2" ht="12.75" hidden="1" customHeight="1" x14ac:dyDescent="0.3">
      <c r="B141" s="53"/>
    </row>
    <row r="142" spans="2:2" ht="12.75" hidden="1" customHeight="1" x14ac:dyDescent="0.3">
      <c r="B142" s="53"/>
    </row>
    <row r="143" spans="2:2" ht="12.75" hidden="1" customHeight="1" x14ac:dyDescent="0.3">
      <c r="B143" s="53"/>
    </row>
    <row r="144" spans="2:2" ht="12.75" hidden="1" customHeight="1" x14ac:dyDescent="0.3">
      <c r="B144" s="53"/>
    </row>
    <row r="145" spans="2:9" ht="12.75" hidden="1" customHeight="1" x14ac:dyDescent="0.3">
      <c r="B145" s="53"/>
    </row>
    <row r="146" spans="2:9" ht="12.75" hidden="1" customHeight="1" x14ac:dyDescent="0.3">
      <c r="B146" s="53"/>
    </row>
    <row r="147" spans="2:9" ht="12.75" hidden="1" customHeight="1" x14ac:dyDescent="0.3">
      <c r="B147" s="53"/>
    </row>
    <row r="148" spans="2:9" ht="12.75" hidden="1" customHeight="1" x14ac:dyDescent="0.3">
      <c r="B148" s="53"/>
    </row>
    <row r="149" spans="2:9" ht="12.75" hidden="1" customHeight="1" x14ac:dyDescent="0.3">
      <c r="B149" s="53"/>
    </row>
    <row r="150" spans="2:9" ht="12.75" hidden="1" customHeight="1" x14ac:dyDescent="0.3">
      <c r="B150" s="53"/>
    </row>
    <row r="151" spans="2:9" ht="12.75" hidden="1" customHeight="1" x14ac:dyDescent="0.3">
      <c r="B151" s="53"/>
    </row>
    <row r="152" spans="2:9" ht="12.75" hidden="1" customHeight="1" x14ac:dyDescent="0.3">
      <c r="B152" s="53"/>
    </row>
    <row r="153" spans="2:9" ht="12.75" hidden="1" customHeight="1" x14ac:dyDescent="0.3">
      <c r="B153" s="53"/>
    </row>
    <row r="154" spans="2:9" ht="12.75" hidden="1" customHeight="1" x14ac:dyDescent="0.3">
      <c r="B154" s="53"/>
    </row>
    <row r="155" spans="2:9" ht="12.75" customHeight="1" x14ac:dyDescent="0.3">
      <c r="I155" s="52"/>
    </row>
    <row r="156" spans="2:9" ht="12.75" customHeight="1" x14ac:dyDescent="0.3"/>
    <row r="157" spans="2:9" ht="12.75" customHeight="1" x14ac:dyDescent="0.3"/>
    <row r="158" spans="2:9" ht="12.75" customHeight="1" x14ac:dyDescent="0.3"/>
    <row r="159" spans="2:9" ht="12.75" customHeight="1" x14ac:dyDescent="0.3"/>
    <row r="160" spans="2:9" ht="12.75" customHeight="1" x14ac:dyDescent="0.3"/>
    <row r="161" ht="12.75" customHeight="1" x14ac:dyDescent="0.3"/>
    <row r="162" ht="12.75" customHeight="1" x14ac:dyDescent="0.3"/>
  </sheetData>
  <sheetProtection selectLockedCells="1"/>
  <mergeCells count="45">
    <mergeCell ref="B5:B7"/>
    <mergeCell ref="B9:N9"/>
    <mergeCell ref="E23:J23"/>
    <mergeCell ref="M10:N10"/>
    <mergeCell ref="M11:N11"/>
    <mergeCell ref="M22:N22"/>
    <mergeCell ref="G11:J11"/>
    <mergeCell ref="M13:N13"/>
    <mergeCell ref="E17:J17"/>
    <mergeCell ref="C19:E19"/>
    <mergeCell ref="M14:N14"/>
    <mergeCell ref="E15:G15"/>
    <mergeCell ref="I15:J15"/>
    <mergeCell ref="E21:G21"/>
    <mergeCell ref="L21:M21"/>
    <mergeCell ref="I21:J21"/>
    <mergeCell ref="C29:L29"/>
    <mergeCell ref="C25:E25"/>
    <mergeCell ref="B61:N61"/>
    <mergeCell ref="B59:N59"/>
    <mergeCell ref="C35:M41"/>
    <mergeCell ref="M30:N30"/>
    <mergeCell ref="C52:M53"/>
    <mergeCell ref="B60:N60"/>
    <mergeCell ref="C50:M50"/>
    <mergeCell ref="C49:M49"/>
    <mergeCell ref="C48:M48"/>
    <mergeCell ref="C33:M33"/>
    <mergeCell ref="C43:M46"/>
    <mergeCell ref="M23:N23"/>
    <mergeCell ref="M24:N24"/>
    <mergeCell ref="A1:M1"/>
    <mergeCell ref="A2:A32"/>
    <mergeCell ref="C5:L5"/>
    <mergeCell ref="B2:M4"/>
    <mergeCell ref="B8:M8"/>
    <mergeCell ref="B32:N32"/>
    <mergeCell ref="C13:K13"/>
    <mergeCell ref="M18:N18"/>
    <mergeCell ref="M12:N12"/>
    <mergeCell ref="M19:N19"/>
    <mergeCell ref="M16:N16"/>
    <mergeCell ref="L15:M15"/>
    <mergeCell ref="M17:N17"/>
    <mergeCell ref="M20:N20"/>
  </mergeCells>
  <phoneticPr fontId="0" type="noConversion"/>
  <dataValidations count="1">
    <dataValidation type="list" allowBlank="1" showInputMessage="1" showErrorMessage="1" sqref="G11:J11" xr:uid="{00000000-0002-0000-0000-000000000000}">
      <formula1>Authority_List</formula1>
    </dataValidation>
  </dataValidations>
  <hyperlinks>
    <hyperlink ref="H54" r:id="rId1" xr:uid="{00000000-0004-0000-0000-000000000000}"/>
  </hyperlinks>
  <printOptions horizontalCentered="1"/>
  <pageMargins left="0.23622047244094491" right="0.23622047244094491" top="0.19685039370078741" bottom="0.19685039370078741" header="0" footer="0"/>
  <pageSetup paperSize="9" scale="97"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7030A0"/>
  </sheetPr>
  <dimension ref="A1:BZ178"/>
  <sheetViews>
    <sheetView showGridLines="0" topLeftCell="A19" zoomScaleNormal="100" zoomScaleSheetLayoutView="100" workbookViewId="0">
      <selection activeCell="I5" sqref="I5"/>
    </sheetView>
  </sheetViews>
  <sheetFormatPr defaultColWidth="0" defaultRowHeight="0" customHeight="1" zeroHeight="1" x14ac:dyDescent="0.3"/>
  <cols>
    <col min="1" max="1" width="1.23046875" style="387" customWidth="1"/>
    <col min="2" max="2" width="1.4609375" style="54" customWidth="1"/>
    <col min="3" max="3" width="6.4609375" style="54" customWidth="1"/>
    <col min="4" max="4" width="32.765625" style="54" customWidth="1"/>
    <col min="5" max="5" width="6.69140625" style="54" customWidth="1"/>
    <col min="6" max="6" width="8" style="54" customWidth="1"/>
    <col min="7" max="8" width="8.4609375" style="54" customWidth="1"/>
    <col min="9" max="9" width="23.3046875" style="54" customWidth="1"/>
    <col min="10" max="10" width="21.07421875" style="54" customWidth="1"/>
    <col min="11" max="11" width="1.765625" style="54" customWidth="1"/>
    <col min="12" max="12" width="6.69140625" style="107" hidden="1" customWidth="1"/>
    <col min="13" max="58" width="9.69140625" style="108" hidden="1" customWidth="1"/>
    <col min="59" max="16384" width="9.69140625" style="54" hidden="1"/>
  </cols>
  <sheetData>
    <row r="1" spans="1:58" ht="15.75" customHeight="1" x14ac:dyDescent="0.3">
      <c r="C1" s="103"/>
    </row>
    <row r="2" spans="1:58" ht="15.75" customHeight="1" x14ac:dyDescent="0.3"/>
    <row r="3" spans="1:58" ht="15.75" customHeight="1" x14ac:dyDescent="0.3">
      <c r="D3" s="106"/>
    </row>
    <row r="4" spans="1:58" ht="15.75" customHeight="1" x14ac:dyDescent="0.3">
      <c r="D4" s="106"/>
    </row>
    <row r="5" spans="1:58" s="52" customFormat="1" ht="15.75" customHeight="1" x14ac:dyDescent="0.3">
      <c r="A5" s="432"/>
      <c r="B5" s="97"/>
      <c r="C5" s="510"/>
      <c r="D5" s="510"/>
      <c r="E5" s="510"/>
      <c r="F5" s="67"/>
      <c r="G5" s="67"/>
      <c r="H5" s="67"/>
      <c r="I5" s="67"/>
      <c r="J5" s="67"/>
      <c r="K5" s="67"/>
      <c r="L5" s="109"/>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01"/>
      <c r="BD5" s="101"/>
      <c r="BE5" s="101"/>
      <c r="BF5" s="101"/>
    </row>
    <row r="6" spans="1:58" s="52" customFormat="1" ht="15.75" customHeight="1" x14ac:dyDescent="0.3">
      <c r="A6" s="432"/>
      <c r="B6" s="495" t="str">
        <f>Contacts!C7</f>
        <v>PUBLIC LIBRARY STATISTICS 2022-23 ACTUALS AND 2023-24 ESTIMATES</v>
      </c>
      <c r="C6" s="495"/>
      <c r="D6" s="495"/>
      <c r="E6" s="495"/>
      <c r="F6" s="495"/>
      <c r="G6" s="495"/>
      <c r="H6" s="495"/>
      <c r="I6" s="495"/>
      <c r="J6" s="495"/>
      <c r="K6" s="495"/>
      <c r="M6" s="110"/>
      <c r="N6" s="110"/>
      <c r="O6" s="110"/>
      <c r="P6" s="101"/>
      <c r="Q6" s="101"/>
      <c r="R6" s="101"/>
      <c r="S6" s="110"/>
      <c r="T6" s="110"/>
      <c r="U6" s="110"/>
      <c r="V6" s="110"/>
      <c r="W6" s="110"/>
      <c r="X6" s="110"/>
      <c r="Y6" s="110"/>
      <c r="Z6" s="110"/>
      <c r="AC6" s="110"/>
      <c r="AD6" s="110"/>
      <c r="AE6" s="101"/>
      <c r="AF6" s="101"/>
      <c r="AG6" s="101"/>
      <c r="AH6" s="110"/>
      <c r="AI6" s="110"/>
      <c r="AJ6" s="110"/>
      <c r="AK6" s="110"/>
      <c r="AL6" s="110"/>
      <c r="AM6" s="110"/>
      <c r="AN6" s="110"/>
      <c r="AO6" s="110"/>
      <c r="AR6" s="110"/>
      <c r="AS6" s="110"/>
      <c r="AT6" s="110"/>
      <c r="AU6" s="110"/>
      <c r="AV6" s="110"/>
      <c r="AW6" s="110"/>
      <c r="AX6" s="110"/>
      <c r="AY6" s="110"/>
      <c r="AZ6" s="110"/>
      <c r="BA6" s="110"/>
      <c r="BB6" s="110"/>
      <c r="BC6" s="101"/>
      <c r="BD6" s="101"/>
      <c r="BE6" s="101"/>
      <c r="BF6" s="101"/>
    </row>
    <row r="7" spans="1:58" ht="15.75" customHeight="1" thickBot="1" x14ac:dyDescent="0.35"/>
    <row r="8" spans="1:58" ht="26.5" customHeight="1" thickBot="1" x14ac:dyDescent="0.35">
      <c r="B8" s="507" t="str">
        <f>CONCATENATE("Service Points Open to the Public at 31 March ",Year+1," (to be used in section 1 of the questionnaire)")</f>
        <v>Service Points Open to the Public at 31 March 2023 (to be used in section 1 of the questionnaire)</v>
      </c>
      <c r="C8" s="508"/>
      <c r="D8" s="508"/>
      <c r="E8" s="508"/>
      <c r="F8" s="508"/>
      <c r="G8" s="508"/>
      <c r="H8" s="508"/>
      <c r="I8" s="508"/>
      <c r="J8" s="405" t="s">
        <v>26</v>
      </c>
      <c r="K8" s="406"/>
      <c r="L8" s="112"/>
      <c r="M8" s="113"/>
      <c r="N8" s="113"/>
      <c r="O8" s="113"/>
      <c r="P8" s="113"/>
      <c r="Q8" s="113"/>
      <c r="R8" s="113"/>
      <c r="S8" s="113"/>
      <c r="T8" s="113"/>
      <c r="U8" s="113"/>
      <c r="V8" s="113"/>
      <c r="W8" s="113"/>
      <c r="X8" s="113"/>
      <c r="Y8" s="113"/>
      <c r="Z8" s="113"/>
      <c r="AC8" s="113"/>
      <c r="AD8" s="113"/>
      <c r="AE8" s="113"/>
      <c r="AF8" s="113"/>
      <c r="AG8" s="113"/>
      <c r="AH8" s="113"/>
      <c r="AI8" s="113"/>
      <c r="AJ8" s="113"/>
      <c r="AK8" s="113"/>
      <c r="AL8" s="113"/>
      <c r="AM8" s="113"/>
      <c r="AN8" s="113"/>
      <c r="AO8" s="113"/>
      <c r="AR8" s="113"/>
      <c r="AS8" s="113"/>
      <c r="AT8" s="113"/>
      <c r="AU8" s="113"/>
      <c r="AV8" s="113"/>
      <c r="AW8" s="113"/>
      <c r="AX8" s="113"/>
      <c r="AY8" s="113"/>
      <c r="AZ8" s="113"/>
      <c r="BA8" s="113"/>
      <c r="BB8" s="113"/>
    </row>
    <row r="9" spans="1:58" ht="12.75" customHeight="1" x14ac:dyDescent="0.3">
      <c r="B9" s="55"/>
      <c r="C9" s="56"/>
      <c r="D9" s="56"/>
      <c r="E9" s="56"/>
      <c r="F9" s="56"/>
      <c r="G9" s="56"/>
      <c r="H9" s="56"/>
      <c r="I9" s="56"/>
      <c r="J9" s="56"/>
      <c r="K9" s="57"/>
    </row>
    <row r="10" spans="1:58" ht="12.75" customHeight="1" x14ac:dyDescent="0.3">
      <c r="B10" s="55"/>
      <c r="C10" s="94" t="s">
        <v>27</v>
      </c>
      <c r="D10" s="15"/>
      <c r="E10" s="15"/>
      <c r="F10" s="15"/>
      <c r="G10" s="15"/>
      <c r="H10" s="15"/>
      <c r="I10" s="15"/>
      <c r="J10" s="15"/>
      <c r="K10" s="57"/>
      <c r="AA10" s="111"/>
      <c r="AB10" s="111"/>
      <c r="AP10" s="111"/>
      <c r="AQ10" s="111"/>
    </row>
    <row r="11" spans="1:58" ht="12.75" customHeight="1" x14ac:dyDescent="0.3">
      <c r="B11" s="55"/>
      <c r="C11" s="15"/>
      <c r="D11" s="15"/>
      <c r="E11" s="15"/>
      <c r="F11" s="15"/>
      <c r="G11" s="15"/>
      <c r="H11" s="15"/>
      <c r="I11" s="15"/>
      <c r="J11" s="15"/>
      <c r="K11" s="57"/>
    </row>
    <row r="12" spans="1:58" ht="12.75" customHeight="1" x14ac:dyDescent="0.3">
      <c r="B12" s="438"/>
      <c r="C12" s="15" t="s">
        <v>28</v>
      </c>
      <c r="D12" s="15"/>
      <c r="E12" s="15"/>
      <c r="F12" s="15"/>
      <c r="G12" s="15"/>
      <c r="H12" s="15"/>
      <c r="I12" s="15"/>
      <c r="J12" s="15"/>
      <c r="K12" s="57"/>
    </row>
    <row r="13" spans="1:58" ht="12.75" customHeight="1" x14ac:dyDescent="0.3">
      <c r="B13" s="438"/>
      <c r="C13" s="15" t="s">
        <v>29</v>
      </c>
      <c r="D13" s="15"/>
      <c r="E13" s="15"/>
      <c r="F13" s="15"/>
      <c r="G13" s="15"/>
      <c r="H13" s="15"/>
      <c r="I13" s="15"/>
      <c r="J13" s="15"/>
      <c r="K13" s="57"/>
    </row>
    <row r="14" spans="1:58" ht="12.75" customHeight="1" x14ac:dyDescent="0.3">
      <c r="B14" s="55"/>
      <c r="C14" s="15"/>
      <c r="D14" s="15"/>
      <c r="E14" s="15"/>
      <c r="F14" s="15"/>
      <c r="G14" s="15"/>
      <c r="H14" s="15"/>
      <c r="I14" s="15"/>
      <c r="J14" s="15"/>
      <c r="K14" s="57"/>
    </row>
    <row r="15" spans="1:58" ht="12.75" customHeight="1" x14ac:dyDescent="0.3">
      <c r="B15" s="55"/>
      <c r="C15" s="15" t="s">
        <v>30</v>
      </c>
      <c r="D15" s="15"/>
      <c r="E15" s="15"/>
      <c r="F15" s="15"/>
      <c r="G15" s="15"/>
      <c r="H15" s="15"/>
      <c r="I15" s="15"/>
      <c r="J15" s="15"/>
      <c r="K15" s="57"/>
    </row>
    <row r="16" spans="1:58" ht="12.75" customHeight="1" x14ac:dyDescent="0.3">
      <c r="B16" s="55"/>
      <c r="C16" s="15"/>
      <c r="D16" s="15"/>
      <c r="E16" s="15"/>
      <c r="F16" s="15"/>
      <c r="G16" s="15"/>
      <c r="H16" s="15"/>
      <c r="I16" s="15"/>
      <c r="J16" s="15"/>
      <c r="K16" s="57"/>
    </row>
    <row r="17" spans="1:78" ht="12.75" customHeight="1" x14ac:dyDescent="0.3">
      <c r="B17" s="55"/>
      <c r="C17" s="382" t="s">
        <v>31</v>
      </c>
      <c r="D17" s="382"/>
      <c r="E17" s="382"/>
      <c r="F17" s="382"/>
      <c r="G17" s="382"/>
      <c r="H17" s="382"/>
      <c r="I17" s="382"/>
      <c r="J17" s="15"/>
      <c r="K17" s="57"/>
    </row>
    <row r="18" spans="1:78" ht="12.75" customHeight="1" x14ac:dyDescent="0.3">
      <c r="B18" s="55"/>
      <c r="C18" s="15"/>
      <c r="D18" s="15"/>
      <c r="E18" s="15"/>
      <c r="F18" s="15"/>
      <c r="G18" s="15"/>
      <c r="H18" s="15"/>
      <c r="I18" s="15"/>
      <c r="J18" s="15"/>
      <c r="K18" s="57"/>
    </row>
    <row r="19" spans="1:78" ht="12.75" customHeight="1" x14ac:dyDescent="0.3">
      <c r="B19" s="438"/>
      <c r="C19" s="263" t="s">
        <v>32</v>
      </c>
      <c r="D19" s="263"/>
      <c r="E19" s="263"/>
      <c r="F19" s="263"/>
      <c r="G19" s="263"/>
      <c r="H19" s="263"/>
      <c r="I19" s="263"/>
      <c r="J19" s="263"/>
      <c r="K19" s="440"/>
      <c r="L19" s="45"/>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row>
    <row r="20" spans="1:78" ht="12.75" customHeight="1" x14ac:dyDescent="0.3">
      <c r="B20" s="55"/>
      <c r="C20" s="263" t="s">
        <v>33</v>
      </c>
      <c r="D20" s="263"/>
      <c r="E20" s="263"/>
      <c r="F20" s="263"/>
      <c r="G20" s="263"/>
      <c r="H20" s="263"/>
      <c r="I20" s="263"/>
      <c r="J20" s="263"/>
      <c r="K20" s="440"/>
      <c r="L20" s="45"/>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row>
    <row r="21" spans="1:78" ht="12.75" customHeight="1" x14ac:dyDescent="0.3">
      <c r="B21" s="55"/>
      <c r="C21" s="439"/>
      <c r="D21" s="439"/>
      <c r="E21" s="439"/>
      <c r="F21" s="439"/>
      <c r="G21" s="439"/>
      <c r="H21" s="439"/>
      <c r="I21" s="439"/>
      <c r="J21" s="439"/>
      <c r="K21" s="441"/>
      <c r="L21" s="114"/>
      <c r="M21" s="116"/>
      <c r="N21" s="116"/>
      <c r="O21" s="116"/>
      <c r="P21" s="115"/>
      <c r="Q21" s="115"/>
      <c r="R21" s="115"/>
      <c r="S21" s="115"/>
      <c r="T21" s="115"/>
      <c r="U21" s="115"/>
      <c r="V21" s="115"/>
      <c r="W21" s="115"/>
      <c r="X21" s="115"/>
      <c r="Y21" s="115"/>
      <c r="Z21" s="115"/>
      <c r="AA21" s="115"/>
      <c r="AB21" s="115"/>
      <c r="AC21" s="116"/>
      <c r="AD21" s="116"/>
      <c r="AE21" s="115"/>
      <c r="AF21" s="115"/>
      <c r="AG21" s="115"/>
      <c r="AH21" s="115"/>
      <c r="AI21" s="115"/>
      <c r="AJ21" s="115"/>
      <c r="AK21" s="115"/>
      <c r="AL21" s="115"/>
      <c r="AM21" s="115"/>
      <c r="AN21" s="115"/>
      <c r="AO21" s="115"/>
      <c r="AP21" s="115"/>
      <c r="AQ21" s="115"/>
      <c r="AR21" s="116"/>
      <c r="AS21" s="116"/>
      <c r="AT21" s="116"/>
      <c r="AU21" s="116"/>
      <c r="AV21" s="116"/>
      <c r="AW21" s="116"/>
      <c r="AX21" s="116"/>
      <c r="AY21" s="116"/>
      <c r="AZ21" s="116"/>
      <c r="BA21" s="116"/>
      <c r="BB21" s="116"/>
    </row>
    <row r="22" spans="1:78" ht="12.75" customHeight="1" x14ac:dyDescent="0.3">
      <c r="B22" s="437"/>
      <c r="C22" s="516" t="s">
        <v>34</v>
      </c>
      <c r="D22" s="516"/>
      <c r="E22" s="516"/>
      <c r="F22" s="516"/>
      <c r="G22" s="516"/>
      <c r="H22" s="516"/>
      <c r="I22" s="516"/>
      <c r="J22" s="516"/>
      <c r="K22" s="57"/>
    </row>
    <row r="23" spans="1:78" ht="12.75" customHeight="1" x14ac:dyDescent="0.3">
      <c r="B23" s="55"/>
      <c r="C23" s="58"/>
      <c r="D23" s="58"/>
      <c r="E23" s="58"/>
      <c r="F23" s="58"/>
      <c r="G23" s="58"/>
      <c r="H23" s="58"/>
      <c r="I23" s="58"/>
      <c r="J23" s="58"/>
      <c r="K23" s="59"/>
      <c r="L23" s="117"/>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B23" s="116"/>
    </row>
    <row r="24" spans="1:78" ht="15.75" customHeight="1" x14ac:dyDescent="0.3">
      <c r="B24" s="388"/>
      <c r="C24" s="511" t="s">
        <v>35</v>
      </c>
      <c r="D24" s="511" t="s">
        <v>36</v>
      </c>
      <c r="E24" s="511" t="s">
        <v>37</v>
      </c>
      <c r="F24" s="511" t="s">
        <v>38</v>
      </c>
      <c r="G24" s="511" t="s">
        <v>39</v>
      </c>
      <c r="H24" s="511" t="s">
        <v>40</v>
      </c>
      <c r="I24" s="513" t="s">
        <v>41</v>
      </c>
      <c r="J24" s="511" t="s">
        <v>42</v>
      </c>
      <c r="K24" s="57"/>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509" t="s">
        <v>43</v>
      </c>
      <c r="AT24" s="509" t="s">
        <v>44</v>
      </c>
      <c r="AU24" s="509" t="s">
        <v>45</v>
      </c>
      <c r="AV24" s="509" t="s">
        <v>46</v>
      </c>
      <c r="AW24" s="509"/>
      <c r="AX24" s="116"/>
      <c r="AY24" s="116"/>
      <c r="AZ24" s="116"/>
      <c r="BA24" s="116"/>
      <c r="BB24" s="116"/>
    </row>
    <row r="25" spans="1:78" ht="15.75" customHeight="1" x14ac:dyDescent="0.3">
      <c r="B25" s="388"/>
      <c r="C25" s="512"/>
      <c r="D25" s="512"/>
      <c r="E25" s="512"/>
      <c r="F25" s="512"/>
      <c r="G25" s="512"/>
      <c r="H25" s="512"/>
      <c r="I25" s="514"/>
      <c r="J25" s="512"/>
      <c r="K25" s="57"/>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509"/>
      <c r="AT25" s="509"/>
      <c r="AU25" s="509"/>
      <c r="AV25" s="509"/>
      <c r="AW25" s="509"/>
      <c r="AX25" s="116"/>
      <c r="AY25" s="116"/>
      <c r="AZ25" s="116"/>
      <c r="BA25" s="116"/>
      <c r="BB25" s="116"/>
      <c r="BL25" s="54" t="s">
        <v>47</v>
      </c>
    </row>
    <row r="26" spans="1:78" ht="15.75" customHeight="1" x14ac:dyDescent="0.3">
      <c r="B26" s="388"/>
      <c r="C26" s="512"/>
      <c r="D26" s="512"/>
      <c r="E26" s="512"/>
      <c r="F26" s="512"/>
      <c r="G26" s="512"/>
      <c r="H26" s="512"/>
      <c r="I26" s="514"/>
      <c r="J26" s="512"/>
      <c r="K26" s="57"/>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509"/>
      <c r="AT26" s="509"/>
      <c r="AU26" s="509"/>
      <c r="AV26" s="509"/>
      <c r="AW26" s="509"/>
      <c r="AX26" s="116"/>
      <c r="AY26" s="397"/>
      <c r="AZ26" s="397"/>
      <c r="BA26" s="397"/>
      <c r="BB26" s="397"/>
      <c r="BC26" s="398"/>
      <c r="BD26" s="398"/>
      <c r="BE26" s="398"/>
      <c r="BF26" s="398"/>
    </row>
    <row r="27" spans="1:78" ht="15.75" customHeight="1" x14ac:dyDescent="0.3">
      <c r="B27" s="388"/>
      <c r="C27" s="512"/>
      <c r="D27" s="512"/>
      <c r="E27" s="512"/>
      <c r="F27" s="512"/>
      <c r="G27" s="512"/>
      <c r="H27" s="512"/>
      <c r="I27" s="514"/>
      <c r="J27" s="512"/>
      <c r="K27" s="57"/>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509"/>
      <c r="AT27" s="509"/>
      <c r="AU27" s="509"/>
      <c r="AV27" s="509"/>
      <c r="AW27" s="509"/>
      <c r="AX27" s="116"/>
      <c r="AY27" s="397"/>
      <c r="AZ27" s="397"/>
      <c r="BA27" s="397"/>
      <c r="BB27" s="397"/>
      <c r="BC27" s="398"/>
      <c r="BD27" s="398"/>
      <c r="BE27" s="398"/>
      <c r="BF27" s="398"/>
    </row>
    <row r="28" spans="1:78" ht="15.75" customHeight="1" x14ac:dyDescent="0.3">
      <c r="B28" s="388"/>
      <c r="C28" s="512"/>
      <c r="D28" s="512"/>
      <c r="E28" s="512"/>
      <c r="F28" s="512"/>
      <c r="G28" s="512"/>
      <c r="H28" s="512"/>
      <c r="I28" s="145" t="s">
        <v>48</v>
      </c>
      <c r="J28" s="512"/>
      <c r="K28" s="60"/>
      <c r="L28" s="118"/>
      <c r="M28" s="515" t="s">
        <v>49</v>
      </c>
      <c r="N28" s="515"/>
      <c r="O28" s="146"/>
      <c r="P28" s="506" t="s">
        <v>50</v>
      </c>
      <c r="Q28" s="506"/>
      <c r="R28" s="506"/>
      <c r="S28" s="506"/>
      <c r="T28" s="506"/>
      <c r="U28" s="506"/>
      <c r="V28" s="506"/>
      <c r="W28" s="506"/>
      <c r="X28" s="506"/>
      <c r="Y28" s="506"/>
      <c r="Z28" s="506"/>
      <c r="AA28" s="506"/>
      <c r="AB28" s="506"/>
      <c r="AC28" s="506"/>
      <c r="AD28" s="119"/>
      <c r="AE28" s="506" t="s">
        <v>51</v>
      </c>
      <c r="AF28" s="506"/>
      <c r="AG28" s="506"/>
      <c r="AH28" s="506"/>
      <c r="AI28" s="506"/>
      <c r="AJ28" s="506"/>
      <c r="AK28" s="506"/>
      <c r="AL28" s="506"/>
      <c r="AM28" s="506"/>
      <c r="AN28" s="506"/>
      <c r="AO28" s="506"/>
      <c r="AP28" s="506"/>
      <c r="AQ28" s="506"/>
      <c r="AR28" s="506"/>
      <c r="AS28" s="509"/>
      <c r="AT28" s="509"/>
      <c r="AU28" s="509"/>
      <c r="AV28" s="509"/>
      <c r="AW28" s="509"/>
      <c r="AX28" s="506" t="s">
        <v>50</v>
      </c>
      <c r="AY28" s="506"/>
      <c r="AZ28" s="506"/>
      <c r="BA28" s="506"/>
      <c r="BB28" s="506"/>
      <c r="BC28" s="506"/>
      <c r="BD28" s="506"/>
      <c r="BE28" s="506"/>
      <c r="BF28" s="506"/>
      <c r="BG28" s="506"/>
      <c r="BH28" s="506"/>
      <c r="BI28" s="506"/>
      <c r="BJ28" s="506"/>
      <c r="BK28" s="506"/>
      <c r="BL28" s="119"/>
      <c r="BM28" s="506" t="s">
        <v>51</v>
      </c>
      <c r="BN28" s="506"/>
      <c r="BO28" s="506"/>
      <c r="BP28" s="506"/>
      <c r="BQ28" s="506"/>
      <c r="BR28" s="506"/>
      <c r="BS28" s="506"/>
      <c r="BT28" s="506"/>
      <c r="BU28" s="506"/>
      <c r="BV28" s="506"/>
      <c r="BW28" s="506"/>
      <c r="BX28" s="506"/>
      <c r="BY28" s="506"/>
      <c r="BZ28" s="506"/>
    </row>
    <row r="29" spans="1:78" s="122" customFormat="1" ht="15.75" customHeight="1" x14ac:dyDescent="0.2">
      <c r="A29" s="433"/>
      <c r="B29" s="389"/>
      <c r="C29" s="61" t="s">
        <v>52</v>
      </c>
      <c r="D29" s="61" t="s">
        <v>53</v>
      </c>
      <c r="E29" s="61" t="s">
        <v>54</v>
      </c>
      <c r="F29" s="61" t="s">
        <v>55</v>
      </c>
      <c r="G29" s="61" t="s">
        <v>56</v>
      </c>
      <c r="H29" s="61" t="s">
        <v>57</v>
      </c>
      <c r="I29" s="61" t="s">
        <v>58</v>
      </c>
      <c r="J29" s="61" t="s">
        <v>59</v>
      </c>
      <c r="K29" s="385" t="str">
        <f>IF(COUNTIF(K31:K170,"S")&gt;0,"S","")</f>
        <v/>
      </c>
      <c r="L29" s="120"/>
      <c r="M29" s="257" t="s">
        <v>60</v>
      </c>
      <c r="N29" s="257" t="s">
        <v>61</v>
      </c>
      <c r="O29" s="146"/>
      <c r="P29" s="121" t="s">
        <v>62</v>
      </c>
      <c r="Q29" s="121" t="s">
        <v>63</v>
      </c>
      <c r="R29" s="121" t="s">
        <v>64</v>
      </c>
      <c r="S29" s="121" t="s">
        <v>65</v>
      </c>
      <c r="T29" s="121" t="s">
        <v>66</v>
      </c>
      <c r="U29" s="121" t="s">
        <v>67</v>
      </c>
      <c r="V29" s="121" t="s">
        <v>68</v>
      </c>
      <c r="W29" s="121" t="s">
        <v>69</v>
      </c>
      <c r="X29" s="121" t="s">
        <v>70</v>
      </c>
      <c r="Y29" s="121" t="s">
        <v>71</v>
      </c>
      <c r="Z29" s="131" t="s">
        <v>72</v>
      </c>
      <c r="AA29" s="121" t="s">
        <v>73</v>
      </c>
      <c r="AB29" s="121" t="s">
        <v>74</v>
      </c>
      <c r="AC29" s="121" t="s">
        <v>75</v>
      </c>
      <c r="AD29" s="121"/>
      <c r="AE29" s="121" t="s">
        <v>62</v>
      </c>
      <c r="AF29" s="121" t="s">
        <v>63</v>
      </c>
      <c r="AG29" s="121" t="s">
        <v>64</v>
      </c>
      <c r="AH29" s="121" t="s">
        <v>65</v>
      </c>
      <c r="AI29" s="121" t="s">
        <v>66</v>
      </c>
      <c r="AJ29" s="121" t="s">
        <v>67</v>
      </c>
      <c r="AK29" s="121" t="s">
        <v>68</v>
      </c>
      <c r="AL29" s="121" t="s">
        <v>69</v>
      </c>
      <c r="AM29" s="121" t="s">
        <v>70</v>
      </c>
      <c r="AN29" s="121" t="s">
        <v>71</v>
      </c>
      <c r="AO29" s="131" t="s">
        <v>72</v>
      </c>
      <c r="AP29" s="121" t="s">
        <v>73</v>
      </c>
      <c r="AQ29" s="121" t="s">
        <v>74</v>
      </c>
      <c r="AR29" s="121" t="s">
        <v>75</v>
      </c>
      <c r="AS29" s="509"/>
      <c r="AT29" s="509"/>
      <c r="AU29" s="509"/>
      <c r="AV29" s="509"/>
      <c r="AW29" s="509"/>
      <c r="AX29" s="121" t="s">
        <v>62</v>
      </c>
      <c r="AY29" s="121" t="s">
        <v>63</v>
      </c>
      <c r="AZ29" s="121" t="s">
        <v>64</v>
      </c>
      <c r="BA29" s="121" t="s">
        <v>65</v>
      </c>
      <c r="BB29" s="121" t="s">
        <v>66</v>
      </c>
      <c r="BC29" s="121" t="s">
        <v>67</v>
      </c>
      <c r="BD29" s="121" t="s">
        <v>68</v>
      </c>
      <c r="BE29" s="121" t="s">
        <v>69</v>
      </c>
      <c r="BF29" s="121" t="s">
        <v>70</v>
      </c>
      <c r="BG29" s="121" t="s">
        <v>71</v>
      </c>
      <c r="BH29" s="131" t="s">
        <v>72</v>
      </c>
      <c r="BI29" s="121" t="s">
        <v>73</v>
      </c>
      <c r="BJ29" s="121" t="s">
        <v>74</v>
      </c>
      <c r="BK29" s="121" t="s">
        <v>75</v>
      </c>
      <c r="BL29" s="121"/>
      <c r="BM29" s="121" t="s">
        <v>62</v>
      </c>
      <c r="BN29" s="121" t="s">
        <v>63</v>
      </c>
      <c r="BO29" s="121" t="s">
        <v>64</v>
      </c>
      <c r="BP29" s="121" t="s">
        <v>65</v>
      </c>
      <c r="BQ29" s="121" t="s">
        <v>66</v>
      </c>
      <c r="BR29" s="121" t="s">
        <v>67</v>
      </c>
      <c r="BS29" s="121" t="s">
        <v>68</v>
      </c>
      <c r="BT29" s="121" t="s">
        <v>69</v>
      </c>
      <c r="BU29" s="121" t="s">
        <v>70</v>
      </c>
      <c r="BV29" s="121" t="s">
        <v>71</v>
      </c>
      <c r="BW29" s="131" t="s">
        <v>72</v>
      </c>
      <c r="BX29" s="121" t="s">
        <v>73</v>
      </c>
      <c r="BY29" s="121" t="s">
        <v>74</v>
      </c>
      <c r="BZ29" s="121" t="s">
        <v>75</v>
      </c>
    </row>
    <row r="30" spans="1:78" s="122" customFormat="1" ht="15.75" customHeight="1" x14ac:dyDescent="0.3">
      <c r="A30" s="433"/>
      <c r="B30" s="389"/>
      <c r="C30" s="62"/>
      <c r="D30" s="63"/>
      <c r="E30" s="63"/>
      <c r="F30" s="63"/>
      <c r="G30" s="63"/>
      <c r="H30" s="413" t="s">
        <v>76</v>
      </c>
      <c r="I30" s="63"/>
      <c r="J30" s="247"/>
      <c r="K30" s="385" t="str">
        <f>IF(COUNTIF(K31:K170,"M")&gt;0,"M","")</f>
        <v/>
      </c>
      <c r="L30" s="120"/>
      <c r="M30" s="258">
        <f>IF($K$29="S","**",SUM(M31:M170))</f>
        <v>0</v>
      </c>
      <c r="N30" s="258">
        <f>IF($K$29="S","**",SUM(N31:N170))</f>
        <v>0</v>
      </c>
      <c r="O30" s="147"/>
      <c r="P30" s="123">
        <f>IF($K$29="S","**",SUM(P31:P170))</f>
        <v>0</v>
      </c>
      <c r="Q30" s="123">
        <f>IF($K$29="S","**",SUM(Q31:Q170))</f>
        <v>0</v>
      </c>
      <c r="R30" s="123">
        <f>IF($K$29="S","**",SUM(R31:R170))</f>
        <v>0</v>
      </c>
      <c r="S30" s="123">
        <f>IF($K$29="S","**",SUM(S31:S170))</f>
        <v>0</v>
      </c>
      <c r="T30" s="123">
        <f t="shared" ref="T30:Z30" si="0">IF($K$29="S","**",SUM(T31:T170))</f>
        <v>0</v>
      </c>
      <c r="U30" s="123">
        <f t="shared" si="0"/>
        <v>0</v>
      </c>
      <c r="V30" s="123">
        <f t="shared" si="0"/>
        <v>0</v>
      </c>
      <c r="W30" s="123">
        <f t="shared" si="0"/>
        <v>0</v>
      </c>
      <c r="X30" s="123">
        <f t="shared" si="0"/>
        <v>0</v>
      </c>
      <c r="Y30" s="123">
        <f t="shared" si="0"/>
        <v>0</v>
      </c>
      <c r="Z30" s="123">
        <f t="shared" si="0"/>
        <v>0</v>
      </c>
      <c r="AA30" s="123">
        <f>IF($K$30="M","**",SUM(AA31:AA170))</f>
        <v>0</v>
      </c>
      <c r="AB30" s="123">
        <f>IF($K$30="M","**",SUM(AB31:AB170))</f>
        <v>0</v>
      </c>
      <c r="AC30" s="123">
        <f>IF($K$29="S","**",SUM(AC31:AC170))</f>
        <v>0</v>
      </c>
      <c r="AD30" s="123"/>
      <c r="AE30" s="123">
        <f>IF($K$29="S","**",SUM(AE31:AE170))</f>
        <v>0</v>
      </c>
      <c r="AF30" s="123">
        <f>IF($K$29="S","**",SUM(AF31:AF170))</f>
        <v>0</v>
      </c>
      <c r="AG30" s="123">
        <f>IF($K$29="S","**",SUM(AG31:AG170))</f>
        <v>0</v>
      </c>
      <c r="AH30" s="123">
        <f>IF($K$29="S","**",SUM(AH31:AH170))</f>
        <v>0</v>
      </c>
      <c r="AI30" s="123">
        <f t="shared" ref="AI30:AO30" si="1">IF($K$29="S","**",SUM(AI31:AI170))</f>
        <v>0</v>
      </c>
      <c r="AJ30" s="123">
        <f t="shared" si="1"/>
        <v>0</v>
      </c>
      <c r="AK30" s="123">
        <f t="shared" si="1"/>
        <v>0</v>
      </c>
      <c r="AL30" s="123">
        <f t="shared" si="1"/>
        <v>0</v>
      </c>
      <c r="AM30" s="123">
        <f t="shared" si="1"/>
        <v>0</v>
      </c>
      <c r="AN30" s="123">
        <f t="shared" si="1"/>
        <v>0</v>
      </c>
      <c r="AO30" s="123">
        <f t="shared" si="1"/>
        <v>0</v>
      </c>
      <c r="AP30" s="123">
        <f>IF($K$30="M","**",SUM(AP31:AP170))</f>
        <v>0</v>
      </c>
      <c r="AQ30" s="123">
        <f>IF($K$30="M","**",SUM(AQ31:AQ170))</f>
        <v>0</v>
      </c>
      <c r="AR30" s="123">
        <f>IF($K$29="S","**",SUM(AR31:AR170))</f>
        <v>0</v>
      </c>
      <c r="AS30" s="258">
        <f>IF($K$29="S","**",SUM(AS31:AS170))</f>
        <v>0</v>
      </c>
      <c r="AT30" s="258">
        <f>IF($K$29="S","**",SUM(AT31:AT170))</f>
        <v>0</v>
      </c>
      <c r="AU30" s="258">
        <f>IF($K$29="S","**",SUM(AU31:AU170))</f>
        <v>0</v>
      </c>
      <c r="AV30" s="258">
        <f>IF($K$29="S","**",SUM(AV31:AV170))</f>
        <v>0</v>
      </c>
      <c r="AW30" s="258"/>
      <c r="AX30" s="123">
        <f>IF($K$29="S","**",SUM(AX31:AX170))</f>
        <v>0</v>
      </c>
      <c r="AY30" s="123">
        <f>IF($K$29="S","**",SUM(AY31:AY170))</f>
        <v>0</v>
      </c>
      <c r="AZ30" s="123">
        <f>IF($K$29="S","**",SUM(AZ31:AZ170))</f>
        <v>0</v>
      </c>
      <c r="BA30" s="123">
        <f>IF($K$29="S","**",SUM(BA31:BA170))</f>
        <v>0</v>
      </c>
      <c r="BB30" s="123">
        <f t="shared" ref="BB30:BH30" si="2">IF($K$29="S","**",SUM(BB31:BB170))</f>
        <v>0</v>
      </c>
      <c r="BC30" s="123">
        <f t="shared" si="2"/>
        <v>0</v>
      </c>
      <c r="BD30" s="123">
        <f t="shared" si="2"/>
        <v>0</v>
      </c>
      <c r="BE30" s="123">
        <f t="shared" si="2"/>
        <v>0</v>
      </c>
      <c r="BF30" s="123">
        <f t="shared" si="2"/>
        <v>0</v>
      </c>
      <c r="BG30" s="123">
        <f t="shared" si="2"/>
        <v>0</v>
      </c>
      <c r="BH30" s="123">
        <f t="shared" si="2"/>
        <v>0</v>
      </c>
      <c r="BI30" s="123">
        <f>IF($K$30="M","**",SUM(BI31:BI170))</f>
        <v>0</v>
      </c>
      <c r="BJ30" s="123">
        <f>IF($K$30="M","**",SUM(BJ31:BJ170))</f>
        <v>0</v>
      </c>
      <c r="BK30" s="123">
        <f>IF($K$29="S","**",SUM(BK31:BK170))</f>
        <v>0</v>
      </c>
      <c r="BL30" s="123"/>
      <c r="BM30" s="123">
        <f>IF($K$29="S","**",SUM(BM31:BM170))</f>
        <v>0</v>
      </c>
      <c r="BN30" s="123">
        <f>IF($K$29="S","**",SUM(BN31:BN170))</f>
        <v>0</v>
      </c>
      <c r="BO30" s="123">
        <f>IF($K$29="S","**",SUM(BO31:BO170))</f>
        <v>0</v>
      </c>
      <c r="BP30" s="123">
        <f>IF($K$29="S","**",SUM(BP31:BP170))</f>
        <v>0</v>
      </c>
      <c r="BQ30" s="123">
        <f t="shared" ref="BQ30:BW30" si="3">IF($K$29="S","**",SUM(BQ31:BQ170))</f>
        <v>0</v>
      </c>
      <c r="BR30" s="123">
        <f t="shared" si="3"/>
        <v>0</v>
      </c>
      <c r="BS30" s="123">
        <f t="shared" si="3"/>
        <v>0</v>
      </c>
      <c r="BT30" s="123">
        <f t="shared" si="3"/>
        <v>0</v>
      </c>
      <c r="BU30" s="123">
        <f t="shared" si="3"/>
        <v>0</v>
      </c>
      <c r="BV30" s="123">
        <f t="shared" si="3"/>
        <v>0</v>
      </c>
      <c r="BW30" s="123">
        <f t="shared" si="3"/>
        <v>0</v>
      </c>
      <c r="BX30" s="123">
        <f>IF($K$30="M","**",SUM(BX31:BX170))</f>
        <v>0</v>
      </c>
      <c r="BY30" s="123">
        <f>IF($K$30="M","**",SUM(BY31:BY170))</f>
        <v>0</v>
      </c>
      <c r="BZ30" s="123">
        <f>IF($K$29="S","**",SUM(BZ31:BZ170))</f>
        <v>0</v>
      </c>
    </row>
    <row r="31" spans="1:78" ht="15.75" customHeight="1" x14ac:dyDescent="0.3">
      <c r="A31" s="387" t="str">
        <f>Contacts!$L$11&amp;"_"&amp;'Service Points'!C31</f>
        <v>______1</v>
      </c>
      <c r="B31" s="388">
        <f>IF(ISERROR(VLOOKUP(A31,LY!$D:$E,1,FALSE)),0,1)</f>
        <v>0</v>
      </c>
      <c r="C31" s="293">
        <v>1</v>
      </c>
      <c r="D31" s="295" t="str">
        <f t="shared" ref="D31:D39" si="4">IF($B31=1,VLOOKUP($A31,LY_ServicePoints,2,FALSE),"")</f>
        <v/>
      </c>
      <c r="E31" s="42" t="str">
        <f t="shared" ref="E31:E39" si="5">IF($B31=1,VLOOKUP($A31,LY_ServicePoints,3,FALSE),"")</f>
        <v/>
      </c>
      <c r="F31" s="42" t="str">
        <f t="shared" ref="F31:F39" si="6">IF($B31=1,VLOOKUP($A31,LY_ServicePoints,4,FALSE),"")</f>
        <v/>
      </c>
      <c r="G31" s="420" t="str">
        <f t="shared" ref="G31:G39" si="7">IF($B31=1,VLOOKUP($A31,LY_ServicePoints,5,FALSE),"")</f>
        <v/>
      </c>
      <c r="H31" s="42"/>
      <c r="I31" s="294" t="str">
        <f t="shared" ref="I31:I39" si="8">IF($B31=1,VLOOKUP($A31,LY_ServicePoints,6,FALSE),"")</f>
        <v/>
      </c>
      <c r="J31" s="130" t="str">
        <f t="shared" ref="J31:J39" si="9">IF($B31=1,VLOOKUP($A31,LY_ServicePoints,7,FALSE),"")</f>
        <v/>
      </c>
      <c r="K31" s="386" t="str">
        <f>IF(AND(ISTEXT(F31),ISTEXT(G31)),LEFT(E31,1),"")</f>
        <v/>
      </c>
      <c r="L31" s="46">
        <f t="shared" ref="L31:L62" si="10">IF(LEN(D31)&gt;0,1,0)</f>
        <v>0</v>
      </c>
      <c r="M31" s="259" t="str">
        <f>IF($L31=0,"",IF(OR($J31="(Select)",$J31="Select",$J31="No",J31=""),0,1))</f>
        <v/>
      </c>
      <c r="N31" s="259" t="str">
        <f>IF($L31=0,"",IF(OR($J31="(Select)",$J31="Select",$J31="Yes",J31=""),0,1))</f>
        <v/>
      </c>
      <c r="O31" s="146"/>
      <c r="P31" s="100" t="str">
        <f>IF($L31=0,"",IF(AND($M31=1,$E31="Static",SUM($F31,$G31)&gt;=60),1,0))</f>
        <v/>
      </c>
      <c r="Q31" s="100" t="str">
        <f>IF($L31=0,"",IF(AND($M31=1,$E31="Static",SUM($F31,$G31)&gt;=55),1-P31,0))</f>
        <v/>
      </c>
      <c r="R31" s="100" t="str">
        <f>IF($L31=0,"",IF(AND($M31=1,$E31="Static",SUM($F31,$G31)&gt;=50),1-SUM(P31:Q31),0))</f>
        <v/>
      </c>
      <c r="S31" s="100" t="str">
        <f>IF($L31=0,"",IF(AND($M31=1,$E31="Static",SUM($F31,$G31)&gt;=45),1-SUM(P31:R31),0))</f>
        <v/>
      </c>
      <c r="T31" s="100" t="str">
        <f>IF($L31=0,"",IF(AND($M31=1,$E31="Static",SUM($F31,$G31)&gt;=40),1-SUM(P31:S31),0))</f>
        <v/>
      </c>
      <c r="U31" s="100" t="str">
        <f>IF($L31=0,"",IF(AND($M31=1,$E31="Static",SUM($F31,$G31)&gt;=35),1-SUM(P31:T31),0))</f>
        <v/>
      </c>
      <c r="V31" s="100" t="str">
        <f>IF($L31=0,"",IF(AND($M31=1,$E31="Static",SUM($F31,$G31)&gt;=30),1-SUM(P31:U31),0))</f>
        <v/>
      </c>
      <c r="W31" s="100" t="str">
        <f>IF($L31=0,"",IF(AND($M31=1,$E31="Static",SUM($F31,$G31)&gt;=25),1-SUM(P31:V31),0))</f>
        <v/>
      </c>
      <c r="X31" s="100" t="str">
        <f>IF($L31=0,"",IF(AND($M31=1,$E31="Static",SUM($F31,$G31)&gt;=20),1-SUM(P31:W31),0))</f>
        <v/>
      </c>
      <c r="Y31" s="100" t="str">
        <f>IF($L31=0,"",IF(AND($M31=1,$E31="Static",SUM($F31,$G31)&gt;=15),1-SUM(P31:X31),0))</f>
        <v/>
      </c>
      <c r="Z31" s="100" t="str">
        <f>IF($L31=0,"",IF(AND($M31=1,$E31="Static",SUM($F31,$G31)&gt;=10),1-SUM(P31:Y31),0))</f>
        <v/>
      </c>
      <c r="AA31" s="100" t="str">
        <f>IF($L31=0,"",IF(AND($M31=1,$E31="Mobile",SUM($F31,$G31)&gt;=10),1,0))</f>
        <v/>
      </c>
      <c r="AB31" s="100" t="str">
        <f>IF($L31=0,"",IF(AND($M31=1,$E31="Mobile",SUM($F31,$G31)&lt;10),1,0))</f>
        <v/>
      </c>
      <c r="AC31" s="100" t="str">
        <f>IF($L31=0,"",IF(AND($M31=1,$E31="Static",SUM($F31,$G31)&lt;10),1,0))</f>
        <v/>
      </c>
      <c r="AD31" s="100"/>
      <c r="AE31" s="100" t="str">
        <f>IF($L31=0,"",IF(AND($N31=1,$E31="Static",SUM($F31,$G31)&gt;=60),1,0))</f>
        <v/>
      </c>
      <c r="AF31" s="100" t="str">
        <f>IF($L31=0,"",IF(AND($N31=1,$E31="Static",SUM($F31,$G31)&gt;=55),1-AE31,0))</f>
        <v/>
      </c>
      <c r="AG31" s="100" t="str">
        <f>IF($L31=0,"",IF(AND($N31=1,$E31="Static",SUM($F31,$G31)&gt;=50),1-SUM(AE31:AF31),0))</f>
        <v/>
      </c>
      <c r="AH31" s="100" t="str">
        <f>IF($L31=0,"",IF(AND($N31=1,$E31="Static",SUM($F31,$G31)&gt;=45),1-SUM(AE31:AG31),0))</f>
        <v/>
      </c>
      <c r="AI31" s="100" t="str">
        <f>IF($L31=0,"",IF(AND($N31=1,$E31="Static",SUM($F31,$G31)&gt;=40),1-SUM(AE31:AH31),0))</f>
        <v/>
      </c>
      <c r="AJ31" s="100" t="str">
        <f>IF($L31=0,"",IF(AND($N31=1,$E31="Static",SUM($F31,$G31)&gt;=35),1-SUM(AE31:AI31),0))</f>
        <v/>
      </c>
      <c r="AK31" s="100" t="str">
        <f>IF($L31=0,"",IF(AND($N31=1,$E31="Static",SUM($F31,$G31)&gt;=30),1-SUM(AE31:AJ31),0))</f>
        <v/>
      </c>
      <c r="AL31" s="100" t="str">
        <f>IF($L31=0,"",IF(AND($N31=1,$E31="Static",SUM($F31,$G31)&gt;=25),1-SUM(AE31:AK31),0))</f>
        <v/>
      </c>
      <c r="AM31" s="100" t="str">
        <f>IF($L31=0,"",IF(AND($N31=1,$E31="Static",SUM($F31,$G31)&gt;=20),1-SUM(AE31:AL31),0))</f>
        <v/>
      </c>
      <c r="AN31" s="100" t="str">
        <f>IF($L31=0,"",IF(AND($N31=1,$E31="Static",SUM($F31,$G31)&gt;=15),1-SUM(AE31:AM31),0))</f>
        <v/>
      </c>
      <c r="AO31" s="100" t="str">
        <f>IF($L31=0,"",IF(AND($N31=1,$E31="Static",SUM($F31,$G31)&gt;=10),1-SUM(AE31:AN31),0))</f>
        <v/>
      </c>
      <c r="AP31" s="100" t="str">
        <f>IF($L31=0,"",IF(AND($N31=1,$E31="Mobile",SUM($F31,$G31)&gt;=10),1,0))</f>
        <v/>
      </c>
      <c r="AQ31" s="100" t="str">
        <f>IF($L31=0,"",IF(AND($N31=1,$E31="Mobile",SUM($F31,$G31)&lt;10),1,0))</f>
        <v/>
      </c>
      <c r="AR31" s="100" t="str">
        <f>IF($L31=0,"",IF(AND($N31=1,$E31="Static",SUM($F31,$G31)&lt;10),1,0))</f>
        <v/>
      </c>
      <c r="AS31" s="259" t="str">
        <f>IF($L31=0,"",IF($I31="Local Authority Run Library",1,0))</f>
        <v/>
      </c>
      <c r="AT31" s="259" t="str">
        <f>IF($L31=0,"",IF($I31="Community Managed Co-Produced Library",1,0))</f>
        <v/>
      </c>
      <c r="AU31" s="259" t="str">
        <f>IF($L31=0,"",IF($I31="Commissioned Community Co-Produced Library",1,0))</f>
        <v/>
      </c>
      <c r="AV31" s="259" t="str">
        <f>IF($L31=0,"",IF($I31="Independent Library",1,0))</f>
        <v/>
      </c>
      <c r="AW31" s="259"/>
      <c r="AX31" s="100" t="str">
        <f>IF($L31=0,"",IF(AND($M31=1,$E31="Static",SUM($H31)&gt;=60),1,0))</f>
        <v/>
      </c>
      <c r="AY31" s="100" t="str">
        <f>IF($L31=0,"",IF(AND($M31=1,$E31="Static",SUM($H31)&gt;=55),1-AX31,0))</f>
        <v/>
      </c>
      <c r="AZ31" s="100" t="str">
        <f>IF($L31=0,"",IF(AND($M31=1,$E31="Static",SUM($H31)&gt;=50),1-SUM(AX31:AY31),0))</f>
        <v/>
      </c>
      <c r="BA31" s="100" t="str">
        <f>IF($L31=0,"",IF(AND($M31=1,$E31="Static",SUM($H31)&gt;=45),1-SUM(AX31:AZ31),0))</f>
        <v/>
      </c>
      <c r="BB31" s="100" t="str">
        <f>IF($L31=0,"",IF(AND($M31=1,$E31="Static",SUM($H31)&gt;=40),1-SUM(AX31:BA31),0))</f>
        <v/>
      </c>
      <c r="BC31" s="100" t="str">
        <f>IF($L31=0,"",IF(AND($M31=1,$E31="Static",SUM($H31)&gt;=35),1-SUM(AX31:BB31),0))</f>
        <v/>
      </c>
      <c r="BD31" s="100" t="str">
        <f>IF($L31=0,"",IF(AND($M31=1,$E31="Static",SUM($H31)&gt;=30),1-SUM(AX31:BC31),0))</f>
        <v/>
      </c>
      <c r="BE31" s="100" t="str">
        <f>IF($L31=0,"",IF(AND($M31=1,$E31="Static",SUM($H31)&gt;=25),1-SUM(AX31:BD31),0))</f>
        <v/>
      </c>
      <c r="BF31" s="100" t="str">
        <f>IF($L31=0,"",IF(AND($M31=1,$E31="Static",SUM($H31)&gt;=20),1-SUM(AX31:BE31),0))</f>
        <v/>
      </c>
      <c r="BG31" s="100" t="str">
        <f>IF($L31=0,"",IF(AND($M31=1,$E31="Static",SUM($H31)&gt;=15),1-SUM(AX31:BF31),0))</f>
        <v/>
      </c>
      <c r="BH31" s="100" t="str">
        <f>IF($L31=0,"",IF(AND($M31=1,$E31="Static",SUM($H31)&gt;=10),1-SUM(AX31:BG31),0))</f>
        <v/>
      </c>
      <c r="BI31" s="100" t="str">
        <f>IF($L31=0,"",IF(AND($M31=1,$E31="Mobile",SUM($H31)&gt;=10),1,0))</f>
        <v/>
      </c>
      <c r="BJ31" s="100" t="str">
        <f>IF($L31=0,"",IF($H31=0,0,IF(AND($M31=1,$E31="Mobile",SUM($H31)&lt;10),1,0)))</f>
        <v/>
      </c>
      <c r="BK31" s="100" t="str">
        <f>IF($L31=0,"",IF($H31=0,0,IF(AND($M31=1,$E31="Static",SUM($H31)&lt;10),1,0)))</f>
        <v/>
      </c>
      <c r="BL31" s="100"/>
      <c r="BM31" s="100" t="str">
        <f>IF($L31=0,"",IF(AND($N31=1,$E31="Static",SUM($H31)&gt;=60),1,0))</f>
        <v/>
      </c>
      <c r="BN31" s="100" t="str">
        <f>IF($L31=0,"",IF(AND($N31=1,$E31="Static",SUM($H31)&gt;=55),1-BM31,0))</f>
        <v/>
      </c>
      <c r="BO31" s="100" t="str">
        <f>IF($L31=0,"",IF(AND($N31=1,$E31="Static",SUM($H31)&gt;=50),1-SUM(BM31:BN31),0))</f>
        <v/>
      </c>
      <c r="BP31" s="100" t="str">
        <f>IF($L31=0,"",IF(AND($N31=1,$E31="Static",SUM($H31)&gt;=45),1-SUM(BM31:BO31),0))</f>
        <v/>
      </c>
      <c r="BQ31" s="100" t="str">
        <f>IF($L31=0,"",IF(AND($N31=1,$E31="Static",SUM($H31)&gt;=40),1-SUM(BM31:BP31),0))</f>
        <v/>
      </c>
      <c r="BR31" s="100" t="str">
        <f>IF($L31=0,"",IF(AND($N31=1,$E31="Static",SUM($H31)&gt;=35),1-SUM(BM31:BQ31),0))</f>
        <v/>
      </c>
      <c r="BS31" s="100" t="str">
        <f>IF($L31=0,"",IF(AND($N31=1,$E31="Static",SUM($H31)&gt;=30),1-SUM(BM31:BR31),0))</f>
        <v/>
      </c>
      <c r="BT31" s="100" t="str">
        <f>IF($L31=0,"",IF(AND($N31=1,$E31="Static",SUM($H31)&gt;=25),1-SUM(BM31:BS31),0))</f>
        <v/>
      </c>
      <c r="BU31" s="100" t="str">
        <f>IF($L31=0,"",IF(AND($N31=1,$E31="Static",SUM($H31)&gt;=20),1-SUM(BM31:BT31),0))</f>
        <v/>
      </c>
      <c r="BV31" s="100" t="str">
        <f>IF($L31=0,"",IF(AND($N31=1,$E31="Static",SUM($H31)&gt;=15),1-SUM(BM31:BU31),0))</f>
        <v/>
      </c>
      <c r="BW31" s="100" t="str">
        <f>IF($L31=0,"",IF(AND($N31=1,$E31="Static",SUM($H31)&gt;=10),1-SUM(BM31:BV31),0))</f>
        <v/>
      </c>
      <c r="BX31" s="100" t="str">
        <f>IF($L31=0,"",IF(AND($N31=1,$E31="Mobile",SUM($H31)&gt;=10),1,0))</f>
        <v/>
      </c>
      <c r="BY31" s="100" t="str">
        <f>IF($L31=0,"",IF($H31=0,0,IF(AND($N31=1,$E31="Mobile",SUM($H31)&lt;10),1,0)))</f>
        <v/>
      </c>
      <c r="BZ31" s="100" t="str">
        <f>IF($L31=0,"",IF($H31=0,0,IF(AND($N31=1,$E31="Static",SUM($H31)&lt;10),1,0)))</f>
        <v/>
      </c>
    </row>
    <row r="32" spans="1:78" ht="15.75" customHeight="1" x14ac:dyDescent="0.3">
      <c r="A32" s="387" t="str">
        <f>Contacts!$L$11&amp;"_"&amp;'Service Points'!C32</f>
        <v>______2</v>
      </c>
      <c r="B32" s="388">
        <f>IF(ISERROR(VLOOKUP(A32,LY!$D:$E,1,FALSE)),0,1)</f>
        <v>0</v>
      </c>
      <c r="C32" s="293">
        <f>C31+1</f>
        <v>2</v>
      </c>
      <c r="D32" s="295" t="str">
        <f t="shared" si="4"/>
        <v/>
      </c>
      <c r="E32" s="42" t="str">
        <f t="shared" si="5"/>
        <v/>
      </c>
      <c r="F32" s="42" t="str">
        <f t="shared" si="6"/>
        <v/>
      </c>
      <c r="G32" s="420" t="str">
        <f t="shared" si="7"/>
        <v/>
      </c>
      <c r="H32" s="42"/>
      <c r="I32" s="294" t="str">
        <f t="shared" si="8"/>
        <v/>
      </c>
      <c r="J32" s="130" t="str">
        <f t="shared" si="9"/>
        <v/>
      </c>
      <c r="K32" s="386" t="str">
        <f t="shared" ref="K32:K95" si="11">IF(AND(ISTEXT(F32),ISTEXT(G32)),LEFT(E32,1),"")</f>
        <v/>
      </c>
      <c r="L32" s="46">
        <f t="shared" si="10"/>
        <v>0</v>
      </c>
      <c r="M32" s="259" t="str">
        <f t="shared" ref="M32:M95" si="12">IF($L32=0,"",IF(OR($J32="(Select)",$J32="Select",$J32="No",J32=""),0,1))</f>
        <v/>
      </c>
      <c r="N32" s="259" t="str">
        <f t="shared" ref="N32:N95" si="13">IF($L32=0,"",IF(OR($J32="(Select)",$J32="Select",$J32="Yes",J32=""),0,1))</f>
        <v/>
      </c>
      <c r="O32" s="146"/>
      <c r="P32" s="100" t="str">
        <f t="shared" ref="P32:P95" si="14">IF($L32=0,"",IF(AND($M32=1,$E32="Static",SUM($F32,$G32)&gt;=60),1,0))</f>
        <v/>
      </c>
      <c r="Q32" s="100" t="str">
        <f t="shared" ref="Q32:Q95" si="15">IF($L32=0,"",IF(AND($M32=1,$E32="Static",SUM($F32,$G32)&gt;=55),1-P32,0))</f>
        <v/>
      </c>
      <c r="R32" s="100" t="str">
        <f t="shared" ref="R32:R95" si="16">IF($L32=0,"",IF(AND($M32=1,$E32="Static",SUM($F32,$G32)&gt;=50),1-SUM(P32:Q32),0))</f>
        <v/>
      </c>
      <c r="S32" s="100" t="str">
        <f t="shared" ref="S32:S95" si="17">IF($L32=0,"",IF(AND($M32=1,$E32="Static",SUM($F32,$G32)&gt;=45),1-SUM(P32:R32),0))</f>
        <v/>
      </c>
      <c r="T32" s="100" t="str">
        <f t="shared" ref="T32:T95" si="18">IF($L32=0,"",IF(AND($M32=1,$E32="Static",SUM($F32,$G32)&gt;=40),1-SUM(P32:S32),0))</f>
        <v/>
      </c>
      <c r="U32" s="100" t="str">
        <f t="shared" ref="U32:U95" si="19">IF($L32=0,"",IF(AND($M32=1,$E32="Static",SUM($F32,$G32)&gt;=35),1-SUM(P32:T32),0))</f>
        <v/>
      </c>
      <c r="V32" s="100" t="str">
        <f t="shared" ref="V32:V95" si="20">IF($L32=0,"",IF(AND($M32=1,$E32="Static",SUM($F32,$G32)&gt;=30),1-SUM(P32:U32),0))</f>
        <v/>
      </c>
      <c r="W32" s="100" t="str">
        <f t="shared" ref="W32:W95" si="21">IF($L32=0,"",IF(AND($M32=1,$E32="Static",SUM($F32,$G32)&gt;=25),1-SUM(P32:V32),0))</f>
        <v/>
      </c>
      <c r="X32" s="100" t="str">
        <f t="shared" ref="X32:X95" si="22">IF($L32=0,"",IF(AND($M32=1,$E32="Static",SUM($F32,$G32)&gt;=20),1-SUM(P32:W32),0))</f>
        <v/>
      </c>
      <c r="Y32" s="100" t="str">
        <f t="shared" ref="Y32:Y95" si="23">IF($L32=0,"",IF(AND($M32=1,$E32="Static",SUM($F32,$G32)&gt;=15),1-SUM(P32:X32),0))</f>
        <v/>
      </c>
      <c r="Z32" s="100" t="str">
        <f t="shared" ref="Z32:Z95" si="24">IF($L32=0,"",IF(AND($M32=1,$E32="Static",SUM($F32,$G32)&gt;=10),1-SUM(P32:Y32),0))</f>
        <v/>
      </c>
      <c r="AA32" s="100" t="str">
        <f t="shared" ref="AA32:AA95" si="25">IF($L32=0,"",IF(AND($M32=1,$E32="Mobile",SUM($F32,$G32)&gt;=10),1,0))</f>
        <v/>
      </c>
      <c r="AB32" s="100" t="str">
        <f t="shared" ref="AB32:AB95" si="26">IF($L32=0,"",IF(AND($M32=1,$E32="Mobile",SUM($F32,$G32)&lt;10),1,0))</f>
        <v/>
      </c>
      <c r="AC32" s="100" t="str">
        <f t="shared" ref="AC32:AC95" si="27">IF($L32=0,"",IF(AND($M32=1,$E32="Static",SUM($F32,$G32)&lt;10),1,0))</f>
        <v/>
      </c>
      <c r="AD32" s="100"/>
      <c r="AE32" s="100" t="str">
        <f t="shared" ref="AE32:AE95" si="28">IF($L32=0,"",IF(AND($N32=1,$E32="Static",SUM($F32,$G32)&gt;=60),1,0))</f>
        <v/>
      </c>
      <c r="AF32" s="100" t="str">
        <f t="shared" ref="AF32:AF95" si="29">IF($L32=0,"",IF(AND($N32=1,$E32="Static",SUM($F32,$G32)&gt;=55),1-AE32,0))</f>
        <v/>
      </c>
      <c r="AG32" s="100" t="str">
        <f t="shared" ref="AG32:AG95" si="30">IF($L32=0,"",IF(AND($N32=1,$E32="Static",SUM($F32,$G32)&gt;=50),1-SUM(AE32:AF32),0))</f>
        <v/>
      </c>
      <c r="AH32" s="100" t="str">
        <f t="shared" ref="AH32:AH95" si="31">IF($L32=0,"",IF(AND($N32=1,$E32="Static",SUM($F32,$G32)&gt;=45),1-SUM(AE32:AG32),0))</f>
        <v/>
      </c>
      <c r="AI32" s="100" t="str">
        <f t="shared" ref="AI32:AI95" si="32">IF($L32=0,"",IF(AND($N32=1,$E32="Static",SUM($F32,$G32)&gt;=40),1-SUM(AE32:AH32),0))</f>
        <v/>
      </c>
      <c r="AJ32" s="100" t="str">
        <f t="shared" ref="AJ32:AJ95" si="33">IF($L32=0,"",IF(AND($N32=1,$E32="Static",SUM($F32,$G32)&gt;=35),1-SUM(AE32:AI32),0))</f>
        <v/>
      </c>
      <c r="AK32" s="100" t="str">
        <f t="shared" ref="AK32:AK95" si="34">IF($L32=0,"",IF(AND($N32=1,$E32="Static",SUM($F32,$G32)&gt;=30),1-SUM(AE32:AJ32),0))</f>
        <v/>
      </c>
      <c r="AL32" s="100" t="str">
        <f t="shared" ref="AL32:AL95" si="35">IF($L32=0,"",IF(AND($N32=1,$E32="Static",SUM($F32,$G32)&gt;=25),1-SUM(AE32:AK32),0))</f>
        <v/>
      </c>
      <c r="AM32" s="100" t="str">
        <f t="shared" ref="AM32:AM95" si="36">IF($L32=0,"",IF(AND($N32=1,$E32="Static",SUM($F32,$G32)&gt;=20),1-SUM(AE32:AL32),0))</f>
        <v/>
      </c>
      <c r="AN32" s="100" t="str">
        <f t="shared" ref="AN32:AN95" si="37">IF($L32=0,"",IF(AND($N32=1,$E32="Static",SUM($F32,$G32)&gt;=15),1-SUM(AE32:AM32),0))</f>
        <v/>
      </c>
      <c r="AO32" s="100" t="str">
        <f t="shared" ref="AO32:AO95" si="38">IF($L32=0,"",IF(AND($N32=1,$E32="Static",SUM($F32,$G32)&gt;=10),1-SUM(AE32:AN32),0))</f>
        <v/>
      </c>
      <c r="AP32" s="100" t="str">
        <f t="shared" ref="AP32:AP95" si="39">IF($L32=0,"",IF(AND($N32=1,$E32="Mobile",SUM($F32,$G32)&gt;=10),1,0))</f>
        <v/>
      </c>
      <c r="AQ32" s="100" t="str">
        <f t="shared" ref="AQ32:AQ95" si="40">IF($L32=0,"",IF(AND($N32=1,$E32="Mobile",SUM($F32,$G32)&lt;10),1,0))</f>
        <v/>
      </c>
      <c r="AR32" s="100" t="str">
        <f t="shared" ref="AR32:AR95" si="41">IF($L32=0,"",IF(AND($N32=1,$E32="Static",SUM($F32,$G32)&lt;10),1,0))</f>
        <v/>
      </c>
      <c r="AS32" s="259" t="str">
        <f t="shared" ref="AS32:AS95" si="42">IF($L32=0,"",IF($I32="Local Authority Run Library",1,0))</f>
        <v/>
      </c>
      <c r="AT32" s="259" t="str">
        <f t="shared" ref="AT32:AT95" si="43">IF($L32=0,"",IF($I32="Community Managed Co-Produced Library",1,0))</f>
        <v/>
      </c>
      <c r="AU32" s="259" t="str">
        <f t="shared" ref="AU32:AU95" si="44">IF($L32=0,"",IF($I32="Commissioned Community Co-Produced Library",1,0))</f>
        <v/>
      </c>
      <c r="AV32" s="259" t="str">
        <f t="shared" ref="AV32:AV95" si="45">IF($L32=0,"",IF($I32="Independent Library",1,0))</f>
        <v/>
      </c>
      <c r="AW32" s="259"/>
      <c r="AX32" s="100" t="str">
        <f t="shared" ref="AX32:AX95" si="46">IF($L32=0,"",IF(AND($M32=1,$E32="Static",SUM($H32)&gt;=60),1,0))</f>
        <v/>
      </c>
      <c r="AY32" s="100" t="str">
        <f t="shared" ref="AY32:AY95" si="47">IF($L32=0,"",IF(AND($M32=1,$E32="Static",SUM($H32)&gt;=55),1-AX32,0))</f>
        <v/>
      </c>
      <c r="AZ32" s="100" t="str">
        <f t="shared" ref="AZ32:AZ95" si="48">IF($L32=0,"",IF(AND($M32=1,$E32="Static",SUM($H32)&gt;=50),1-SUM(AX32:AY32),0))</f>
        <v/>
      </c>
      <c r="BA32" s="100" t="str">
        <f t="shared" ref="BA32:BA95" si="49">IF($L32=0,"",IF(AND($M32=1,$E32="Static",SUM($H32)&gt;=45),1-SUM(AX32:AZ32),0))</f>
        <v/>
      </c>
      <c r="BB32" s="100" t="str">
        <f t="shared" ref="BB32:BB95" si="50">IF($L32=0,"",IF(AND($M32=1,$E32="Static",SUM($H32)&gt;=40),1-SUM(AX32:BA32),0))</f>
        <v/>
      </c>
      <c r="BC32" s="100" t="str">
        <f t="shared" ref="BC32:BC95" si="51">IF($L32=0,"",IF(AND($M32=1,$E32="Static",SUM($H32)&gt;=35),1-SUM(AX32:BB32),0))</f>
        <v/>
      </c>
      <c r="BD32" s="100" t="str">
        <f t="shared" ref="BD32:BD95" si="52">IF($L32=0,"",IF(AND($M32=1,$E32="Static",SUM($H32)&gt;=30),1-SUM(AX32:BC32),0))</f>
        <v/>
      </c>
      <c r="BE32" s="100" t="str">
        <f t="shared" ref="BE32:BE95" si="53">IF($L32=0,"",IF(AND($M32=1,$E32="Static",SUM($H32)&gt;=25),1-SUM(AX32:BD32),0))</f>
        <v/>
      </c>
      <c r="BF32" s="100" t="str">
        <f t="shared" ref="BF32:BF95" si="54">IF($L32=0,"",IF(AND($M32=1,$E32="Static",SUM($H32)&gt;=20),1-SUM(AX32:BE32),0))</f>
        <v/>
      </c>
      <c r="BG32" s="100" t="str">
        <f t="shared" ref="BG32:BG95" si="55">IF($L32=0,"",IF(AND($M32=1,$E32="Static",SUM($H32)&gt;=15),1-SUM(AX32:BF32),0))</f>
        <v/>
      </c>
      <c r="BH32" s="100" t="str">
        <f t="shared" ref="BH32:BH95" si="56">IF($L32=0,"",IF(AND($M32=1,$E32="Static",SUM($H32)&gt;=10),1-SUM(AX32:BG32),0))</f>
        <v/>
      </c>
      <c r="BI32" s="100" t="str">
        <f t="shared" ref="BI32:BI95" si="57">IF($L32=0,"",IF(AND($M32=1,$E32="Mobile",SUM($H32)&gt;=10),1,0))</f>
        <v/>
      </c>
      <c r="BJ32" s="100" t="str">
        <f t="shared" ref="BJ32:BJ95" si="58">IF($L32=0,"",IF($H32=0,0,IF(AND($M32=1,$E32="Mobile",SUM($H32)&lt;10),1,0)))</f>
        <v/>
      </c>
      <c r="BK32" s="100" t="str">
        <f t="shared" ref="BK32:BK95" si="59">IF($L32=0,"",IF($H32=0,0,IF(AND($M32=1,$E32="Static",SUM($H32)&lt;10),1,0)))</f>
        <v/>
      </c>
      <c r="BL32" s="100"/>
      <c r="BM32" s="100" t="str">
        <f t="shared" ref="BM32:BM95" si="60">IF($L32=0,"",IF(AND($N32=1,$E32="Static",SUM($H32)&gt;=60),1,0))</f>
        <v/>
      </c>
      <c r="BN32" s="100" t="str">
        <f t="shared" ref="BN32:BN95" si="61">IF($L32=0,"",IF(AND($N32=1,$E32="Static",SUM($H32)&gt;=55),1-BM32,0))</f>
        <v/>
      </c>
      <c r="BO32" s="100" t="str">
        <f t="shared" ref="BO32:BO95" si="62">IF($L32=0,"",IF(AND($N32=1,$E32="Static",SUM($H32)&gt;=50),1-SUM(BM32:BN32),0))</f>
        <v/>
      </c>
      <c r="BP32" s="100" t="str">
        <f t="shared" ref="BP32:BP95" si="63">IF($L32=0,"",IF(AND($N32=1,$E32="Static",SUM($H32)&gt;=45),1-SUM(BM32:BO32),0))</f>
        <v/>
      </c>
      <c r="BQ32" s="100" t="str">
        <f t="shared" ref="BQ32:BQ95" si="64">IF($L32=0,"",IF(AND($N32=1,$E32="Static",SUM($H32)&gt;=40),1-SUM(BM32:BP32),0))</f>
        <v/>
      </c>
      <c r="BR32" s="100" t="str">
        <f t="shared" ref="BR32:BR95" si="65">IF($L32=0,"",IF(AND($N32=1,$E32="Static",SUM($H32)&gt;=35),1-SUM(BM32:BQ32),0))</f>
        <v/>
      </c>
      <c r="BS32" s="100" t="str">
        <f t="shared" ref="BS32:BS95" si="66">IF($L32=0,"",IF(AND($N32=1,$E32="Static",SUM($H32)&gt;=30),1-SUM(BM32:BR32),0))</f>
        <v/>
      </c>
      <c r="BT32" s="100" t="str">
        <f t="shared" ref="BT32:BT95" si="67">IF($L32=0,"",IF(AND($N32=1,$E32="Static",SUM($H32)&gt;=25),1-SUM(BM32:BS32),0))</f>
        <v/>
      </c>
      <c r="BU32" s="100" t="str">
        <f t="shared" ref="BU32:BU95" si="68">IF($L32=0,"",IF(AND($N32=1,$E32="Static",SUM($H32)&gt;=20),1-SUM(BM32:BT32),0))</f>
        <v/>
      </c>
      <c r="BV32" s="100" t="str">
        <f t="shared" ref="BV32:BV95" si="69">IF($L32=0,"",IF(AND($N32=1,$E32="Static",SUM($H32)&gt;=15),1-SUM(BM32:BU32),0))</f>
        <v/>
      </c>
      <c r="BW32" s="100" t="str">
        <f t="shared" ref="BW32:BW95" si="70">IF($L32=0,"",IF(AND($N32=1,$E32="Static",SUM($H32)&gt;=10),1-SUM(BM32:BV32),0))</f>
        <v/>
      </c>
      <c r="BX32" s="100" t="str">
        <f t="shared" ref="BX32:BX95" si="71">IF($L32=0,"",IF(AND($N32=1,$E32="Mobile",SUM($H32)&gt;=10),1,0))</f>
        <v/>
      </c>
      <c r="BY32" s="100" t="str">
        <f t="shared" ref="BY32:BY95" si="72">IF($L32=0,"",IF($H32=0,0,IF(AND($N32=1,$E32="Mobile",SUM($H32)&lt;10),1,0)))</f>
        <v/>
      </c>
      <c r="BZ32" s="100" t="str">
        <f t="shared" ref="BZ32:BZ95" si="73">IF($L32=0,"",IF($H32=0,0,IF(AND($N32=1,$E32="Static",SUM($H32)&lt;10),1,0)))</f>
        <v/>
      </c>
    </row>
    <row r="33" spans="1:78" ht="15.75" customHeight="1" x14ac:dyDescent="0.3">
      <c r="A33" s="387" t="str">
        <f>Contacts!$L$11&amp;"_"&amp;'Service Points'!C33</f>
        <v>______3</v>
      </c>
      <c r="B33" s="388">
        <f>IF(ISERROR(VLOOKUP(A33,LY!$D:$E,1,FALSE)),0,1)</f>
        <v>0</v>
      </c>
      <c r="C33" s="293">
        <f t="shared" ref="C33:C96" si="74">C32+1</f>
        <v>3</v>
      </c>
      <c r="D33" s="295" t="str">
        <f t="shared" si="4"/>
        <v/>
      </c>
      <c r="E33" s="42" t="str">
        <f t="shared" si="5"/>
        <v/>
      </c>
      <c r="F33" s="42" t="str">
        <f t="shared" si="6"/>
        <v/>
      </c>
      <c r="G33" s="420" t="str">
        <f t="shared" si="7"/>
        <v/>
      </c>
      <c r="H33" s="42"/>
      <c r="I33" s="294" t="str">
        <f t="shared" si="8"/>
        <v/>
      </c>
      <c r="J33" s="130" t="str">
        <f t="shared" si="9"/>
        <v/>
      </c>
      <c r="K33" s="386" t="str">
        <f t="shared" si="11"/>
        <v/>
      </c>
      <c r="L33" s="46">
        <f t="shared" si="10"/>
        <v>0</v>
      </c>
      <c r="M33" s="259" t="str">
        <f t="shared" si="12"/>
        <v/>
      </c>
      <c r="N33" s="259" t="str">
        <f t="shared" si="13"/>
        <v/>
      </c>
      <c r="O33" s="146"/>
      <c r="P33" s="100" t="str">
        <f t="shared" si="14"/>
        <v/>
      </c>
      <c r="Q33" s="100" t="str">
        <f t="shared" si="15"/>
        <v/>
      </c>
      <c r="R33" s="100" t="str">
        <f t="shared" si="16"/>
        <v/>
      </c>
      <c r="S33" s="100" t="str">
        <f t="shared" si="17"/>
        <v/>
      </c>
      <c r="T33" s="100" t="str">
        <f t="shared" si="18"/>
        <v/>
      </c>
      <c r="U33" s="100" t="str">
        <f t="shared" si="19"/>
        <v/>
      </c>
      <c r="V33" s="100" t="str">
        <f t="shared" si="20"/>
        <v/>
      </c>
      <c r="W33" s="100" t="str">
        <f t="shared" si="21"/>
        <v/>
      </c>
      <c r="X33" s="100" t="str">
        <f t="shared" si="22"/>
        <v/>
      </c>
      <c r="Y33" s="100" t="str">
        <f t="shared" si="23"/>
        <v/>
      </c>
      <c r="Z33" s="100" t="str">
        <f t="shared" si="24"/>
        <v/>
      </c>
      <c r="AA33" s="100" t="str">
        <f t="shared" si="25"/>
        <v/>
      </c>
      <c r="AB33" s="100" t="str">
        <f t="shared" si="26"/>
        <v/>
      </c>
      <c r="AC33" s="100" t="str">
        <f t="shared" si="27"/>
        <v/>
      </c>
      <c r="AD33" s="100"/>
      <c r="AE33" s="100" t="str">
        <f t="shared" si="28"/>
        <v/>
      </c>
      <c r="AF33" s="100" t="str">
        <f t="shared" si="29"/>
        <v/>
      </c>
      <c r="AG33" s="100" t="str">
        <f t="shared" si="30"/>
        <v/>
      </c>
      <c r="AH33" s="100" t="str">
        <f t="shared" si="31"/>
        <v/>
      </c>
      <c r="AI33" s="100" t="str">
        <f t="shared" si="32"/>
        <v/>
      </c>
      <c r="AJ33" s="100" t="str">
        <f t="shared" si="33"/>
        <v/>
      </c>
      <c r="AK33" s="100" t="str">
        <f t="shared" si="34"/>
        <v/>
      </c>
      <c r="AL33" s="100" t="str">
        <f t="shared" si="35"/>
        <v/>
      </c>
      <c r="AM33" s="100" t="str">
        <f t="shared" si="36"/>
        <v/>
      </c>
      <c r="AN33" s="100" t="str">
        <f t="shared" si="37"/>
        <v/>
      </c>
      <c r="AO33" s="100" t="str">
        <f t="shared" si="38"/>
        <v/>
      </c>
      <c r="AP33" s="100" t="str">
        <f t="shared" si="39"/>
        <v/>
      </c>
      <c r="AQ33" s="100" t="str">
        <f t="shared" si="40"/>
        <v/>
      </c>
      <c r="AR33" s="100" t="str">
        <f t="shared" si="41"/>
        <v/>
      </c>
      <c r="AS33" s="259" t="str">
        <f t="shared" si="42"/>
        <v/>
      </c>
      <c r="AT33" s="259" t="str">
        <f t="shared" si="43"/>
        <v/>
      </c>
      <c r="AU33" s="259" t="str">
        <f t="shared" si="44"/>
        <v/>
      </c>
      <c r="AV33" s="259" t="str">
        <f t="shared" si="45"/>
        <v/>
      </c>
      <c r="AW33" s="259"/>
      <c r="AX33" s="100" t="str">
        <f t="shared" si="46"/>
        <v/>
      </c>
      <c r="AY33" s="100" t="str">
        <f t="shared" si="47"/>
        <v/>
      </c>
      <c r="AZ33" s="100" t="str">
        <f t="shared" si="48"/>
        <v/>
      </c>
      <c r="BA33" s="100" t="str">
        <f t="shared" si="49"/>
        <v/>
      </c>
      <c r="BB33" s="100" t="str">
        <f t="shared" si="50"/>
        <v/>
      </c>
      <c r="BC33" s="100" t="str">
        <f t="shared" si="51"/>
        <v/>
      </c>
      <c r="BD33" s="100" t="str">
        <f t="shared" si="52"/>
        <v/>
      </c>
      <c r="BE33" s="100" t="str">
        <f t="shared" si="53"/>
        <v/>
      </c>
      <c r="BF33" s="100" t="str">
        <f t="shared" si="54"/>
        <v/>
      </c>
      <c r="BG33" s="100" t="str">
        <f t="shared" si="55"/>
        <v/>
      </c>
      <c r="BH33" s="100" t="str">
        <f t="shared" si="56"/>
        <v/>
      </c>
      <c r="BI33" s="100" t="str">
        <f t="shared" si="57"/>
        <v/>
      </c>
      <c r="BJ33" s="100" t="str">
        <f t="shared" si="58"/>
        <v/>
      </c>
      <c r="BK33" s="100" t="str">
        <f t="shared" si="59"/>
        <v/>
      </c>
      <c r="BL33" s="100"/>
      <c r="BM33" s="100" t="str">
        <f t="shared" si="60"/>
        <v/>
      </c>
      <c r="BN33" s="100" t="str">
        <f t="shared" si="61"/>
        <v/>
      </c>
      <c r="BO33" s="100" t="str">
        <f t="shared" si="62"/>
        <v/>
      </c>
      <c r="BP33" s="100" t="str">
        <f t="shared" si="63"/>
        <v/>
      </c>
      <c r="BQ33" s="100" t="str">
        <f t="shared" si="64"/>
        <v/>
      </c>
      <c r="BR33" s="100" t="str">
        <f t="shared" si="65"/>
        <v/>
      </c>
      <c r="BS33" s="100" t="str">
        <f t="shared" si="66"/>
        <v/>
      </c>
      <c r="BT33" s="100" t="str">
        <f t="shared" si="67"/>
        <v/>
      </c>
      <c r="BU33" s="100" t="str">
        <f t="shared" si="68"/>
        <v/>
      </c>
      <c r="BV33" s="100" t="str">
        <f t="shared" si="69"/>
        <v/>
      </c>
      <c r="BW33" s="100" t="str">
        <f t="shared" si="70"/>
        <v/>
      </c>
      <c r="BX33" s="100" t="str">
        <f t="shared" si="71"/>
        <v/>
      </c>
      <c r="BY33" s="100" t="str">
        <f t="shared" si="72"/>
        <v/>
      </c>
      <c r="BZ33" s="100" t="str">
        <f t="shared" si="73"/>
        <v/>
      </c>
    </row>
    <row r="34" spans="1:78" ht="15.75" customHeight="1" x14ac:dyDescent="0.3">
      <c r="A34" s="387" t="str">
        <f>Contacts!$L$11&amp;"_"&amp;'Service Points'!C34</f>
        <v>______4</v>
      </c>
      <c r="B34" s="388">
        <f>IF(ISERROR(VLOOKUP(A34,LY!$D:$E,1,FALSE)),0,1)</f>
        <v>0</v>
      </c>
      <c r="C34" s="293">
        <f t="shared" si="74"/>
        <v>4</v>
      </c>
      <c r="D34" s="295" t="str">
        <f t="shared" si="4"/>
        <v/>
      </c>
      <c r="E34" s="42" t="str">
        <f t="shared" si="5"/>
        <v/>
      </c>
      <c r="F34" s="42" t="str">
        <f t="shared" si="6"/>
        <v/>
      </c>
      <c r="G34" s="420" t="str">
        <f t="shared" si="7"/>
        <v/>
      </c>
      <c r="H34" s="42"/>
      <c r="I34" s="294" t="str">
        <f t="shared" si="8"/>
        <v/>
      </c>
      <c r="J34" s="130" t="str">
        <f t="shared" si="9"/>
        <v/>
      </c>
      <c r="K34" s="386" t="str">
        <f t="shared" si="11"/>
        <v/>
      </c>
      <c r="L34" s="46">
        <f t="shared" si="10"/>
        <v>0</v>
      </c>
      <c r="M34" s="259" t="str">
        <f t="shared" si="12"/>
        <v/>
      </c>
      <c r="N34" s="259" t="str">
        <f t="shared" si="13"/>
        <v/>
      </c>
      <c r="O34" s="146"/>
      <c r="P34" s="100" t="str">
        <f t="shared" si="14"/>
        <v/>
      </c>
      <c r="Q34" s="100" t="str">
        <f t="shared" si="15"/>
        <v/>
      </c>
      <c r="R34" s="100" t="str">
        <f t="shared" si="16"/>
        <v/>
      </c>
      <c r="S34" s="100" t="str">
        <f t="shared" si="17"/>
        <v/>
      </c>
      <c r="T34" s="100" t="str">
        <f t="shared" si="18"/>
        <v/>
      </c>
      <c r="U34" s="100" t="str">
        <f t="shared" si="19"/>
        <v/>
      </c>
      <c r="V34" s="100" t="str">
        <f t="shared" si="20"/>
        <v/>
      </c>
      <c r="W34" s="100" t="str">
        <f t="shared" si="21"/>
        <v/>
      </c>
      <c r="X34" s="100" t="str">
        <f t="shared" si="22"/>
        <v/>
      </c>
      <c r="Y34" s="100" t="str">
        <f t="shared" si="23"/>
        <v/>
      </c>
      <c r="Z34" s="100" t="str">
        <f t="shared" si="24"/>
        <v/>
      </c>
      <c r="AA34" s="100" t="str">
        <f t="shared" si="25"/>
        <v/>
      </c>
      <c r="AB34" s="100" t="str">
        <f t="shared" si="26"/>
        <v/>
      </c>
      <c r="AC34" s="100" t="str">
        <f t="shared" si="27"/>
        <v/>
      </c>
      <c r="AD34" s="100"/>
      <c r="AE34" s="100" t="str">
        <f t="shared" si="28"/>
        <v/>
      </c>
      <c r="AF34" s="100" t="str">
        <f t="shared" si="29"/>
        <v/>
      </c>
      <c r="AG34" s="100" t="str">
        <f t="shared" si="30"/>
        <v/>
      </c>
      <c r="AH34" s="100" t="str">
        <f t="shared" si="31"/>
        <v/>
      </c>
      <c r="AI34" s="100" t="str">
        <f t="shared" si="32"/>
        <v/>
      </c>
      <c r="AJ34" s="100" t="str">
        <f t="shared" si="33"/>
        <v/>
      </c>
      <c r="AK34" s="100" t="str">
        <f t="shared" si="34"/>
        <v/>
      </c>
      <c r="AL34" s="100" t="str">
        <f t="shared" si="35"/>
        <v/>
      </c>
      <c r="AM34" s="100" t="str">
        <f t="shared" si="36"/>
        <v/>
      </c>
      <c r="AN34" s="100" t="str">
        <f t="shared" si="37"/>
        <v/>
      </c>
      <c r="AO34" s="100" t="str">
        <f t="shared" si="38"/>
        <v/>
      </c>
      <c r="AP34" s="100" t="str">
        <f t="shared" si="39"/>
        <v/>
      </c>
      <c r="AQ34" s="100" t="str">
        <f t="shared" si="40"/>
        <v/>
      </c>
      <c r="AR34" s="100" t="str">
        <f t="shared" si="41"/>
        <v/>
      </c>
      <c r="AS34" s="259" t="str">
        <f t="shared" si="42"/>
        <v/>
      </c>
      <c r="AT34" s="259" t="str">
        <f t="shared" si="43"/>
        <v/>
      </c>
      <c r="AU34" s="259" t="str">
        <f t="shared" si="44"/>
        <v/>
      </c>
      <c r="AV34" s="259" t="str">
        <f t="shared" si="45"/>
        <v/>
      </c>
      <c r="AW34" s="259"/>
      <c r="AX34" s="100" t="str">
        <f t="shared" si="46"/>
        <v/>
      </c>
      <c r="AY34" s="100" t="str">
        <f t="shared" si="47"/>
        <v/>
      </c>
      <c r="AZ34" s="100" t="str">
        <f t="shared" si="48"/>
        <v/>
      </c>
      <c r="BA34" s="100" t="str">
        <f t="shared" si="49"/>
        <v/>
      </c>
      <c r="BB34" s="100" t="str">
        <f t="shared" si="50"/>
        <v/>
      </c>
      <c r="BC34" s="100" t="str">
        <f t="shared" si="51"/>
        <v/>
      </c>
      <c r="BD34" s="100" t="str">
        <f t="shared" si="52"/>
        <v/>
      </c>
      <c r="BE34" s="100" t="str">
        <f t="shared" si="53"/>
        <v/>
      </c>
      <c r="BF34" s="100" t="str">
        <f t="shared" si="54"/>
        <v/>
      </c>
      <c r="BG34" s="100" t="str">
        <f t="shared" si="55"/>
        <v/>
      </c>
      <c r="BH34" s="100" t="str">
        <f t="shared" si="56"/>
        <v/>
      </c>
      <c r="BI34" s="100" t="str">
        <f t="shared" si="57"/>
        <v/>
      </c>
      <c r="BJ34" s="100" t="str">
        <f t="shared" si="58"/>
        <v/>
      </c>
      <c r="BK34" s="100" t="str">
        <f t="shared" si="59"/>
        <v/>
      </c>
      <c r="BL34" s="100"/>
      <c r="BM34" s="100" t="str">
        <f t="shared" si="60"/>
        <v/>
      </c>
      <c r="BN34" s="100" t="str">
        <f t="shared" si="61"/>
        <v/>
      </c>
      <c r="BO34" s="100" t="str">
        <f t="shared" si="62"/>
        <v/>
      </c>
      <c r="BP34" s="100" t="str">
        <f t="shared" si="63"/>
        <v/>
      </c>
      <c r="BQ34" s="100" t="str">
        <f t="shared" si="64"/>
        <v/>
      </c>
      <c r="BR34" s="100" t="str">
        <f t="shared" si="65"/>
        <v/>
      </c>
      <c r="BS34" s="100" t="str">
        <f t="shared" si="66"/>
        <v/>
      </c>
      <c r="BT34" s="100" t="str">
        <f t="shared" si="67"/>
        <v/>
      </c>
      <c r="BU34" s="100" t="str">
        <f t="shared" si="68"/>
        <v/>
      </c>
      <c r="BV34" s="100" t="str">
        <f t="shared" si="69"/>
        <v/>
      </c>
      <c r="BW34" s="100" t="str">
        <f t="shared" si="70"/>
        <v/>
      </c>
      <c r="BX34" s="100" t="str">
        <f t="shared" si="71"/>
        <v/>
      </c>
      <c r="BY34" s="100" t="str">
        <f t="shared" si="72"/>
        <v/>
      </c>
      <c r="BZ34" s="100" t="str">
        <f t="shared" si="73"/>
        <v/>
      </c>
    </row>
    <row r="35" spans="1:78" ht="15.75" customHeight="1" x14ac:dyDescent="0.3">
      <c r="A35" s="387" t="str">
        <f>Contacts!$L$11&amp;"_"&amp;'Service Points'!C35</f>
        <v>______5</v>
      </c>
      <c r="B35" s="388">
        <f>IF(ISERROR(VLOOKUP(A35,LY!$D:$E,1,FALSE)),0,1)</f>
        <v>0</v>
      </c>
      <c r="C35" s="293">
        <f t="shared" si="74"/>
        <v>5</v>
      </c>
      <c r="D35" s="295" t="str">
        <f t="shared" si="4"/>
        <v/>
      </c>
      <c r="E35" s="42" t="str">
        <f t="shared" si="5"/>
        <v/>
      </c>
      <c r="F35" s="42" t="str">
        <f t="shared" si="6"/>
        <v/>
      </c>
      <c r="G35" s="420" t="str">
        <f t="shared" si="7"/>
        <v/>
      </c>
      <c r="H35" s="42"/>
      <c r="I35" s="294" t="str">
        <f t="shared" si="8"/>
        <v/>
      </c>
      <c r="J35" s="130" t="str">
        <f t="shared" si="9"/>
        <v/>
      </c>
      <c r="K35" s="386" t="str">
        <f t="shared" si="11"/>
        <v/>
      </c>
      <c r="L35" s="46">
        <f t="shared" si="10"/>
        <v>0</v>
      </c>
      <c r="M35" s="259" t="str">
        <f t="shared" si="12"/>
        <v/>
      </c>
      <c r="N35" s="259" t="str">
        <f t="shared" si="13"/>
        <v/>
      </c>
      <c r="O35" s="146"/>
      <c r="P35" s="100" t="str">
        <f t="shared" si="14"/>
        <v/>
      </c>
      <c r="Q35" s="100" t="str">
        <f t="shared" si="15"/>
        <v/>
      </c>
      <c r="R35" s="100" t="str">
        <f t="shared" si="16"/>
        <v/>
      </c>
      <c r="S35" s="100" t="str">
        <f t="shared" si="17"/>
        <v/>
      </c>
      <c r="T35" s="100" t="str">
        <f t="shared" si="18"/>
        <v/>
      </c>
      <c r="U35" s="100" t="str">
        <f t="shared" si="19"/>
        <v/>
      </c>
      <c r="V35" s="100" t="str">
        <f t="shared" si="20"/>
        <v/>
      </c>
      <c r="W35" s="100" t="str">
        <f t="shared" si="21"/>
        <v/>
      </c>
      <c r="X35" s="100" t="str">
        <f t="shared" si="22"/>
        <v/>
      </c>
      <c r="Y35" s="100" t="str">
        <f t="shared" si="23"/>
        <v/>
      </c>
      <c r="Z35" s="100" t="str">
        <f t="shared" si="24"/>
        <v/>
      </c>
      <c r="AA35" s="100" t="str">
        <f t="shared" si="25"/>
        <v/>
      </c>
      <c r="AB35" s="100" t="str">
        <f t="shared" si="26"/>
        <v/>
      </c>
      <c r="AC35" s="100" t="str">
        <f t="shared" si="27"/>
        <v/>
      </c>
      <c r="AD35" s="100"/>
      <c r="AE35" s="100" t="str">
        <f t="shared" si="28"/>
        <v/>
      </c>
      <c r="AF35" s="100" t="str">
        <f t="shared" si="29"/>
        <v/>
      </c>
      <c r="AG35" s="100" t="str">
        <f t="shared" si="30"/>
        <v/>
      </c>
      <c r="AH35" s="100" t="str">
        <f t="shared" si="31"/>
        <v/>
      </c>
      <c r="AI35" s="100" t="str">
        <f t="shared" si="32"/>
        <v/>
      </c>
      <c r="AJ35" s="100" t="str">
        <f t="shared" si="33"/>
        <v/>
      </c>
      <c r="AK35" s="100" t="str">
        <f t="shared" si="34"/>
        <v/>
      </c>
      <c r="AL35" s="100" t="str">
        <f t="shared" si="35"/>
        <v/>
      </c>
      <c r="AM35" s="100" t="str">
        <f t="shared" si="36"/>
        <v/>
      </c>
      <c r="AN35" s="100" t="str">
        <f t="shared" si="37"/>
        <v/>
      </c>
      <c r="AO35" s="100" t="str">
        <f t="shared" si="38"/>
        <v/>
      </c>
      <c r="AP35" s="100" t="str">
        <f t="shared" si="39"/>
        <v/>
      </c>
      <c r="AQ35" s="100" t="str">
        <f t="shared" si="40"/>
        <v/>
      </c>
      <c r="AR35" s="100" t="str">
        <f t="shared" si="41"/>
        <v/>
      </c>
      <c r="AS35" s="259" t="str">
        <f t="shared" si="42"/>
        <v/>
      </c>
      <c r="AT35" s="259" t="str">
        <f t="shared" si="43"/>
        <v/>
      </c>
      <c r="AU35" s="259" t="str">
        <f t="shared" si="44"/>
        <v/>
      </c>
      <c r="AV35" s="259" t="str">
        <f t="shared" si="45"/>
        <v/>
      </c>
      <c r="AW35" s="259"/>
      <c r="AX35" s="100" t="str">
        <f t="shared" si="46"/>
        <v/>
      </c>
      <c r="AY35" s="100" t="str">
        <f t="shared" si="47"/>
        <v/>
      </c>
      <c r="AZ35" s="100" t="str">
        <f t="shared" si="48"/>
        <v/>
      </c>
      <c r="BA35" s="100" t="str">
        <f t="shared" si="49"/>
        <v/>
      </c>
      <c r="BB35" s="100" t="str">
        <f t="shared" si="50"/>
        <v/>
      </c>
      <c r="BC35" s="100" t="str">
        <f t="shared" si="51"/>
        <v/>
      </c>
      <c r="BD35" s="100" t="str">
        <f t="shared" si="52"/>
        <v/>
      </c>
      <c r="BE35" s="100" t="str">
        <f t="shared" si="53"/>
        <v/>
      </c>
      <c r="BF35" s="100" t="str">
        <f t="shared" si="54"/>
        <v/>
      </c>
      <c r="BG35" s="100" t="str">
        <f t="shared" si="55"/>
        <v/>
      </c>
      <c r="BH35" s="100" t="str">
        <f t="shared" si="56"/>
        <v/>
      </c>
      <c r="BI35" s="100" t="str">
        <f t="shared" si="57"/>
        <v/>
      </c>
      <c r="BJ35" s="100" t="str">
        <f t="shared" si="58"/>
        <v/>
      </c>
      <c r="BK35" s="100" t="str">
        <f t="shared" si="59"/>
        <v/>
      </c>
      <c r="BL35" s="100"/>
      <c r="BM35" s="100" t="str">
        <f t="shared" si="60"/>
        <v/>
      </c>
      <c r="BN35" s="100" t="str">
        <f t="shared" si="61"/>
        <v/>
      </c>
      <c r="BO35" s="100" t="str">
        <f t="shared" si="62"/>
        <v/>
      </c>
      <c r="BP35" s="100" t="str">
        <f t="shared" si="63"/>
        <v/>
      </c>
      <c r="BQ35" s="100" t="str">
        <f t="shared" si="64"/>
        <v/>
      </c>
      <c r="BR35" s="100" t="str">
        <f t="shared" si="65"/>
        <v/>
      </c>
      <c r="BS35" s="100" t="str">
        <f t="shared" si="66"/>
        <v/>
      </c>
      <c r="BT35" s="100" t="str">
        <f t="shared" si="67"/>
        <v/>
      </c>
      <c r="BU35" s="100" t="str">
        <f t="shared" si="68"/>
        <v/>
      </c>
      <c r="BV35" s="100" t="str">
        <f t="shared" si="69"/>
        <v/>
      </c>
      <c r="BW35" s="100" t="str">
        <f t="shared" si="70"/>
        <v/>
      </c>
      <c r="BX35" s="100" t="str">
        <f t="shared" si="71"/>
        <v/>
      </c>
      <c r="BY35" s="100" t="str">
        <f t="shared" si="72"/>
        <v/>
      </c>
      <c r="BZ35" s="100" t="str">
        <f t="shared" si="73"/>
        <v/>
      </c>
    </row>
    <row r="36" spans="1:78" ht="15.75" customHeight="1" x14ac:dyDescent="0.3">
      <c r="A36" s="387" t="str">
        <f>Contacts!$L$11&amp;"_"&amp;'Service Points'!C36</f>
        <v>______6</v>
      </c>
      <c r="B36" s="388">
        <f>IF(ISERROR(VLOOKUP(A36,LY!$D:$E,1,FALSE)),0,1)</f>
        <v>0</v>
      </c>
      <c r="C36" s="293">
        <f t="shared" si="74"/>
        <v>6</v>
      </c>
      <c r="D36" s="295" t="str">
        <f t="shared" si="4"/>
        <v/>
      </c>
      <c r="E36" s="42" t="str">
        <f t="shared" si="5"/>
        <v/>
      </c>
      <c r="F36" s="42" t="str">
        <f t="shared" si="6"/>
        <v/>
      </c>
      <c r="G36" s="420" t="str">
        <f t="shared" si="7"/>
        <v/>
      </c>
      <c r="H36" s="42"/>
      <c r="I36" s="294" t="str">
        <f t="shared" si="8"/>
        <v/>
      </c>
      <c r="J36" s="130" t="str">
        <f t="shared" si="9"/>
        <v/>
      </c>
      <c r="K36" s="386" t="str">
        <f t="shared" si="11"/>
        <v/>
      </c>
      <c r="L36" s="46">
        <f t="shared" si="10"/>
        <v>0</v>
      </c>
      <c r="M36" s="259" t="str">
        <f t="shared" si="12"/>
        <v/>
      </c>
      <c r="N36" s="259" t="str">
        <f t="shared" si="13"/>
        <v/>
      </c>
      <c r="O36" s="146"/>
      <c r="P36" s="100" t="str">
        <f t="shared" si="14"/>
        <v/>
      </c>
      <c r="Q36" s="100" t="str">
        <f t="shared" si="15"/>
        <v/>
      </c>
      <c r="R36" s="100" t="str">
        <f t="shared" si="16"/>
        <v/>
      </c>
      <c r="S36" s="100" t="str">
        <f t="shared" si="17"/>
        <v/>
      </c>
      <c r="T36" s="100" t="str">
        <f t="shared" si="18"/>
        <v/>
      </c>
      <c r="U36" s="100" t="str">
        <f t="shared" si="19"/>
        <v/>
      </c>
      <c r="V36" s="100" t="str">
        <f t="shared" si="20"/>
        <v/>
      </c>
      <c r="W36" s="100" t="str">
        <f t="shared" si="21"/>
        <v/>
      </c>
      <c r="X36" s="100" t="str">
        <f t="shared" si="22"/>
        <v/>
      </c>
      <c r="Y36" s="100" t="str">
        <f t="shared" si="23"/>
        <v/>
      </c>
      <c r="Z36" s="100" t="str">
        <f t="shared" si="24"/>
        <v/>
      </c>
      <c r="AA36" s="100" t="str">
        <f t="shared" si="25"/>
        <v/>
      </c>
      <c r="AB36" s="100" t="str">
        <f t="shared" si="26"/>
        <v/>
      </c>
      <c r="AC36" s="100" t="str">
        <f t="shared" si="27"/>
        <v/>
      </c>
      <c r="AD36" s="100"/>
      <c r="AE36" s="100" t="str">
        <f t="shared" si="28"/>
        <v/>
      </c>
      <c r="AF36" s="100" t="str">
        <f t="shared" si="29"/>
        <v/>
      </c>
      <c r="AG36" s="100" t="str">
        <f t="shared" si="30"/>
        <v/>
      </c>
      <c r="AH36" s="100" t="str">
        <f t="shared" si="31"/>
        <v/>
      </c>
      <c r="AI36" s="100" t="str">
        <f t="shared" si="32"/>
        <v/>
      </c>
      <c r="AJ36" s="100" t="str">
        <f t="shared" si="33"/>
        <v/>
      </c>
      <c r="AK36" s="100" t="str">
        <f t="shared" si="34"/>
        <v/>
      </c>
      <c r="AL36" s="100" t="str">
        <f t="shared" si="35"/>
        <v/>
      </c>
      <c r="AM36" s="100" t="str">
        <f t="shared" si="36"/>
        <v/>
      </c>
      <c r="AN36" s="100" t="str">
        <f t="shared" si="37"/>
        <v/>
      </c>
      <c r="AO36" s="100" t="str">
        <f t="shared" si="38"/>
        <v/>
      </c>
      <c r="AP36" s="100" t="str">
        <f t="shared" si="39"/>
        <v/>
      </c>
      <c r="AQ36" s="100" t="str">
        <f t="shared" si="40"/>
        <v/>
      </c>
      <c r="AR36" s="100" t="str">
        <f t="shared" si="41"/>
        <v/>
      </c>
      <c r="AS36" s="259" t="str">
        <f t="shared" si="42"/>
        <v/>
      </c>
      <c r="AT36" s="259" t="str">
        <f t="shared" si="43"/>
        <v/>
      </c>
      <c r="AU36" s="259" t="str">
        <f t="shared" si="44"/>
        <v/>
      </c>
      <c r="AV36" s="259" t="str">
        <f t="shared" si="45"/>
        <v/>
      </c>
      <c r="AW36" s="259"/>
      <c r="AX36" s="100" t="str">
        <f t="shared" si="46"/>
        <v/>
      </c>
      <c r="AY36" s="100" t="str">
        <f t="shared" si="47"/>
        <v/>
      </c>
      <c r="AZ36" s="100" t="str">
        <f t="shared" si="48"/>
        <v/>
      </c>
      <c r="BA36" s="100" t="str">
        <f t="shared" si="49"/>
        <v/>
      </c>
      <c r="BB36" s="100" t="str">
        <f t="shared" si="50"/>
        <v/>
      </c>
      <c r="BC36" s="100" t="str">
        <f t="shared" si="51"/>
        <v/>
      </c>
      <c r="BD36" s="100" t="str">
        <f t="shared" si="52"/>
        <v/>
      </c>
      <c r="BE36" s="100" t="str">
        <f t="shared" si="53"/>
        <v/>
      </c>
      <c r="BF36" s="100" t="str">
        <f t="shared" si="54"/>
        <v/>
      </c>
      <c r="BG36" s="100" t="str">
        <f t="shared" si="55"/>
        <v/>
      </c>
      <c r="BH36" s="100" t="str">
        <f t="shared" si="56"/>
        <v/>
      </c>
      <c r="BI36" s="100" t="str">
        <f t="shared" si="57"/>
        <v/>
      </c>
      <c r="BJ36" s="100" t="str">
        <f t="shared" si="58"/>
        <v/>
      </c>
      <c r="BK36" s="100" t="str">
        <f t="shared" si="59"/>
        <v/>
      </c>
      <c r="BL36" s="100"/>
      <c r="BM36" s="100" t="str">
        <f t="shared" si="60"/>
        <v/>
      </c>
      <c r="BN36" s="100" t="str">
        <f t="shared" si="61"/>
        <v/>
      </c>
      <c r="BO36" s="100" t="str">
        <f t="shared" si="62"/>
        <v/>
      </c>
      <c r="BP36" s="100" t="str">
        <f t="shared" si="63"/>
        <v/>
      </c>
      <c r="BQ36" s="100" t="str">
        <f t="shared" si="64"/>
        <v/>
      </c>
      <c r="BR36" s="100" t="str">
        <f t="shared" si="65"/>
        <v/>
      </c>
      <c r="BS36" s="100" t="str">
        <f t="shared" si="66"/>
        <v/>
      </c>
      <c r="BT36" s="100" t="str">
        <f t="shared" si="67"/>
        <v/>
      </c>
      <c r="BU36" s="100" t="str">
        <f t="shared" si="68"/>
        <v/>
      </c>
      <c r="BV36" s="100" t="str">
        <f t="shared" si="69"/>
        <v/>
      </c>
      <c r="BW36" s="100" t="str">
        <f t="shared" si="70"/>
        <v/>
      </c>
      <c r="BX36" s="100" t="str">
        <f t="shared" si="71"/>
        <v/>
      </c>
      <c r="BY36" s="100" t="str">
        <f t="shared" si="72"/>
        <v/>
      </c>
      <c r="BZ36" s="100" t="str">
        <f t="shared" si="73"/>
        <v/>
      </c>
    </row>
    <row r="37" spans="1:78" ht="15.75" customHeight="1" x14ac:dyDescent="0.3">
      <c r="A37" s="387" t="str">
        <f>Contacts!$L$11&amp;"_"&amp;'Service Points'!C37</f>
        <v>______7</v>
      </c>
      <c r="B37" s="388">
        <f>IF(ISERROR(VLOOKUP(A37,LY!$D:$E,1,FALSE)),0,1)</f>
        <v>0</v>
      </c>
      <c r="C37" s="293">
        <f t="shared" si="74"/>
        <v>7</v>
      </c>
      <c r="D37" s="295" t="str">
        <f t="shared" si="4"/>
        <v/>
      </c>
      <c r="E37" s="42" t="str">
        <f t="shared" si="5"/>
        <v/>
      </c>
      <c r="F37" s="42" t="str">
        <f t="shared" si="6"/>
        <v/>
      </c>
      <c r="G37" s="420" t="str">
        <f t="shared" si="7"/>
        <v/>
      </c>
      <c r="H37" s="42"/>
      <c r="I37" s="294" t="str">
        <f t="shared" si="8"/>
        <v/>
      </c>
      <c r="J37" s="130" t="str">
        <f t="shared" si="9"/>
        <v/>
      </c>
      <c r="K37" s="386" t="str">
        <f t="shared" si="11"/>
        <v/>
      </c>
      <c r="L37" s="46">
        <f t="shared" si="10"/>
        <v>0</v>
      </c>
      <c r="M37" s="259" t="str">
        <f t="shared" si="12"/>
        <v/>
      </c>
      <c r="N37" s="259" t="str">
        <f t="shared" si="13"/>
        <v/>
      </c>
      <c r="O37" s="146"/>
      <c r="P37" s="100" t="str">
        <f t="shared" si="14"/>
        <v/>
      </c>
      <c r="Q37" s="100" t="str">
        <f t="shared" si="15"/>
        <v/>
      </c>
      <c r="R37" s="100" t="str">
        <f t="shared" si="16"/>
        <v/>
      </c>
      <c r="S37" s="100" t="str">
        <f t="shared" si="17"/>
        <v/>
      </c>
      <c r="T37" s="100" t="str">
        <f t="shared" si="18"/>
        <v/>
      </c>
      <c r="U37" s="100" t="str">
        <f t="shared" si="19"/>
        <v/>
      </c>
      <c r="V37" s="100" t="str">
        <f t="shared" si="20"/>
        <v/>
      </c>
      <c r="W37" s="100" t="str">
        <f t="shared" si="21"/>
        <v/>
      </c>
      <c r="X37" s="100" t="str">
        <f t="shared" si="22"/>
        <v/>
      </c>
      <c r="Y37" s="100" t="str">
        <f t="shared" si="23"/>
        <v/>
      </c>
      <c r="Z37" s="100" t="str">
        <f t="shared" si="24"/>
        <v/>
      </c>
      <c r="AA37" s="100" t="str">
        <f t="shared" si="25"/>
        <v/>
      </c>
      <c r="AB37" s="100" t="str">
        <f t="shared" si="26"/>
        <v/>
      </c>
      <c r="AC37" s="100" t="str">
        <f t="shared" si="27"/>
        <v/>
      </c>
      <c r="AD37" s="100"/>
      <c r="AE37" s="100" t="str">
        <f t="shared" si="28"/>
        <v/>
      </c>
      <c r="AF37" s="100" t="str">
        <f t="shared" si="29"/>
        <v/>
      </c>
      <c r="AG37" s="100" t="str">
        <f t="shared" si="30"/>
        <v/>
      </c>
      <c r="AH37" s="100" t="str">
        <f t="shared" si="31"/>
        <v/>
      </c>
      <c r="AI37" s="100" t="str">
        <f t="shared" si="32"/>
        <v/>
      </c>
      <c r="AJ37" s="100" t="str">
        <f t="shared" si="33"/>
        <v/>
      </c>
      <c r="AK37" s="100" t="str">
        <f t="shared" si="34"/>
        <v/>
      </c>
      <c r="AL37" s="100" t="str">
        <f t="shared" si="35"/>
        <v/>
      </c>
      <c r="AM37" s="100" t="str">
        <f t="shared" si="36"/>
        <v/>
      </c>
      <c r="AN37" s="100" t="str">
        <f t="shared" si="37"/>
        <v/>
      </c>
      <c r="AO37" s="100" t="str">
        <f t="shared" si="38"/>
        <v/>
      </c>
      <c r="AP37" s="100" t="str">
        <f t="shared" si="39"/>
        <v/>
      </c>
      <c r="AQ37" s="100" t="str">
        <f t="shared" si="40"/>
        <v/>
      </c>
      <c r="AR37" s="100" t="str">
        <f t="shared" si="41"/>
        <v/>
      </c>
      <c r="AS37" s="259" t="str">
        <f t="shared" si="42"/>
        <v/>
      </c>
      <c r="AT37" s="259" t="str">
        <f t="shared" si="43"/>
        <v/>
      </c>
      <c r="AU37" s="259" t="str">
        <f t="shared" si="44"/>
        <v/>
      </c>
      <c r="AV37" s="259" t="str">
        <f t="shared" si="45"/>
        <v/>
      </c>
      <c r="AW37" s="259"/>
      <c r="AX37" s="100" t="str">
        <f t="shared" si="46"/>
        <v/>
      </c>
      <c r="AY37" s="100" t="str">
        <f t="shared" si="47"/>
        <v/>
      </c>
      <c r="AZ37" s="100" t="str">
        <f t="shared" si="48"/>
        <v/>
      </c>
      <c r="BA37" s="100" t="str">
        <f t="shared" si="49"/>
        <v/>
      </c>
      <c r="BB37" s="100" t="str">
        <f t="shared" si="50"/>
        <v/>
      </c>
      <c r="BC37" s="100" t="str">
        <f t="shared" si="51"/>
        <v/>
      </c>
      <c r="BD37" s="100" t="str">
        <f t="shared" si="52"/>
        <v/>
      </c>
      <c r="BE37" s="100" t="str">
        <f t="shared" si="53"/>
        <v/>
      </c>
      <c r="BF37" s="100" t="str">
        <f t="shared" si="54"/>
        <v/>
      </c>
      <c r="BG37" s="100" t="str">
        <f t="shared" si="55"/>
        <v/>
      </c>
      <c r="BH37" s="100" t="str">
        <f t="shared" si="56"/>
        <v/>
      </c>
      <c r="BI37" s="100" t="str">
        <f t="shared" si="57"/>
        <v/>
      </c>
      <c r="BJ37" s="100" t="str">
        <f t="shared" si="58"/>
        <v/>
      </c>
      <c r="BK37" s="100" t="str">
        <f t="shared" si="59"/>
        <v/>
      </c>
      <c r="BL37" s="100"/>
      <c r="BM37" s="100" t="str">
        <f t="shared" si="60"/>
        <v/>
      </c>
      <c r="BN37" s="100" t="str">
        <f t="shared" si="61"/>
        <v/>
      </c>
      <c r="BO37" s="100" t="str">
        <f t="shared" si="62"/>
        <v/>
      </c>
      <c r="BP37" s="100" t="str">
        <f t="shared" si="63"/>
        <v/>
      </c>
      <c r="BQ37" s="100" t="str">
        <f t="shared" si="64"/>
        <v/>
      </c>
      <c r="BR37" s="100" t="str">
        <f t="shared" si="65"/>
        <v/>
      </c>
      <c r="BS37" s="100" t="str">
        <f t="shared" si="66"/>
        <v/>
      </c>
      <c r="BT37" s="100" t="str">
        <f t="shared" si="67"/>
        <v/>
      </c>
      <c r="BU37" s="100" t="str">
        <f t="shared" si="68"/>
        <v/>
      </c>
      <c r="BV37" s="100" t="str">
        <f t="shared" si="69"/>
        <v/>
      </c>
      <c r="BW37" s="100" t="str">
        <f t="shared" si="70"/>
        <v/>
      </c>
      <c r="BX37" s="100" t="str">
        <f t="shared" si="71"/>
        <v/>
      </c>
      <c r="BY37" s="100" t="str">
        <f t="shared" si="72"/>
        <v/>
      </c>
      <c r="BZ37" s="100" t="str">
        <f t="shared" si="73"/>
        <v/>
      </c>
    </row>
    <row r="38" spans="1:78" ht="15.75" customHeight="1" x14ac:dyDescent="0.3">
      <c r="A38" s="387" t="str">
        <f>Contacts!$L$11&amp;"_"&amp;'Service Points'!C38</f>
        <v>______8</v>
      </c>
      <c r="B38" s="388">
        <f>IF(ISERROR(VLOOKUP(A38,LY!$D:$E,1,FALSE)),0,1)</f>
        <v>0</v>
      </c>
      <c r="C38" s="293">
        <f t="shared" si="74"/>
        <v>8</v>
      </c>
      <c r="D38" s="295" t="str">
        <f t="shared" si="4"/>
        <v/>
      </c>
      <c r="E38" s="42" t="str">
        <f t="shared" si="5"/>
        <v/>
      </c>
      <c r="F38" s="42" t="str">
        <f t="shared" si="6"/>
        <v/>
      </c>
      <c r="G38" s="420" t="str">
        <f t="shared" si="7"/>
        <v/>
      </c>
      <c r="H38" s="42"/>
      <c r="I38" s="294" t="str">
        <f t="shared" si="8"/>
        <v/>
      </c>
      <c r="J38" s="130" t="str">
        <f t="shared" si="9"/>
        <v/>
      </c>
      <c r="K38" s="386" t="str">
        <f t="shared" si="11"/>
        <v/>
      </c>
      <c r="L38" s="46">
        <f t="shared" si="10"/>
        <v>0</v>
      </c>
      <c r="M38" s="259" t="str">
        <f t="shared" si="12"/>
        <v/>
      </c>
      <c r="N38" s="259" t="str">
        <f t="shared" si="13"/>
        <v/>
      </c>
      <c r="O38" s="146"/>
      <c r="P38" s="100" t="str">
        <f t="shared" si="14"/>
        <v/>
      </c>
      <c r="Q38" s="100" t="str">
        <f t="shared" si="15"/>
        <v/>
      </c>
      <c r="R38" s="100" t="str">
        <f t="shared" si="16"/>
        <v/>
      </c>
      <c r="S38" s="100" t="str">
        <f t="shared" si="17"/>
        <v/>
      </c>
      <c r="T38" s="100" t="str">
        <f t="shared" si="18"/>
        <v/>
      </c>
      <c r="U38" s="100" t="str">
        <f t="shared" si="19"/>
        <v/>
      </c>
      <c r="V38" s="100" t="str">
        <f t="shared" si="20"/>
        <v/>
      </c>
      <c r="W38" s="100" t="str">
        <f t="shared" si="21"/>
        <v/>
      </c>
      <c r="X38" s="100" t="str">
        <f t="shared" si="22"/>
        <v/>
      </c>
      <c r="Y38" s="100" t="str">
        <f t="shared" si="23"/>
        <v/>
      </c>
      <c r="Z38" s="100" t="str">
        <f t="shared" si="24"/>
        <v/>
      </c>
      <c r="AA38" s="100" t="str">
        <f t="shared" si="25"/>
        <v/>
      </c>
      <c r="AB38" s="100" t="str">
        <f t="shared" si="26"/>
        <v/>
      </c>
      <c r="AC38" s="100" t="str">
        <f t="shared" si="27"/>
        <v/>
      </c>
      <c r="AD38" s="100"/>
      <c r="AE38" s="100" t="str">
        <f t="shared" si="28"/>
        <v/>
      </c>
      <c r="AF38" s="100" t="str">
        <f t="shared" si="29"/>
        <v/>
      </c>
      <c r="AG38" s="100" t="str">
        <f t="shared" si="30"/>
        <v/>
      </c>
      <c r="AH38" s="100" t="str">
        <f t="shared" si="31"/>
        <v/>
      </c>
      <c r="AI38" s="100" t="str">
        <f t="shared" si="32"/>
        <v/>
      </c>
      <c r="AJ38" s="100" t="str">
        <f t="shared" si="33"/>
        <v/>
      </c>
      <c r="AK38" s="100" t="str">
        <f t="shared" si="34"/>
        <v/>
      </c>
      <c r="AL38" s="100" t="str">
        <f t="shared" si="35"/>
        <v/>
      </c>
      <c r="AM38" s="100" t="str">
        <f t="shared" si="36"/>
        <v/>
      </c>
      <c r="AN38" s="100" t="str">
        <f t="shared" si="37"/>
        <v/>
      </c>
      <c r="AO38" s="100" t="str">
        <f t="shared" si="38"/>
        <v/>
      </c>
      <c r="AP38" s="100" t="str">
        <f t="shared" si="39"/>
        <v/>
      </c>
      <c r="AQ38" s="100" t="str">
        <f t="shared" si="40"/>
        <v/>
      </c>
      <c r="AR38" s="100" t="str">
        <f t="shared" si="41"/>
        <v/>
      </c>
      <c r="AS38" s="259" t="str">
        <f t="shared" si="42"/>
        <v/>
      </c>
      <c r="AT38" s="259" t="str">
        <f t="shared" si="43"/>
        <v/>
      </c>
      <c r="AU38" s="259" t="str">
        <f t="shared" si="44"/>
        <v/>
      </c>
      <c r="AV38" s="259" t="str">
        <f t="shared" si="45"/>
        <v/>
      </c>
      <c r="AW38" s="259"/>
      <c r="AX38" s="100" t="str">
        <f t="shared" si="46"/>
        <v/>
      </c>
      <c r="AY38" s="100" t="str">
        <f t="shared" si="47"/>
        <v/>
      </c>
      <c r="AZ38" s="100" t="str">
        <f t="shared" si="48"/>
        <v/>
      </c>
      <c r="BA38" s="100" t="str">
        <f t="shared" si="49"/>
        <v/>
      </c>
      <c r="BB38" s="100" t="str">
        <f t="shared" si="50"/>
        <v/>
      </c>
      <c r="BC38" s="100" t="str">
        <f t="shared" si="51"/>
        <v/>
      </c>
      <c r="BD38" s="100" t="str">
        <f t="shared" si="52"/>
        <v/>
      </c>
      <c r="BE38" s="100" t="str">
        <f t="shared" si="53"/>
        <v/>
      </c>
      <c r="BF38" s="100" t="str">
        <f t="shared" si="54"/>
        <v/>
      </c>
      <c r="BG38" s="100" t="str">
        <f t="shared" si="55"/>
        <v/>
      </c>
      <c r="BH38" s="100" t="str">
        <f t="shared" si="56"/>
        <v/>
      </c>
      <c r="BI38" s="100" t="str">
        <f t="shared" si="57"/>
        <v/>
      </c>
      <c r="BJ38" s="100" t="str">
        <f t="shared" si="58"/>
        <v/>
      </c>
      <c r="BK38" s="100" t="str">
        <f t="shared" si="59"/>
        <v/>
      </c>
      <c r="BL38" s="100"/>
      <c r="BM38" s="100" t="str">
        <f t="shared" si="60"/>
        <v/>
      </c>
      <c r="BN38" s="100" t="str">
        <f t="shared" si="61"/>
        <v/>
      </c>
      <c r="BO38" s="100" t="str">
        <f t="shared" si="62"/>
        <v/>
      </c>
      <c r="BP38" s="100" t="str">
        <f t="shared" si="63"/>
        <v/>
      </c>
      <c r="BQ38" s="100" t="str">
        <f t="shared" si="64"/>
        <v/>
      </c>
      <c r="BR38" s="100" t="str">
        <f t="shared" si="65"/>
        <v/>
      </c>
      <c r="BS38" s="100" t="str">
        <f t="shared" si="66"/>
        <v/>
      </c>
      <c r="BT38" s="100" t="str">
        <f t="shared" si="67"/>
        <v/>
      </c>
      <c r="BU38" s="100" t="str">
        <f t="shared" si="68"/>
        <v/>
      </c>
      <c r="BV38" s="100" t="str">
        <f t="shared" si="69"/>
        <v/>
      </c>
      <c r="BW38" s="100" t="str">
        <f t="shared" si="70"/>
        <v/>
      </c>
      <c r="BX38" s="100" t="str">
        <f t="shared" si="71"/>
        <v/>
      </c>
      <c r="BY38" s="100" t="str">
        <f t="shared" si="72"/>
        <v/>
      </c>
      <c r="BZ38" s="100" t="str">
        <f t="shared" si="73"/>
        <v/>
      </c>
    </row>
    <row r="39" spans="1:78" ht="15.75" customHeight="1" x14ac:dyDescent="0.3">
      <c r="A39" s="387" t="str">
        <f>Contacts!$L$11&amp;"_"&amp;'Service Points'!C39</f>
        <v>______9</v>
      </c>
      <c r="B39" s="388">
        <f>IF(ISERROR(VLOOKUP(A39,LY!$D:$E,1,FALSE)),0,1)</f>
        <v>0</v>
      </c>
      <c r="C39" s="293">
        <f t="shared" si="74"/>
        <v>9</v>
      </c>
      <c r="D39" s="295" t="str">
        <f t="shared" si="4"/>
        <v/>
      </c>
      <c r="E39" s="42" t="str">
        <f t="shared" si="5"/>
        <v/>
      </c>
      <c r="F39" s="42" t="str">
        <f t="shared" si="6"/>
        <v/>
      </c>
      <c r="G39" s="420" t="str">
        <f t="shared" si="7"/>
        <v/>
      </c>
      <c r="H39" s="42"/>
      <c r="I39" s="294" t="str">
        <f t="shared" si="8"/>
        <v/>
      </c>
      <c r="J39" s="130" t="str">
        <f t="shared" si="9"/>
        <v/>
      </c>
      <c r="K39" s="386" t="str">
        <f t="shared" si="11"/>
        <v/>
      </c>
      <c r="L39" s="46">
        <f t="shared" si="10"/>
        <v>0</v>
      </c>
      <c r="M39" s="259" t="str">
        <f t="shared" si="12"/>
        <v/>
      </c>
      <c r="N39" s="259" t="str">
        <f t="shared" si="13"/>
        <v/>
      </c>
      <c r="O39" s="146"/>
      <c r="P39" s="100" t="str">
        <f t="shared" si="14"/>
        <v/>
      </c>
      <c r="Q39" s="100" t="str">
        <f t="shared" si="15"/>
        <v/>
      </c>
      <c r="R39" s="100" t="str">
        <f t="shared" si="16"/>
        <v/>
      </c>
      <c r="S39" s="100" t="str">
        <f t="shared" si="17"/>
        <v/>
      </c>
      <c r="T39" s="100" t="str">
        <f t="shared" si="18"/>
        <v/>
      </c>
      <c r="U39" s="100" t="str">
        <f t="shared" si="19"/>
        <v/>
      </c>
      <c r="V39" s="100" t="str">
        <f t="shared" si="20"/>
        <v/>
      </c>
      <c r="W39" s="100" t="str">
        <f t="shared" si="21"/>
        <v/>
      </c>
      <c r="X39" s="100" t="str">
        <f t="shared" si="22"/>
        <v/>
      </c>
      <c r="Y39" s="100" t="str">
        <f t="shared" si="23"/>
        <v/>
      </c>
      <c r="Z39" s="100" t="str">
        <f t="shared" si="24"/>
        <v/>
      </c>
      <c r="AA39" s="100" t="str">
        <f t="shared" si="25"/>
        <v/>
      </c>
      <c r="AB39" s="100" t="str">
        <f t="shared" si="26"/>
        <v/>
      </c>
      <c r="AC39" s="100" t="str">
        <f t="shared" si="27"/>
        <v/>
      </c>
      <c r="AD39" s="100"/>
      <c r="AE39" s="100" t="str">
        <f t="shared" si="28"/>
        <v/>
      </c>
      <c r="AF39" s="100" t="str">
        <f t="shared" si="29"/>
        <v/>
      </c>
      <c r="AG39" s="100" t="str">
        <f t="shared" si="30"/>
        <v/>
      </c>
      <c r="AH39" s="100" t="str">
        <f t="shared" si="31"/>
        <v/>
      </c>
      <c r="AI39" s="100" t="str">
        <f t="shared" si="32"/>
        <v/>
      </c>
      <c r="AJ39" s="100" t="str">
        <f t="shared" si="33"/>
        <v/>
      </c>
      <c r="AK39" s="100" t="str">
        <f t="shared" si="34"/>
        <v/>
      </c>
      <c r="AL39" s="100" t="str">
        <f t="shared" si="35"/>
        <v/>
      </c>
      <c r="AM39" s="100" t="str">
        <f t="shared" si="36"/>
        <v/>
      </c>
      <c r="AN39" s="100" t="str">
        <f t="shared" si="37"/>
        <v/>
      </c>
      <c r="AO39" s="100" t="str">
        <f t="shared" si="38"/>
        <v/>
      </c>
      <c r="AP39" s="100" t="str">
        <f t="shared" si="39"/>
        <v/>
      </c>
      <c r="AQ39" s="100" t="str">
        <f t="shared" si="40"/>
        <v/>
      </c>
      <c r="AR39" s="100" t="str">
        <f t="shared" si="41"/>
        <v/>
      </c>
      <c r="AS39" s="259" t="str">
        <f t="shared" si="42"/>
        <v/>
      </c>
      <c r="AT39" s="259" t="str">
        <f t="shared" si="43"/>
        <v/>
      </c>
      <c r="AU39" s="259" t="str">
        <f t="shared" si="44"/>
        <v/>
      </c>
      <c r="AV39" s="259" t="str">
        <f t="shared" si="45"/>
        <v/>
      </c>
      <c r="AW39" s="259"/>
      <c r="AX39" s="100" t="str">
        <f t="shared" si="46"/>
        <v/>
      </c>
      <c r="AY39" s="100" t="str">
        <f t="shared" si="47"/>
        <v/>
      </c>
      <c r="AZ39" s="100" t="str">
        <f t="shared" si="48"/>
        <v/>
      </c>
      <c r="BA39" s="100" t="str">
        <f t="shared" si="49"/>
        <v/>
      </c>
      <c r="BB39" s="100" t="str">
        <f t="shared" si="50"/>
        <v/>
      </c>
      <c r="BC39" s="100" t="str">
        <f t="shared" si="51"/>
        <v/>
      </c>
      <c r="BD39" s="100" t="str">
        <f t="shared" si="52"/>
        <v/>
      </c>
      <c r="BE39" s="100" t="str">
        <f t="shared" si="53"/>
        <v/>
      </c>
      <c r="BF39" s="100" t="str">
        <f t="shared" si="54"/>
        <v/>
      </c>
      <c r="BG39" s="100" t="str">
        <f t="shared" si="55"/>
        <v/>
      </c>
      <c r="BH39" s="100" t="str">
        <f t="shared" si="56"/>
        <v/>
      </c>
      <c r="BI39" s="100" t="str">
        <f t="shared" si="57"/>
        <v/>
      </c>
      <c r="BJ39" s="100" t="str">
        <f t="shared" si="58"/>
        <v/>
      </c>
      <c r="BK39" s="100" t="str">
        <f t="shared" si="59"/>
        <v/>
      </c>
      <c r="BL39" s="100"/>
      <c r="BM39" s="100" t="str">
        <f t="shared" si="60"/>
        <v/>
      </c>
      <c r="BN39" s="100" t="str">
        <f t="shared" si="61"/>
        <v/>
      </c>
      <c r="BO39" s="100" t="str">
        <f t="shared" si="62"/>
        <v/>
      </c>
      <c r="BP39" s="100" t="str">
        <f t="shared" si="63"/>
        <v/>
      </c>
      <c r="BQ39" s="100" t="str">
        <f t="shared" si="64"/>
        <v/>
      </c>
      <c r="BR39" s="100" t="str">
        <f t="shared" si="65"/>
        <v/>
      </c>
      <c r="BS39" s="100" t="str">
        <f t="shared" si="66"/>
        <v/>
      </c>
      <c r="BT39" s="100" t="str">
        <f t="shared" si="67"/>
        <v/>
      </c>
      <c r="BU39" s="100" t="str">
        <f t="shared" si="68"/>
        <v/>
      </c>
      <c r="BV39" s="100" t="str">
        <f t="shared" si="69"/>
        <v/>
      </c>
      <c r="BW39" s="100" t="str">
        <f t="shared" si="70"/>
        <v/>
      </c>
      <c r="BX39" s="100" t="str">
        <f t="shared" si="71"/>
        <v/>
      </c>
      <c r="BY39" s="100" t="str">
        <f t="shared" si="72"/>
        <v/>
      </c>
      <c r="BZ39" s="100" t="str">
        <f t="shared" si="73"/>
        <v/>
      </c>
    </row>
    <row r="40" spans="1:78" ht="15.75" customHeight="1" x14ac:dyDescent="0.3">
      <c r="A40" s="387" t="str">
        <f>Contacts!$L$11&amp;"_"&amp;'Service Points'!C40</f>
        <v>______10</v>
      </c>
      <c r="B40" s="388">
        <f>IF(ISERROR(VLOOKUP(A40,LY!$D:$E,1,FALSE)),0,1)</f>
        <v>0</v>
      </c>
      <c r="C40" s="293">
        <f t="shared" si="74"/>
        <v>10</v>
      </c>
      <c r="D40" s="295" t="str">
        <f t="shared" ref="D40:D62" si="75">IF($B40=1,VLOOKUP($A40,LY_ServicePoints,2,FALSE),"")</f>
        <v/>
      </c>
      <c r="E40" s="42" t="str">
        <f t="shared" ref="E40:E62" si="76">IF($B40=1,VLOOKUP($A40,LY_ServicePoints,3,FALSE),"")</f>
        <v/>
      </c>
      <c r="F40" s="42" t="str">
        <f t="shared" ref="F40:F62" si="77">IF($B40=1,VLOOKUP($A40,LY_ServicePoints,4,FALSE),"")</f>
        <v/>
      </c>
      <c r="G40" s="420" t="str">
        <f t="shared" ref="G40:G62" si="78">IF($B40=1,VLOOKUP($A40,LY_ServicePoints,5,FALSE),"")</f>
        <v/>
      </c>
      <c r="H40" s="42"/>
      <c r="I40" s="294" t="str">
        <f t="shared" ref="I40:I62" si="79">IF($B40=1,VLOOKUP($A40,LY_ServicePoints,6,FALSE),"")</f>
        <v/>
      </c>
      <c r="J40" s="130" t="str">
        <f t="shared" ref="J40:J62" si="80">IF($B40=1,VLOOKUP($A40,LY_ServicePoints,7,FALSE),"")</f>
        <v/>
      </c>
      <c r="K40" s="386" t="str">
        <f t="shared" si="11"/>
        <v/>
      </c>
      <c r="L40" s="46">
        <f t="shared" si="10"/>
        <v>0</v>
      </c>
      <c r="M40" s="259" t="str">
        <f t="shared" si="12"/>
        <v/>
      </c>
      <c r="N40" s="259" t="str">
        <f t="shared" si="13"/>
        <v/>
      </c>
      <c r="O40" s="146"/>
      <c r="P40" s="100" t="str">
        <f t="shared" si="14"/>
        <v/>
      </c>
      <c r="Q40" s="100" t="str">
        <f t="shared" si="15"/>
        <v/>
      </c>
      <c r="R40" s="100" t="str">
        <f t="shared" si="16"/>
        <v/>
      </c>
      <c r="S40" s="100" t="str">
        <f t="shared" si="17"/>
        <v/>
      </c>
      <c r="T40" s="100" t="str">
        <f t="shared" si="18"/>
        <v/>
      </c>
      <c r="U40" s="100" t="str">
        <f t="shared" si="19"/>
        <v/>
      </c>
      <c r="V40" s="100" t="str">
        <f t="shared" si="20"/>
        <v/>
      </c>
      <c r="W40" s="100" t="str">
        <f t="shared" si="21"/>
        <v/>
      </c>
      <c r="X40" s="100" t="str">
        <f t="shared" si="22"/>
        <v/>
      </c>
      <c r="Y40" s="100" t="str">
        <f t="shared" si="23"/>
        <v/>
      </c>
      <c r="Z40" s="100" t="str">
        <f t="shared" si="24"/>
        <v/>
      </c>
      <c r="AA40" s="100" t="str">
        <f t="shared" si="25"/>
        <v/>
      </c>
      <c r="AB40" s="100" t="str">
        <f t="shared" si="26"/>
        <v/>
      </c>
      <c r="AC40" s="100" t="str">
        <f t="shared" si="27"/>
        <v/>
      </c>
      <c r="AD40" s="100"/>
      <c r="AE40" s="100" t="str">
        <f t="shared" si="28"/>
        <v/>
      </c>
      <c r="AF40" s="100" t="str">
        <f t="shared" si="29"/>
        <v/>
      </c>
      <c r="AG40" s="100" t="str">
        <f t="shared" si="30"/>
        <v/>
      </c>
      <c r="AH40" s="100" t="str">
        <f t="shared" si="31"/>
        <v/>
      </c>
      <c r="AI40" s="100" t="str">
        <f t="shared" si="32"/>
        <v/>
      </c>
      <c r="AJ40" s="100" t="str">
        <f t="shared" si="33"/>
        <v/>
      </c>
      <c r="AK40" s="100" t="str">
        <f t="shared" si="34"/>
        <v/>
      </c>
      <c r="AL40" s="100" t="str">
        <f t="shared" si="35"/>
        <v/>
      </c>
      <c r="AM40" s="100" t="str">
        <f t="shared" si="36"/>
        <v/>
      </c>
      <c r="AN40" s="100" t="str">
        <f t="shared" si="37"/>
        <v/>
      </c>
      <c r="AO40" s="100" t="str">
        <f t="shared" si="38"/>
        <v/>
      </c>
      <c r="AP40" s="100" t="str">
        <f t="shared" si="39"/>
        <v/>
      </c>
      <c r="AQ40" s="100" t="str">
        <f t="shared" si="40"/>
        <v/>
      </c>
      <c r="AR40" s="100" t="str">
        <f t="shared" si="41"/>
        <v/>
      </c>
      <c r="AS40" s="259" t="str">
        <f t="shared" si="42"/>
        <v/>
      </c>
      <c r="AT40" s="259" t="str">
        <f t="shared" si="43"/>
        <v/>
      </c>
      <c r="AU40" s="259" t="str">
        <f t="shared" si="44"/>
        <v/>
      </c>
      <c r="AV40" s="259" t="str">
        <f t="shared" si="45"/>
        <v/>
      </c>
      <c r="AW40" s="259"/>
      <c r="AX40" s="100" t="str">
        <f t="shared" si="46"/>
        <v/>
      </c>
      <c r="AY40" s="100" t="str">
        <f t="shared" si="47"/>
        <v/>
      </c>
      <c r="AZ40" s="100" t="str">
        <f t="shared" si="48"/>
        <v/>
      </c>
      <c r="BA40" s="100" t="str">
        <f t="shared" si="49"/>
        <v/>
      </c>
      <c r="BB40" s="100" t="str">
        <f t="shared" si="50"/>
        <v/>
      </c>
      <c r="BC40" s="100" t="str">
        <f t="shared" si="51"/>
        <v/>
      </c>
      <c r="BD40" s="100" t="str">
        <f t="shared" si="52"/>
        <v/>
      </c>
      <c r="BE40" s="100" t="str">
        <f t="shared" si="53"/>
        <v/>
      </c>
      <c r="BF40" s="100" t="str">
        <f t="shared" si="54"/>
        <v/>
      </c>
      <c r="BG40" s="100" t="str">
        <f t="shared" si="55"/>
        <v/>
      </c>
      <c r="BH40" s="100" t="str">
        <f t="shared" si="56"/>
        <v/>
      </c>
      <c r="BI40" s="100" t="str">
        <f t="shared" si="57"/>
        <v/>
      </c>
      <c r="BJ40" s="100" t="str">
        <f t="shared" si="58"/>
        <v/>
      </c>
      <c r="BK40" s="100" t="str">
        <f t="shared" si="59"/>
        <v/>
      </c>
      <c r="BL40" s="100"/>
      <c r="BM40" s="100" t="str">
        <f t="shared" si="60"/>
        <v/>
      </c>
      <c r="BN40" s="100" t="str">
        <f t="shared" si="61"/>
        <v/>
      </c>
      <c r="BO40" s="100" t="str">
        <f t="shared" si="62"/>
        <v/>
      </c>
      <c r="BP40" s="100" t="str">
        <f t="shared" si="63"/>
        <v/>
      </c>
      <c r="BQ40" s="100" t="str">
        <f t="shared" si="64"/>
        <v/>
      </c>
      <c r="BR40" s="100" t="str">
        <f t="shared" si="65"/>
        <v/>
      </c>
      <c r="BS40" s="100" t="str">
        <f t="shared" si="66"/>
        <v/>
      </c>
      <c r="BT40" s="100" t="str">
        <f t="shared" si="67"/>
        <v/>
      </c>
      <c r="BU40" s="100" t="str">
        <f t="shared" si="68"/>
        <v/>
      </c>
      <c r="BV40" s="100" t="str">
        <f t="shared" si="69"/>
        <v/>
      </c>
      <c r="BW40" s="100" t="str">
        <f t="shared" si="70"/>
        <v/>
      </c>
      <c r="BX40" s="100" t="str">
        <f t="shared" si="71"/>
        <v/>
      </c>
      <c r="BY40" s="100" t="str">
        <f t="shared" si="72"/>
        <v/>
      </c>
      <c r="BZ40" s="100" t="str">
        <f t="shared" si="73"/>
        <v/>
      </c>
    </row>
    <row r="41" spans="1:78" ht="15.75" customHeight="1" x14ac:dyDescent="0.3">
      <c r="A41" s="387" t="str">
        <f>Contacts!$L$11&amp;"_"&amp;'Service Points'!C41</f>
        <v>______11</v>
      </c>
      <c r="B41" s="388">
        <f>IF(ISERROR(VLOOKUP(A41,LY!$D:$E,1,FALSE)),0,1)</f>
        <v>0</v>
      </c>
      <c r="C41" s="293">
        <f t="shared" si="74"/>
        <v>11</v>
      </c>
      <c r="D41" s="295" t="str">
        <f t="shared" si="75"/>
        <v/>
      </c>
      <c r="E41" s="42" t="str">
        <f t="shared" si="76"/>
        <v/>
      </c>
      <c r="F41" s="42" t="str">
        <f t="shared" si="77"/>
        <v/>
      </c>
      <c r="G41" s="420" t="str">
        <f t="shared" si="78"/>
        <v/>
      </c>
      <c r="H41" s="42"/>
      <c r="I41" s="294" t="str">
        <f t="shared" si="79"/>
        <v/>
      </c>
      <c r="J41" s="130" t="str">
        <f t="shared" si="80"/>
        <v/>
      </c>
      <c r="K41" s="386" t="str">
        <f t="shared" si="11"/>
        <v/>
      </c>
      <c r="L41" s="46">
        <f t="shared" si="10"/>
        <v>0</v>
      </c>
      <c r="M41" s="259" t="str">
        <f t="shared" si="12"/>
        <v/>
      </c>
      <c r="N41" s="259" t="str">
        <f t="shared" si="13"/>
        <v/>
      </c>
      <c r="O41" s="146"/>
      <c r="P41" s="100" t="str">
        <f t="shared" si="14"/>
        <v/>
      </c>
      <c r="Q41" s="100" t="str">
        <f t="shared" si="15"/>
        <v/>
      </c>
      <c r="R41" s="100" t="str">
        <f t="shared" si="16"/>
        <v/>
      </c>
      <c r="S41" s="100" t="str">
        <f t="shared" si="17"/>
        <v/>
      </c>
      <c r="T41" s="100" t="str">
        <f t="shared" si="18"/>
        <v/>
      </c>
      <c r="U41" s="100" t="str">
        <f t="shared" si="19"/>
        <v/>
      </c>
      <c r="V41" s="100" t="str">
        <f t="shared" si="20"/>
        <v/>
      </c>
      <c r="W41" s="100" t="str">
        <f t="shared" si="21"/>
        <v/>
      </c>
      <c r="X41" s="100" t="str">
        <f t="shared" si="22"/>
        <v/>
      </c>
      <c r="Y41" s="100" t="str">
        <f t="shared" si="23"/>
        <v/>
      </c>
      <c r="Z41" s="100" t="str">
        <f t="shared" si="24"/>
        <v/>
      </c>
      <c r="AA41" s="100" t="str">
        <f t="shared" si="25"/>
        <v/>
      </c>
      <c r="AB41" s="100" t="str">
        <f t="shared" si="26"/>
        <v/>
      </c>
      <c r="AC41" s="100" t="str">
        <f t="shared" si="27"/>
        <v/>
      </c>
      <c r="AD41" s="100"/>
      <c r="AE41" s="100" t="str">
        <f t="shared" si="28"/>
        <v/>
      </c>
      <c r="AF41" s="100" t="str">
        <f t="shared" si="29"/>
        <v/>
      </c>
      <c r="AG41" s="100" t="str">
        <f t="shared" si="30"/>
        <v/>
      </c>
      <c r="AH41" s="100" t="str">
        <f t="shared" si="31"/>
        <v/>
      </c>
      <c r="AI41" s="100" t="str">
        <f t="shared" si="32"/>
        <v/>
      </c>
      <c r="AJ41" s="100" t="str">
        <f t="shared" si="33"/>
        <v/>
      </c>
      <c r="AK41" s="100" t="str">
        <f t="shared" si="34"/>
        <v/>
      </c>
      <c r="AL41" s="100" t="str">
        <f t="shared" si="35"/>
        <v/>
      </c>
      <c r="AM41" s="100" t="str">
        <f t="shared" si="36"/>
        <v/>
      </c>
      <c r="AN41" s="100" t="str">
        <f t="shared" si="37"/>
        <v/>
      </c>
      <c r="AO41" s="100" t="str">
        <f t="shared" si="38"/>
        <v/>
      </c>
      <c r="AP41" s="100" t="str">
        <f t="shared" si="39"/>
        <v/>
      </c>
      <c r="AQ41" s="100" t="str">
        <f t="shared" si="40"/>
        <v/>
      </c>
      <c r="AR41" s="100" t="str">
        <f t="shared" si="41"/>
        <v/>
      </c>
      <c r="AS41" s="259" t="str">
        <f t="shared" si="42"/>
        <v/>
      </c>
      <c r="AT41" s="259" t="str">
        <f t="shared" si="43"/>
        <v/>
      </c>
      <c r="AU41" s="259" t="str">
        <f t="shared" si="44"/>
        <v/>
      </c>
      <c r="AV41" s="259" t="str">
        <f t="shared" si="45"/>
        <v/>
      </c>
      <c r="AW41" s="259"/>
      <c r="AX41" s="100" t="str">
        <f t="shared" si="46"/>
        <v/>
      </c>
      <c r="AY41" s="100" t="str">
        <f t="shared" si="47"/>
        <v/>
      </c>
      <c r="AZ41" s="100" t="str">
        <f t="shared" si="48"/>
        <v/>
      </c>
      <c r="BA41" s="100" t="str">
        <f t="shared" si="49"/>
        <v/>
      </c>
      <c r="BB41" s="100" t="str">
        <f t="shared" si="50"/>
        <v/>
      </c>
      <c r="BC41" s="100" t="str">
        <f t="shared" si="51"/>
        <v/>
      </c>
      <c r="BD41" s="100" t="str">
        <f t="shared" si="52"/>
        <v/>
      </c>
      <c r="BE41" s="100" t="str">
        <f t="shared" si="53"/>
        <v/>
      </c>
      <c r="BF41" s="100" t="str">
        <f t="shared" si="54"/>
        <v/>
      </c>
      <c r="BG41" s="100" t="str">
        <f t="shared" si="55"/>
        <v/>
      </c>
      <c r="BH41" s="100" t="str">
        <f t="shared" si="56"/>
        <v/>
      </c>
      <c r="BI41" s="100" t="str">
        <f t="shared" si="57"/>
        <v/>
      </c>
      <c r="BJ41" s="100" t="str">
        <f t="shared" si="58"/>
        <v/>
      </c>
      <c r="BK41" s="100" t="str">
        <f t="shared" si="59"/>
        <v/>
      </c>
      <c r="BL41" s="100"/>
      <c r="BM41" s="100" t="str">
        <f t="shared" si="60"/>
        <v/>
      </c>
      <c r="BN41" s="100" t="str">
        <f t="shared" si="61"/>
        <v/>
      </c>
      <c r="BO41" s="100" t="str">
        <f t="shared" si="62"/>
        <v/>
      </c>
      <c r="BP41" s="100" t="str">
        <f t="shared" si="63"/>
        <v/>
      </c>
      <c r="BQ41" s="100" t="str">
        <f t="shared" si="64"/>
        <v/>
      </c>
      <c r="BR41" s="100" t="str">
        <f t="shared" si="65"/>
        <v/>
      </c>
      <c r="BS41" s="100" t="str">
        <f t="shared" si="66"/>
        <v/>
      </c>
      <c r="BT41" s="100" t="str">
        <f t="shared" si="67"/>
        <v/>
      </c>
      <c r="BU41" s="100" t="str">
        <f t="shared" si="68"/>
        <v/>
      </c>
      <c r="BV41" s="100" t="str">
        <f t="shared" si="69"/>
        <v/>
      </c>
      <c r="BW41" s="100" t="str">
        <f t="shared" si="70"/>
        <v/>
      </c>
      <c r="BX41" s="100" t="str">
        <f t="shared" si="71"/>
        <v/>
      </c>
      <c r="BY41" s="100" t="str">
        <f t="shared" si="72"/>
        <v/>
      </c>
      <c r="BZ41" s="100" t="str">
        <f t="shared" si="73"/>
        <v/>
      </c>
    </row>
    <row r="42" spans="1:78" ht="15.75" customHeight="1" x14ac:dyDescent="0.3">
      <c r="A42" s="387" t="str">
        <f>Contacts!$L$11&amp;"_"&amp;'Service Points'!C42</f>
        <v>______12</v>
      </c>
      <c r="B42" s="388">
        <f>IF(ISERROR(VLOOKUP(A42,LY!$D:$E,1,FALSE)),0,1)</f>
        <v>0</v>
      </c>
      <c r="C42" s="293">
        <f t="shared" si="74"/>
        <v>12</v>
      </c>
      <c r="D42" s="295" t="str">
        <f t="shared" si="75"/>
        <v/>
      </c>
      <c r="E42" s="42" t="str">
        <f t="shared" si="76"/>
        <v/>
      </c>
      <c r="F42" s="42" t="str">
        <f t="shared" si="77"/>
        <v/>
      </c>
      <c r="G42" s="420" t="str">
        <f t="shared" si="78"/>
        <v/>
      </c>
      <c r="H42" s="42"/>
      <c r="I42" s="294" t="str">
        <f t="shared" si="79"/>
        <v/>
      </c>
      <c r="J42" s="130" t="str">
        <f t="shared" si="80"/>
        <v/>
      </c>
      <c r="K42" s="386" t="str">
        <f t="shared" si="11"/>
        <v/>
      </c>
      <c r="L42" s="46">
        <f t="shared" si="10"/>
        <v>0</v>
      </c>
      <c r="M42" s="259" t="str">
        <f t="shared" si="12"/>
        <v/>
      </c>
      <c r="N42" s="259" t="str">
        <f t="shared" si="13"/>
        <v/>
      </c>
      <c r="O42" s="146"/>
      <c r="P42" s="100" t="str">
        <f t="shared" si="14"/>
        <v/>
      </c>
      <c r="Q42" s="100" t="str">
        <f t="shared" si="15"/>
        <v/>
      </c>
      <c r="R42" s="100" t="str">
        <f t="shared" si="16"/>
        <v/>
      </c>
      <c r="S42" s="100" t="str">
        <f t="shared" si="17"/>
        <v/>
      </c>
      <c r="T42" s="100" t="str">
        <f t="shared" si="18"/>
        <v/>
      </c>
      <c r="U42" s="100" t="str">
        <f t="shared" si="19"/>
        <v/>
      </c>
      <c r="V42" s="100" t="str">
        <f t="shared" si="20"/>
        <v/>
      </c>
      <c r="W42" s="100" t="str">
        <f t="shared" si="21"/>
        <v/>
      </c>
      <c r="X42" s="100" t="str">
        <f t="shared" si="22"/>
        <v/>
      </c>
      <c r="Y42" s="100" t="str">
        <f t="shared" si="23"/>
        <v/>
      </c>
      <c r="Z42" s="100" t="str">
        <f t="shared" si="24"/>
        <v/>
      </c>
      <c r="AA42" s="100" t="str">
        <f t="shared" si="25"/>
        <v/>
      </c>
      <c r="AB42" s="100" t="str">
        <f t="shared" si="26"/>
        <v/>
      </c>
      <c r="AC42" s="100" t="str">
        <f t="shared" si="27"/>
        <v/>
      </c>
      <c r="AD42" s="100"/>
      <c r="AE42" s="100" t="str">
        <f t="shared" si="28"/>
        <v/>
      </c>
      <c r="AF42" s="100" t="str">
        <f t="shared" si="29"/>
        <v/>
      </c>
      <c r="AG42" s="100" t="str">
        <f t="shared" si="30"/>
        <v/>
      </c>
      <c r="AH42" s="100" t="str">
        <f t="shared" si="31"/>
        <v/>
      </c>
      <c r="AI42" s="100" t="str">
        <f t="shared" si="32"/>
        <v/>
      </c>
      <c r="AJ42" s="100" t="str">
        <f t="shared" si="33"/>
        <v/>
      </c>
      <c r="AK42" s="100" t="str">
        <f t="shared" si="34"/>
        <v/>
      </c>
      <c r="AL42" s="100" t="str">
        <f t="shared" si="35"/>
        <v/>
      </c>
      <c r="AM42" s="100" t="str">
        <f t="shared" si="36"/>
        <v/>
      </c>
      <c r="AN42" s="100" t="str">
        <f t="shared" si="37"/>
        <v/>
      </c>
      <c r="AO42" s="100" t="str">
        <f t="shared" si="38"/>
        <v/>
      </c>
      <c r="AP42" s="100" t="str">
        <f t="shared" si="39"/>
        <v/>
      </c>
      <c r="AQ42" s="100" t="str">
        <f t="shared" si="40"/>
        <v/>
      </c>
      <c r="AR42" s="100" t="str">
        <f t="shared" si="41"/>
        <v/>
      </c>
      <c r="AS42" s="259" t="str">
        <f t="shared" si="42"/>
        <v/>
      </c>
      <c r="AT42" s="259" t="str">
        <f t="shared" si="43"/>
        <v/>
      </c>
      <c r="AU42" s="259" t="str">
        <f t="shared" si="44"/>
        <v/>
      </c>
      <c r="AV42" s="259" t="str">
        <f t="shared" si="45"/>
        <v/>
      </c>
      <c r="AW42" s="259"/>
      <c r="AX42" s="100" t="str">
        <f t="shared" si="46"/>
        <v/>
      </c>
      <c r="AY42" s="100" t="str">
        <f t="shared" si="47"/>
        <v/>
      </c>
      <c r="AZ42" s="100" t="str">
        <f t="shared" si="48"/>
        <v/>
      </c>
      <c r="BA42" s="100" t="str">
        <f t="shared" si="49"/>
        <v/>
      </c>
      <c r="BB42" s="100" t="str">
        <f t="shared" si="50"/>
        <v/>
      </c>
      <c r="BC42" s="100" t="str">
        <f t="shared" si="51"/>
        <v/>
      </c>
      <c r="BD42" s="100" t="str">
        <f t="shared" si="52"/>
        <v/>
      </c>
      <c r="BE42" s="100" t="str">
        <f t="shared" si="53"/>
        <v/>
      </c>
      <c r="BF42" s="100" t="str">
        <f t="shared" si="54"/>
        <v/>
      </c>
      <c r="BG42" s="100" t="str">
        <f t="shared" si="55"/>
        <v/>
      </c>
      <c r="BH42" s="100" t="str">
        <f t="shared" si="56"/>
        <v/>
      </c>
      <c r="BI42" s="100" t="str">
        <f t="shared" si="57"/>
        <v/>
      </c>
      <c r="BJ42" s="100" t="str">
        <f t="shared" si="58"/>
        <v/>
      </c>
      <c r="BK42" s="100" t="str">
        <f t="shared" si="59"/>
        <v/>
      </c>
      <c r="BL42" s="100"/>
      <c r="BM42" s="100" t="str">
        <f t="shared" si="60"/>
        <v/>
      </c>
      <c r="BN42" s="100" t="str">
        <f t="shared" si="61"/>
        <v/>
      </c>
      <c r="BO42" s="100" t="str">
        <f t="shared" si="62"/>
        <v/>
      </c>
      <c r="BP42" s="100" t="str">
        <f t="shared" si="63"/>
        <v/>
      </c>
      <c r="BQ42" s="100" t="str">
        <f t="shared" si="64"/>
        <v/>
      </c>
      <c r="BR42" s="100" t="str">
        <f t="shared" si="65"/>
        <v/>
      </c>
      <c r="BS42" s="100" t="str">
        <f t="shared" si="66"/>
        <v/>
      </c>
      <c r="BT42" s="100" t="str">
        <f t="shared" si="67"/>
        <v/>
      </c>
      <c r="BU42" s="100" t="str">
        <f t="shared" si="68"/>
        <v/>
      </c>
      <c r="BV42" s="100" t="str">
        <f t="shared" si="69"/>
        <v/>
      </c>
      <c r="BW42" s="100" t="str">
        <f t="shared" si="70"/>
        <v/>
      </c>
      <c r="BX42" s="100" t="str">
        <f t="shared" si="71"/>
        <v/>
      </c>
      <c r="BY42" s="100" t="str">
        <f t="shared" si="72"/>
        <v/>
      </c>
      <c r="BZ42" s="100" t="str">
        <f t="shared" si="73"/>
        <v/>
      </c>
    </row>
    <row r="43" spans="1:78" ht="15.75" customHeight="1" x14ac:dyDescent="0.3">
      <c r="A43" s="387" t="str">
        <f>Contacts!$L$11&amp;"_"&amp;'Service Points'!C43</f>
        <v>______13</v>
      </c>
      <c r="B43" s="388">
        <f>IF(ISERROR(VLOOKUP(A43,LY!$D:$E,1,FALSE)),0,1)</f>
        <v>0</v>
      </c>
      <c r="C43" s="293">
        <f t="shared" si="74"/>
        <v>13</v>
      </c>
      <c r="D43" s="295" t="str">
        <f t="shared" si="75"/>
        <v/>
      </c>
      <c r="E43" s="42" t="str">
        <f t="shared" si="76"/>
        <v/>
      </c>
      <c r="F43" s="42" t="str">
        <f t="shared" si="77"/>
        <v/>
      </c>
      <c r="G43" s="420" t="str">
        <f t="shared" si="78"/>
        <v/>
      </c>
      <c r="H43" s="42"/>
      <c r="I43" s="294" t="str">
        <f t="shared" si="79"/>
        <v/>
      </c>
      <c r="J43" s="130" t="str">
        <f t="shared" si="80"/>
        <v/>
      </c>
      <c r="K43" s="386" t="str">
        <f t="shared" si="11"/>
        <v/>
      </c>
      <c r="L43" s="46">
        <f t="shared" si="10"/>
        <v>0</v>
      </c>
      <c r="M43" s="259" t="str">
        <f t="shared" si="12"/>
        <v/>
      </c>
      <c r="N43" s="259" t="str">
        <f t="shared" si="13"/>
        <v/>
      </c>
      <c r="O43" s="146"/>
      <c r="P43" s="100" t="str">
        <f t="shared" si="14"/>
        <v/>
      </c>
      <c r="Q43" s="100" t="str">
        <f t="shared" si="15"/>
        <v/>
      </c>
      <c r="R43" s="100" t="str">
        <f t="shared" si="16"/>
        <v/>
      </c>
      <c r="S43" s="100" t="str">
        <f t="shared" si="17"/>
        <v/>
      </c>
      <c r="T43" s="100" t="str">
        <f t="shared" si="18"/>
        <v/>
      </c>
      <c r="U43" s="100" t="str">
        <f t="shared" si="19"/>
        <v/>
      </c>
      <c r="V43" s="100" t="str">
        <f t="shared" si="20"/>
        <v/>
      </c>
      <c r="W43" s="100" t="str">
        <f t="shared" si="21"/>
        <v/>
      </c>
      <c r="X43" s="100" t="str">
        <f t="shared" si="22"/>
        <v/>
      </c>
      <c r="Y43" s="100" t="str">
        <f t="shared" si="23"/>
        <v/>
      </c>
      <c r="Z43" s="100" t="str">
        <f t="shared" si="24"/>
        <v/>
      </c>
      <c r="AA43" s="100" t="str">
        <f t="shared" si="25"/>
        <v/>
      </c>
      <c r="AB43" s="100" t="str">
        <f t="shared" si="26"/>
        <v/>
      </c>
      <c r="AC43" s="100" t="str">
        <f t="shared" si="27"/>
        <v/>
      </c>
      <c r="AD43" s="100"/>
      <c r="AE43" s="100" t="str">
        <f t="shared" si="28"/>
        <v/>
      </c>
      <c r="AF43" s="100" t="str">
        <f t="shared" si="29"/>
        <v/>
      </c>
      <c r="AG43" s="100" t="str">
        <f t="shared" si="30"/>
        <v/>
      </c>
      <c r="AH43" s="100" t="str">
        <f t="shared" si="31"/>
        <v/>
      </c>
      <c r="AI43" s="100" t="str">
        <f t="shared" si="32"/>
        <v/>
      </c>
      <c r="AJ43" s="100" t="str">
        <f t="shared" si="33"/>
        <v/>
      </c>
      <c r="AK43" s="100" t="str">
        <f t="shared" si="34"/>
        <v/>
      </c>
      <c r="AL43" s="100" t="str">
        <f t="shared" si="35"/>
        <v/>
      </c>
      <c r="AM43" s="100" t="str">
        <f t="shared" si="36"/>
        <v/>
      </c>
      <c r="AN43" s="100" t="str">
        <f t="shared" si="37"/>
        <v/>
      </c>
      <c r="AO43" s="100" t="str">
        <f t="shared" si="38"/>
        <v/>
      </c>
      <c r="AP43" s="100" t="str">
        <f t="shared" si="39"/>
        <v/>
      </c>
      <c r="AQ43" s="100" t="str">
        <f t="shared" si="40"/>
        <v/>
      </c>
      <c r="AR43" s="100" t="str">
        <f t="shared" si="41"/>
        <v/>
      </c>
      <c r="AS43" s="259" t="str">
        <f t="shared" si="42"/>
        <v/>
      </c>
      <c r="AT43" s="259" t="str">
        <f t="shared" si="43"/>
        <v/>
      </c>
      <c r="AU43" s="259" t="str">
        <f t="shared" si="44"/>
        <v/>
      </c>
      <c r="AV43" s="259" t="str">
        <f t="shared" si="45"/>
        <v/>
      </c>
      <c r="AW43" s="259"/>
      <c r="AX43" s="100" t="str">
        <f t="shared" si="46"/>
        <v/>
      </c>
      <c r="AY43" s="100" t="str">
        <f t="shared" si="47"/>
        <v/>
      </c>
      <c r="AZ43" s="100" t="str">
        <f t="shared" si="48"/>
        <v/>
      </c>
      <c r="BA43" s="100" t="str">
        <f t="shared" si="49"/>
        <v/>
      </c>
      <c r="BB43" s="100" t="str">
        <f t="shared" si="50"/>
        <v/>
      </c>
      <c r="BC43" s="100" t="str">
        <f t="shared" si="51"/>
        <v/>
      </c>
      <c r="BD43" s="100" t="str">
        <f t="shared" si="52"/>
        <v/>
      </c>
      <c r="BE43" s="100" t="str">
        <f t="shared" si="53"/>
        <v/>
      </c>
      <c r="BF43" s="100" t="str">
        <f t="shared" si="54"/>
        <v/>
      </c>
      <c r="BG43" s="100" t="str">
        <f t="shared" si="55"/>
        <v/>
      </c>
      <c r="BH43" s="100" t="str">
        <f t="shared" si="56"/>
        <v/>
      </c>
      <c r="BI43" s="100" t="str">
        <f t="shared" si="57"/>
        <v/>
      </c>
      <c r="BJ43" s="100" t="str">
        <f t="shared" si="58"/>
        <v/>
      </c>
      <c r="BK43" s="100" t="str">
        <f t="shared" si="59"/>
        <v/>
      </c>
      <c r="BL43" s="100"/>
      <c r="BM43" s="100" t="str">
        <f t="shared" si="60"/>
        <v/>
      </c>
      <c r="BN43" s="100" t="str">
        <f t="shared" si="61"/>
        <v/>
      </c>
      <c r="BO43" s="100" t="str">
        <f t="shared" si="62"/>
        <v/>
      </c>
      <c r="BP43" s="100" t="str">
        <f t="shared" si="63"/>
        <v/>
      </c>
      <c r="BQ43" s="100" t="str">
        <f t="shared" si="64"/>
        <v/>
      </c>
      <c r="BR43" s="100" t="str">
        <f t="shared" si="65"/>
        <v/>
      </c>
      <c r="BS43" s="100" t="str">
        <f t="shared" si="66"/>
        <v/>
      </c>
      <c r="BT43" s="100" t="str">
        <f t="shared" si="67"/>
        <v/>
      </c>
      <c r="BU43" s="100" t="str">
        <f t="shared" si="68"/>
        <v/>
      </c>
      <c r="BV43" s="100" t="str">
        <f t="shared" si="69"/>
        <v/>
      </c>
      <c r="BW43" s="100" t="str">
        <f t="shared" si="70"/>
        <v/>
      </c>
      <c r="BX43" s="100" t="str">
        <f t="shared" si="71"/>
        <v/>
      </c>
      <c r="BY43" s="100" t="str">
        <f t="shared" si="72"/>
        <v/>
      </c>
      <c r="BZ43" s="100" t="str">
        <f t="shared" si="73"/>
        <v/>
      </c>
    </row>
    <row r="44" spans="1:78" ht="15.75" customHeight="1" x14ac:dyDescent="0.3">
      <c r="A44" s="387" t="str">
        <f>Contacts!$L$11&amp;"_"&amp;'Service Points'!C44</f>
        <v>______14</v>
      </c>
      <c r="B44" s="388">
        <f>IF(ISERROR(VLOOKUP(A44,LY!$D:$E,1,FALSE)),0,1)</f>
        <v>0</v>
      </c>
      <c r="C44" s="293">
        <f t="shared" si="74"/>
        <v>14</v>
      </c>
      <c r="D44" s="295" t="str">
        <f t="shared" si="75"/>
        <v/>
      </c>
      <c r="E44" s="42" t="str">
        <f t="shared" si="76"/>
        <v/>
      </c>
      <c r="F44" s="42" t="str">
        <f t="shared" si="77"/>
        <v/>
      </c>
      <c r="G44" s="420" t="str">
        <f t="shared" si="78"/>
        <v/>
      </c>
      <c r="H44" s="42"/>
      <c r="I44" s="294" t="str">
        <f t="shared" si="79"/>
        <v/>
      </c>
      <c r="J44" s="130" t="str">
        <f t="shared" si="80"/>
        <v/>
      </c>
      <c r="K44" s="386" t="str">
        <f t="shared" si="11"/>
        <v/>
      </c>
      <c r="L44" s="46">
        <f t="shared" si="10"/>
        <v>0</v>
      </c>
      <c r="M44" s="259" t="str">
        <f t="shared" si="12"/>
        <v/>
      </c>
      <c r="N44" s="259" t="str">
        <f t="shared" si="13"/>
        <v/>
      </c>
      <c r="O44" s="146"/>
      <c r="P44" s="100" t="str">
        <f t="shared" si="14"/>
        <v/>
      </c>
      <c r="Q44" s="100" t="str">
        <f t="shared" si="15"/>
        <v/>
      </c>
      <c r="R44" s="100" t="str">
        <f t="shared" si="16"/>
        <v/>
      </c>
      <c r="S44" s="100" t="str">
        <f t="shared" si="17"/>
        <v/>
      </c>
      <c r="T44" s="100" t="str">
        <f t="shared" si="18"/>
        <v/>
      </c>
      <c r="U44" s="100" t="str">
        <f t="shared" si="19"/>
        <v/>
      </c>
      <c r="V44" s="100" t="str">
        <f t="shared" si="20"/>
        <v/>
      </c>
      <c r="W44" s="100" t="str">
        <f t="shared" si="21"/>
        <v/>
      </c>
      <c r="X44" s="100" t="str">
        <f t="shared" si="22"/>
        <v/>
      </c>
      <c r="Y44" s="100" t="str">
        <f t="shared" si="23"/>
        <v/>
      </c>
      <c r="Z44" s="100" t="str">
        <f t="shared" si="24"/>
        <v/>
      </c>
      <c r="AA44" s="100" t="str">
        <f t="shared" si="25"/>
        <v/>
      </c>
      <c r="AB44" s="100" t="str">
        <f t="shared" si="26"/>
        <v/>
      </c>
      <c r="AC44" s="100" t="str">
        <f t="shared" si="27"/>
        <v/>
      </c>
      <c r="AD44" s="100"/>
      <c r="AE44" s="100" t="str">
        <f t="shared" si="28"/>
        <v/>
      </c>
      <c r="AF44" s="100" t="str">
        <f t="shared" si="29"/>
        <v/>
      </c>
      <c r="AG44" s="100" t="str">
        <f t="shared" si="30"/>
        <v/>
      </c>
      <c r="AH44" s="100" t="str">
        <f t="shared" si="31"/>
        <v/>
      </c>
      <c r="AI44" s="100" t="str">
        <f t="shared" si="32"/>
        <v/>
      </c>
      <c r="AJ44" s="100" t="str">
        <f t="shared" si="33"/>
        <v/>
      </c>
      <c r="AK44" s="100" t="str">
        <f t="shared" si="34"/>
        <v/>
      </c>
      <c r="AL44" s="100" t="str">
        <f t="shared" si="35"/>
        <v/>
      </c>
      <c r="AM44" s="100" t="str">
        <f t="shared" si="36"/>
        <v/>
      </c>
      <c r="AN44" s="100" t="str">
        <f t="shared" si="37"/>
        <v/>
      </c>
      <c r="AO44" s="100" t="str">
        <f t="shared" si="38"/>
        <v/>
      </c>
      <c r="AP44" s="100" t="str">
        <f t="shared" si="39"/>
        <v/>
      </c>
      <c r="AQ44" s="100" t="str">
        <f t="shared" si="40"/>
        <v/>
      </c>
      <c r="AR44" s="100" t="str">
        <f t="shared" si="41"/>
        <v/>
      </c>
      <c r="AS44" s="259" t="str">
        <f t="shared" si="42"/>
        <v/>
      </c>
      <c r="AT44" s="259" t="str">
        <f t="shared" si="43"/>
        <v/>
      </c>
      <c r="AU44" s="259" t="str">
        <f t="shared" si="44"/>
        <v/>
      </c>
      <c r="AV44" s="259" t="str">
        <f t="shared" si="45"/>
        <v/>
      </c>
      <c r="AW44" s="259"/>
      <c r="AX44" s="100" t="str">
        <f t="shared" si="46"/>
        <v/>
      </c>
      <c r="AY44" s="100" t="str">
        <f t="shared" si="47"/>
        <v/>
      </c>
      <c r="AZ44" s="100" t="str">
        <f t="shared" si="48"/>
        <v/>
      </c>
      <c r="BA44" s="100" t="str">
        <f t="shared" si="49"/>
        <v/>
      </c>
      <c r="BB44" s="100" t="str">
        <f t="shared" si="50"/>
        <v/>
      </c>
      <c r="BC44" s="100" t="str">
        <f t="shared" si="51"/>
        <v/>
      </c>
      <c r="BD44" s="100" t="str">
        <f t="shared" si="52"/>
        <v/>
      </c>
      <c r="BE44" s="100" t="str">
        <f t="shared" si="53"/>
        <v/>
      </c>
      <c r="BF44" s="100" t="str">
        <f t="shared" si="54"/>
        <v/>
      </c>
      <c r="BG44" s="100" t="str">
        <f t="shared" si="55"/>
        <v/>
      </c>
      <c r="BH44" s="100" t="str">
        <f t="shared" si="56"/>
        <v/>
      </c>
      <c r="BI44" s="100" t="str">
        <f t="shared" si="57"/>
        <v/>
      </c>
      <c r="BJ44" s="100" t="str">
        <f t="shared" si="58"/>
        <v/>
      </c>
      <c r="BK44" s="100" t="str">
        <f t="shared" si="59"/>
        <v/>
      </c>
      <c r="BL44" s="100"/>
      <c r="BM44" s="100" t="str">
        <f t="shared" si="60"/>
        <v/>
      </c>
      <c r="BN44" s="100" t="str">
        <f t="shared" si="61"/>
        <v/>
      </c>
      <c r="BO44" s="100" t="str">
        <f t="shared" si="62"/>
        <v/>
      </c>
      <c r="BP44" s="100" t="str">
        <f t="shared" si="63"/>
        <v/>
      </c>
      <c r="BQ44" s="100" t="str">
        <f t="shared" si="64"/>
        <v/>
      </c>
      <c r="BR44" s="100" t="str">
        <f t="shared" si="65"/>
        <v/>
      </c>
      <c r="BS44" s="100" t="str">
        <f t="shared" si="66"/>
        <v/>
      </c>
      <c r="BT44" s="100" t="str">
        <f t="shared" si="67"/>
        <v/>
      </c>
      <c r="BU44" s="100" t="str">
        <f t="shared" si="68"/>
        <v/>
      </c>
      <c r="BV44" s="100" t="str">
        <f t="shared" si="69"/>
        <v/>
      </c>
      <c r="BW44" s="100" t="str">
        <f t="shared" si="70"/>
        <v/>
      </c>
      <c r="BX44" s="100" t="str">
        <f t="shared" si="71"/>
        <v/>
      </c>
      <c r="BY44" s="100" t="str">
        <f t="shared" si="72"/>
        <v/>
      </c>
      <c r="BZ44" s="100" t="str">
        <f t="shared" si="73"/>
        <v/>
      </c>
    </row>
    <row r="45" spans="1:78" ht="15.75" customHeight="1" x14ac:dyDescent="0.3">
      <c r="A45" s="387" t="str">
        <f>Contacts!$L$11&amp;"_"&amp;'Service Points'!C45</f>
        <v>______15</v>
      </c>
      <c r="B45" s="388">
        <f>IF(ISERROR(VLOOKUP(A45,LY!$D:$E,1,FALSE)),0,1)</f>
        <v>0</v>
      </c>
      <c r="C45" s="293">
        <f t="shared" si="74"/>
        <v>15</v>
      </c>
      <c r="D45" s="295" t="str">
        <f t="shared" si="75"/>
        <v/>
      </c>
      <c r="E45" s="42" t="str">
        <f t="shared" si="76"/>
        <v/>
      </c>
      <c r="F45" s="42" t="str">
        <f t="shared" si="77"/>
        <v/>
      </c>
      <c r="G45" s="420" t="str">
        <f t="shared" si="78"/>
        <v/>
      </c>
      <c r="H45" s="42"/>
      <c r="I45" s="294" t="str">
        <f t="shared" si="79"/>
        <v/>
      </c>
      <c r="J45" s="130" t="str">
        <f t="shared" si="80"/>
        <v/>
      </c>
      <c r="K45" s="386" t="str">
        <f t="shared" si="11"/>
        <v/>
      </c>
      <c r="L45" s="46">
        <f t="shared" si="10"/>
        <v>0</v>
      </c>
      <c r="M45" s="259" t="str">
        <f t="shared" si="12"/>
        <v/>
      </c>
      <c r="N45" s="259" t="str">
        <f t="shared" si="13"/>
        <v/>
      </c>
      <c r="O45" s="146"/>
      <c r="P45" s="100" t="str">
        <f t="shared" si="14"/>
        <v/>
      </c>
      <c r="Q45" s="100" t="str">
        <f t="shared" si="15"/>
        <v/>
      </c>
      <c r="R45" s="100" t="str">
        <f t="shared" si="16"/>
        <v/>
      </c>
      <c r="S45" s="100" t="str">
        <f t="shared" si="17"/>
        <v/>
      </c>
      <c r="T45" s="100" t="str">
        <f t="shared" si="18"/>
        <v/>
      </c>
      <c r="U45" s="100" t="str">
        <f t="shared" si="19"/>
        <v/>
      </c>
      <c r="V45" s="100" t="str">
        <f t="shared" si="20"/>
        <v/>
      </c>
      <c r="W45" s="100" t="str">
        <f t="shared" si="21"/>
        <v/>
      </c>
      <c r="X45" s="100" t="str">
        <f t="shared" si="22"/>
        <v/>
      </c>
      <c r="Y45" s="100" t="str">
        <f t="shared" si="23"/>
        <v/>
      </c>
      <c r="Z45" s="100" t="str">
        <f t="shared" si="24"/>
        <v/>
      </c>
      <c r="AA45" s="100" t="str">
        <f t="shared" si="25"/>
        <v/>
      </c>
      <c r="AB45" s="100" t="str">
        <f t="shared" si="26"/>
        <v/>
      </c>
      <c r="AC45" s="100" t="str">
        <f t="shared" si="27"/>
        <v/>
      </c>
      <c r="AD45" s="100"/>
      <c r="AE45" s="100" t="str">
        <f t="shared" si="28"/>
        <v/>
      </c>
      <c r="AF45" s="100" t="str">
        <f t="shared" si="29"/>
        <v/>
      </c>
      <c r="AG45" s="100" t="str">
        <f t="shared" si="30"/>
        <v/>
      </c>
      <c r="AH45" s="100" t="str">
        <f t="shared" si="31"/>
        <v/>
      </c>
      <c r="AI45" s="100" t="str">
        <f t="shared" si="32"/>
        <v/>
      </c>
      <c r="AJ45" s="100" t="str">
        <f t="shared" si="33"/>
        <v/>
      </c>
      <c r="AK45" s="100" t="str">
        <f t="shared" si="34"/>
        <v/>
      </c>
      <c r="AL45" s="100" t="str">
        <f t="shared" si="35"/>
        <v/>
      </c>
      <c r="AM45" s="100" t="str">
        <f t="shared" si="36"/>
        <v/>
      </c>
      <c r="AN45" s="100" t="str">
        <f t="shared" si="37"/>
        <v/>
      </c>
      <c r="AO45" s="100" t="str">
        <f t="shared" si="38"/>
        <v/>
      </c>
      <c r="AP45" s="100" t="str">
        <f t="shared" si="39"/>
        <v/>
      </c>
      <c r="AQ45" s="100" t="str">
        <f t="shared" si="40"/>
        <v/>
      </c>
      <c r="AR45" s="100" t="str">
        <f t="shared" si="41"/>
        <v/>
      </c>
      <c r="AS45" s="259" t="str">
        <f t="shared" si="42"/>
        <v/>
      </c>
      <c r="AT45" s="259" t="str">
        <f t="shared" si="43"/>
        <v/>
      </c>
      <c r="AU45" s="259" t="str">
        <f t="shared" si="44"/>
        <v/>
      </c>
      <c r="AV45" s="259" t="str">
        <f t="shared" si="45"/>
        <v/>
      </c>
      <c r="AW45" s="259"/>
      <c r="AX45" s="100" t="str">
        <f t="shared" si="46"/>
        <v/>
      </c>
      <c r="AY45" s="100" t="str">
        <f t="shared" si="47"/>
        <v/>
      </c>
      <c r="AZ45" s="100" t="str">
        <f t="shared" si="48"/>
        <v/>
      </c>
      <c r="BA45" s="100" t="str">
        <f t="shared" si="49"/>
        <v/>
      </c>
      <c r="BB45" s="100" t="str">
        <f t="shared" si="50"/>
        <v/>
      </c>
      <c r="BC45" s="100" t="str">
        <f t="shared" si="51"/>
        <v/>
      </c>
      <c r="BD45" s="100" t="str">
        <f t="shared" si="52"/>
        <v/>
      </c>
      <c r="BE45" s="100" t="str">
        <f t="shared" si="53"/>
        <v/>
      </c>
      <c r="BF45" s="100" t="str">
        <f t="shared" si="54"/>
        <v/>
      </c>
      <c r="BG45" s="100" t="str">
        <f t="shared" si="55"/>
        <v/>
      </c>
      <c r="BH45" s="100" t="str">
        <f t="shared" si="56"/>
        <v/>
      </c>
      <c r="BI45" s="100" t="str">
        <f t="shared" si="57"/>
        <v/>
      </c>
      <c r="BJ45" s="100" t="str">
        <f t="shared" si="58"/>
        <v/>
      </c>
      <c r="BK45" s="100" t="str">
        <f t="shared" si="59"/>
        <v/>
      </c>
      <c r="BL45" s="100"/>
      <c r="BM45" s="100" t="str">
        <f t="shared" si="60"/>
        <v/>
      </c>
      <c r="BN45" s="100" t="str">
        <f t="shared" si="61"/>
        <v/>
      </c>
      <c r="BO45" s="100" t="str">
        <f t="shared" si="62"/>
        <v/>
      </c>
      <c r="BP45" s="100" t="str">
        <f t="shared" si="63"/>
        <v/>
      </c>
      <c r="BQ45" s="100" t="str">
        <f t="shared" si="64"/>
        <v/>
      </c>
      <c r="BR45" s="100" t="str">
        <f t="shared" si="65"/>
        <v/>
      </c>
      <c r="BS45" s="100" t="str">
        <f t="shared" si="66"/>
        <v/>
      </c>
      <c r="BT45" s="100" t="str">
        <f t="shared" si="67"/>
        <v/>
      </c>
      <c r="BU45" s="100" t="str">
        <f t="shared" si="68"/>
        <v/>
      </c>
      <c r="BV45" s="100" t="str">
        <f t="shared" si="69"/>
        <v/>
      </c>
      <c r="BW45" s="100" t="str">
        <f t="shared" si="70"/>
        <v/>
      </c>
      <c r="BX45" s="100" t="str">
        <f t="shared" si="71"/>
        <v/>
      </c>
      <c r="BY45" s="100" t="str">
        <f t="shared" si="72"/>
        <v/>
      </c>
      <c r="BZ45" s="100" t="str">
        <f t="shared" si="73"/>
        <v/>
      </c>
    </row>
    <row r="46" spans="1:78" ht="15.75" customHeight="1" x14ac:dyDescent="0.3">
      <c r="A46" s="387" t="str">
        <f>Contacts!$L$11&amp;"_"&amp;'Service Points'!C46</f>
        <v>______16</v>
      </c>
      <c r="B46" s="388">
        <f>IF(ISERROR(VLOOKUP(A46,LY!$D:$E,1,FALSE)),0,1)</f>
        <v>0</v>
      </c>
      <c r="C46" s="293">
        <f t="shared" si="74"/>
        <v>16</v>
      </c>
      <c r="D46" s="295" t="str">
        <f t="shared" si="75"/>
        <v/>
      </c>
      <c r="E46" s="42" t="str">
        <f t="shared" si="76"/>
        <v/>
      </c>
      <c r="F46" s="42" t="str">
        <f t="shared" si="77"/>
        <v/>
      </c>
      <c r="G46" s="420" t="str">
        <f t="shared" si="78"/>
        <v/>
      </c>
      <c r="H46" s="42"/>
      <c r="I46" s="294" t="str">
        <f t="shared" si="79"/>
        <v/>
      </c>
      <c r="J46" s="130" t="str">
        <f t="shared" si="80"/>
        <v/>
      </c>
      <c r="K46" s="386" t="str">
        <f t="shared" si="11"/>
        <v/>
      </c>
      <c r="L46" s="46">
        <f t="shared" si="10"/>
        <v>0</v>
      </c>
      <c r="M46" s="259" t="str">
        <f t="shared" si="12"/>
        <v/>
      </c>
      <c r="N46" s="259" t="str">
        <f t="shared" si="13"/>
        <v/>
      </c>
      <c r="O46" s="146"/>
      <c r="P46" s="100" t="str">
        <f t="shared" si="14"/>
        <v/>
      </c>
      <c r="Q46" s="100" t="str">
        <f t="shared" si="15"/>
        <v/>
      </c>
      <c r="R46" s="100" t="str">
        <f t="shared" si="16"/>
        <v/>
      </c>
      <c r="S46" s="100" t="str">
        <f t="shared" si="17"/>
        <v/>
      </c>
      <c r="T46" s="100" t="str">
        <f t="shared" si="18"/>
        <v/>
      </c>
      <c r="U46" s="100" t="str">
        <f t="shared" si="19"/>
        <v/>
      </c>
      <c r="V46" s="100" t="str">
        <f t="shared" si="20"/>
        <v/>
      </c>
      <c r="W46" s="100" t="str">
        <f t="shared" si="21"/>
        <v/>
      </c>
      <c r="X46" s="100" t="str">
        <f t="shared" si="22"/>
        <v/>
      </c>
      <c r="Y46" s="100" t="str">
        <f t="shared" si="23"/>
        <v/>
      </c>
      <c r="Z46" s="100" t="str">
        <f t="shared" si="24"/>
        <v/>
      </c>
      <c r="AA46" s="100" t="str">
        <f t="shared" si="25"/>
        <v/>
      </c>
      <c r="AB46" s="100" t="str">
        <f t="shared" si="26"/>
        <v/>
      </c>
      <c r="AC46" s="100" t="str">
        <f t="shared" si="27"/>
        <v/>
      </c>
      <c r="AD46" s="100"/>
      <c r="AE46" s="100" t="str">
        <f t="shared" si="28"/>
        <v/>
      </c>
      <c r="AF46" s="100" t="str">
        <f t="shared" si="29"/>
        <v/>
      </c>
      <c r="AG46" s="100" t="str">
        <f t="shared" si="30"/>
        <v/>
      </c>
      <c r="AH46" s="100" t="str">
        <f t="shared" si="31"/>
        <v/>
      </c>
      <c r="AI46" s="100" t="str">
        <f t="shared" si="32"/>
        <v/>
      </c>
      <c r="AJ46" s="100" t="str">
        <f t="shared" si="33"/>
        <v/>
      </c>
      <c r="AK46" s="100" t="str">
        <f t="shared" si="34"/>
        <v/>
      </c>
      <c r="AL46" s="100" t="str">
        <f t="shared" si="35"/>
        <v/>
      </c>
      <c r="AM46" s="100" t="str">
        <f t="shared" si="36"/>
        <v/>
      </c>
      <c r="AN46" s="100" t="str">
        <f t="shared" si="37"/>
        <v/>
      </c>
      <c r="AO46" s="100" t="str">
        <f t="shared" si="38"/>
        <v/>
      </c>
      <c r="AP46" s="100" t="str">
        <f t="shared" si="39"/>
        <v/>
      </c>
      <c r="AQ46" s="100" t="str">
        <f t="shared" si="40"/>
        <v/>
      </c>
      <c r="AR46" s="100" t="str">
        <f t="shared" si="41"/>
        <v/>
      </c>
      <c r="AS46" s="259" t="str">
        <f t="shared" si="42"/>
        <v/>
      </c>
      <c r="AT46" s="259" t="str">
        <f t="shared" si="43"/>
        <v/>
      </c>
      <c r="AU46" s="259" t="str">
        <f t="shared" si="44"/>
        <v/>
      </c>
      <c r="AV46" s="259" t="str">
        <f t="shared" si="45"/>
        <v/>
      </c>
      <c r="AW46" s="259"/>
      <c r="AX46" s="100" t="str">
        <f t="shared" si="46"/>
        <v/>
      </c>
      <c r="AY46" s="100" t="str">
        <f t="shared" si="47"/>
        <v/>
      </c>
      <c r="AZ46" s="100" t="str">
        <f t="shared" si="48"/>
        <v/>
      </c>
      <c r="BA46" s="100" t="str">
        <f t="shared" si="49"/>
        <v/>
      </c>
      <c r="BB46" s="100" t="str">
        <f t="shared" si="50"/>
        <v/>
      </c>
      <c r="BC46" s="100" t="str">
        <f t="shared" si="51"/>
        <v/>
      </c>
      <c r="BD46" s="100" t="str">
        <f t="shared" si="52"/>
        <v/>
      </c>
      <c r="BE46" s="100" t="str">
        <f t="shared" si="53"/>
        <v/>
      </c>
      <c r="BF46" s="100" t="str">
        <f t="shared" si="54"/>
        <v/>
      </c>
      <c r="BG46" s="100" t="str">
        <f t="shared" si="55"/>
        <v/>
      </c>
      <c r="BH46" s="100" t="str">
        <f t="shared" si="56"/>
        <v/>
      </c>
      <c r="BI46" s="100" t="str">
        <f t="shared" si="57"/>
        <v/>
      </c>
      <c r="BJ46" s="100" t="str">
        <f t="shared" si="58"/>
        <v/>
      </c>
      <c r="BK46" s="100" t="str">
        <f t="shared" si="59"/>
        <v/>
      </c>
      <c r="BL46" s="100"/>
      <c r="BM46" s="100" t="str">
        <f t="shared" si="60"/>
        <v/>
      </c>
      <c r="BN46" s="100" t="str">
        <f t="shared" si="61"/>
        <v/>
      </c>
      <c r="BO46" s="100" t="str">
        <f t="shared" si="62"/>
        <v/>
      </c>
      <c r="BP46" s="100" t="str">
        <f t="shared" si="63"/>
        <v/>
      </c>
      <c r="BQ46" s="100" t="str">
        <f t="shared" si="64"/>
        <v/>
      </c>
      <c r="BR46" s="100" t="str">
        <f t="shared" si="65"/>
        <v/>
      </c>
      <c r="BS46" s="100" t="str">
        <f t="shared" si="66"/>
        <v/>
      </c>
      <c r="BT46" s="100" t="str">
        <f t="shared" si="67"/>
        <v/>
      </c>
      <c r="BU46" s="100" t="str">
        <f t="shared" si="68"/>
        <v/>
      </c>
      <c r="BV46" s="100" t="str">
        <f t="shared" si="69"/>
        <v/>
      </c>
      <c r="BW46" s="100" t="str">
        <f t="shared" si="70"/>
        <v/>
      </c>
      <c r="BX46" s="100" t="str">
        <f t="shared" si="71"/>
        <v/>
      </c>
      <c r="BY46" s="100" t="str">
        <f t="shared" si="72"/>
        <v/>
      </c>
      <c r="BZ46" s="100" t="str">
        <f t="shared" si="73"/>
        <v/>
      </c>
    </row>
    <row r="47" spans="1:78" ht="15.75" customHeight="1" x14ac:dyDescent="0.3">
      <c r="A47" s="387" t="str">
        <f>Contacts!$L$11&amp;"_"&amp;'Service Points'!C47</f>
        <v>______17</v>
      </c>
      <c r="B47" s="388">
        <f>IF(ISERROR(VLOOKUP(A47,LY!$D:$E,1,FALSE)),0,1)</f>
        <v>0</v>
      </c>
      <c r="C47" s="293">
        <f t="shared" si="74"/>
        <v>17</v>
      </c>
      <c r="D47" s="295" t="str">
        <f t="shared" si="75"/>
        <v/>
      </c>
      <c r="E47" s="42" t="str">
        <f t="shared" si="76"/>
        <v/>
      </c>
      <c r="F47" s="42" t="str">
        <f t="shared" si="77"/>
        <v/>
      </c>
      <c r="G47" s="420" t="str">
        <f t="shared" si="78"/>
        <v/>
      </c>
      <c r="H47" s="42"/>
      <c r="I47" s="294" t="str">
        <f t="shared" si="79"/>
        <v/>
      </c>
      <c r="J47" s="130" t="str">
        <f t="shared" si="80"/>
        <v/>
      </c>
      <c r="K47" s="386" t="str">
        <f t="shared" si="11"/>
        <v/>
      </c>
      <c r="L47" s="46">
        <f t="shared" si="10"/>
        <v>0</v>
      </c>
      <c r="M47" s="259" t="str">
        <f t="shared" si="12"/>
        <v/>
      </c>
      <c r="N47" s="259" t="str">
        <f t="shared" si="13"/>
        <v/>
      </c>
      <c r="O47" s="146"/>
      <c r="P47" s="100" t="str">
        <f t="shared" si="14"/>
        <v/>
      </c>
      <c r="Q47" s="100" t="str">
        <f t="shared" si="15"/>
        <v/>
      </c>
      <c r="R47" s="100" t="str">
        <f t="shared" si="16"/>
        <v/>
      </c>
      <c r="S47" s="100" t="str">
        <f t="shared" si="17"/>
        <v/>
      </c>
      <c r="T47" s="100" t="str">
        <f t="shared" si="18"/>
        <v/>
      </c>
      <c r="U47" s="100" t="str">
        <f t="shared" si="19"/>
        <v/>
      </c>
      <c r="V47" s="100" t="str">
        <f t="shared" si="20"/>
        <v/>
      </c>
      <c r="W47" s="100" t="str">
        <f t="shared" si="21"/>
        <v/>
      </c>
      <c r="X47" s="100" t="str">
        <f t="shared" si="22"/>
        <v/>
      </c>
      <c r="Y47" s="100" t="str">
        <f t="shared" si="23"/>
        <v/>
      </c>
      <c r="Z47" s="100" t="str">
        <f t="shared" si="24"/>
        <v/>
      </c>
      <c r="AA47" s="100" t="str">
        <f t="shared" si="25"/>
        <v/>
      </c>
      <c r="AB47" s="100" t="str">
        <f t="shared" si="26"/>
        <v/>
      </c>
      <c r="AC47" s="100" t="str">
        <f t="shared" si="27"/>
        <v/>
      </c>
      <c r="AD47" s="100"/>
      <c r="AE47" s="100" t="str">
        <f t="shared" si="28"/>
        <v/>
      </c>
      <c r="AF47" s="100" t="str">
        <f t="shared" si="29"/>
        <v/>
      </c>
      <c r="AG47" s="100" t="str">
        <f t="shared" si="30"/>
        <v/>
      </c>
      <c r="AH47" s="100" t="str">
        <f t="shared" si="31"/>
        <v/>
      </c>
      <c r="AI47" s="100" t="str">
        <f t="shared" si="32"/>
        <v/>
      </c>
      <c r="AJ47" s="100" t="str">
        <f t="shared" si="33"/>
        <v/>
      </c>
      <c r="AK47" s="100" t="str">
        <f t="shared" si="34"/>
        <v/>
      </c>
      <c r="AL47" s="100" t="str">
        <f t="shared" si="35"/>
        <v/>
      </c>
      <c r="AM47" s="100" t="str">
        <f t="shared" si="36"/>
        <v/>
      </c>
      <c r="AN47" s="100" t="str">
        <f t="shared" si="37"/>
        <v/>
      </c>
      <c r="AO47" s="100" t="str">
        <f t="shared" si="38"/>
        <v/>
      </c>
      <c r="AP47" s="100" t="str">
        <f t="shared" si="39"/>
        <v/>
      </c>
      <c r="AQ47" s="100" t="str">
        <f t="shared" si="40"/>
        <v/>
      </c>
      <c r="AR47" s="100" t="str">
        <f t="shared" si="41"/>
        <v/>
      </c>
      <c r="AS47" s="259" t="str">
        <f t="shared" si="42"/>
        <v/>
      </c>
      <c r="AT47" s="259" t="str">
        <f t="shared" si="43"/>
        <v/>
      </c>
      <c r="AU47" s="259" t="str">
        <f t="shared" si="44"/>
        <v/>
      </c>
      <c r="AV47" s="259" t="str">
        <f t="shared" si="45"/>
        <v/>
      </c>
      <c r="AW47" s="259"/>
      <c r="AX47" s="100" t="str">
        <f t="shared" si="46"/>
        <v/>
      </c>
      <c r="AY47" s="100" t="str">
        <f t="shared" si="47"/>
        <v/>
      </c>
      <c r="AZ47" s="100" t="str">
        <f t="shared" si="48"/>
        <v/>
      </c>
      <c r="BA47" s="100" t="str">
        <f t="shared" si="49"/>
        <v/>
      </c>
      <c r="BB47" s="100" t="str">
        <f t="shared" si="50"/>
        <v/>
      </c>
      <c r="BC47" s="100" t="str">
        <f t="shared" si="51"/>
        <v/>
      </c>
      <c r="BD47" s="100" t="str">
        <f t="shared" si="52"/>
        <v/>
      </c>
      <c r="BE47" s="100" t="str">
        <f t="shared" si="53"/>
        <v/>
      </c>
      <c r="BF47" s="100" t="str">
        <f t="shared" si="54"/>
        <v/>
      </c>
      <c r="BG47" s="100" t="str">
        <f t="shared" si="55"/>
        <v/>
      </c>
      <c r="BH47" s="100" t="str">
        <f t="shared" si="56"/>
        <v/>
      </c>
      <c r="BI47" s="100" t="str">
        <f t="shared" si="57"/>
        <v/>
      </c>
      <c r="BJ47" s="100" t="str">
        <f t="shared" si="58"/>
        <v/>
      </c>
      <c r="BK47" s="100" t="str">
        <f t="shared" si="59"/>
        <v/>
      </c>
      <c r="BL47" s="100"/>
      <c r="BM47" s="100" t="str">
        <f t="shared" si="60"/>
        <v/>
      </c>
      <c r="BN47" s="100" t="str">
        <f t="shared" si="61"/>
        <v/>
      </c>
      <c r="BO47" s="100" t="str">
        <f t="shared" si="62"/>
        <v/>
      </c>
      <c r="BP47" s="100" t="str">
        <f t="shared" si="63"/>
        <v/>
      </c>
      <c r="BQ47" s="100" t="str">
        <f t="shared" si="64"/>
        <v/>
      </c>
      <c r="BR47" s="100" t="str">
        <f t="shared" si="65"/>
        <v/>
      </c>
      <c r="BS47" s="100" t="str">
        <f t="shared" si="66"/>
        <v/>
      </c>
      <c r="BT47" s="100" t="str">
        <f t="shared" si="67"/>
        <v/>
      </c>
      <c r="BU47" s="100" t="str">
        <f t="shared" si="68"/>
        <v/>
      </c>
      <c r="BV47" s="100" t="str">
        <f t="shared" si="69"/>
        <v/>
      </c>
      <c r="BW47" s="100" t="str">
        <f t="shared" si="70"/>
        <v/>
      </c>
      <c r="BX47" s="100" t="str">
        <f t="shared" si="71"/>
        <v/>
      </c>
      <c r="BY47" s="100" t="str">
        <f t="shared" si="72"/>
        <v/>
      </c>
      <c r="BZ47" s="100" t="str">
        <f t="shared" si="73"/>
        <v/>
      </c>
    </row>
    <row r="48" spans="1:78" ht="15.75" customHeight="1" x14ac:dyDescent="0.3">
      <c r="A48" s="387" t="str">
        <f>Contacts!$L$11&amp;"_"&amp;'Service Points'!C48</f>
        <v>______18</v>
      </c>
      <c r="B48" s="388">
        <f>IF(ISERROR(VLOOKUP(A48,LY!$D:$E,1,FALSE)),0,1)</f>
        <v>0</v>
      </c>
      <c r="C48" s="293">
        <f t="shared" si="74"/>
        <v>18</v>
      </c>
      <c r="D48" s="295" t="str">
        <f t="shared" si="75"/>
        <v/>
      </c>
      <c r="E48" s="42" t="str">
        <f t="shared" si="76"/>
        <v/>
      </c>
      <c r="F48" s="42" t="str">
        <f t="shared" si="77"/>
        <v/>
      </c>
      <c r="G48" s="420" t="str">
        <f t="shared" si="78"/>
        <v/>
      </c>
      <c r="H48" s="42"/>
      <c r="I48" s="294" t="str">
        <f t="shared" si="79"/>
        <v/>
      </c>
      <c r="J48" s="130" t="str">
        <f t="shared" si="80"/>
        <v/>
      </c>
      <c r="K48" s="386" t="str">
        <f t="shared" si="11"/>
        <v/>
      </c>
      <c r="L48" s="46">
        <f t="shared" si="10"/>
        <v>0</v>
      </c>
      <c r="M48" s="259" t="str">
        <f t="shared" si="12"/>
        <v/>
      </c>
      <c r="N48" s="259" t="str">
        <f t="shared" si="13"/>
        <v/>
      </c>
      <c r="O48" s="146"/>
      <c r="P48" s="100" t="str">
        <f t="shared" si="14"/>
        <v/>
      </c>
      <c r="Q48" s="100" t="str">
        <f t="shared" si="15"/>
        <v/>
      </c>
      <c r="R48" s="100" t="str">
        <f t="shared" si="16"/>
        <v/>
      </c>
      <c r="S48" s="100" t="str">
        <f t="shared" si="17"/>
        <v/>
      </c>
      <c r="T48" s="100" t="str">
        <f t="shared" si="18"/>
        <v/>
      </c>
      <c r="U48" s="100" t="str">
        <f t="shared" si="19"/>
        <v/>
      </c>
      <c r="V48" s="100" t="str">
        <f t="shared" si="20"/>
        <v/>
      </c>
      <c r="W48" s="100" t="str">
        <f t="shared" si="21"/>
        <v/>
      </c>
      <c r="X48" s="100" t="str">
        <f t="shared" si="22"/>
        <v/>
      </c>
      <c r="Y48" s="100" t="str">
        <f t="shared" si="23"/>
        <v/>
      </c>
      <c r="Z48" s="100" t="str">
        <f t="shared" si="24"/>
        <v/>
      </c>
      <c r="AA48" s="100" t="str">
        <f t="shared" si="25"/>
        <v/>
      </c>
      <c r="AB48" s="100" t="str">
        <f t="shared" si="26"/>
        <v/>
      </c>
      <c r="AC48" s="100" t="str">
        <f t="shared" si="27"/>
        <v/>
      </c>
      <c r="AD48" s="100"/>
      <c r="AE48" s="100" t="str">
        <f t="shared" si="28"/>
        <v/>
      </c>
      <c r="AF48" s="100" t="str">
        <f t="shared" si="29"/>
        <v/>
      </c>
      <c r="AG48" s="100" t="str">
        <f t="shared" si="30"/>
        <v/>
      </c>
      <c r="AH48" s="100" t="str">
        <f t="shared" si="31"/>
        <v/>
      </c>
      <c r="AI48" s="100" t="str">
        <f t="shared" si="32"/>
        <v/>
      </c>
      <c r="AJ48" s="100" t="str">
        <f t="shared" si="33"/>
        <v/>
      </c>
      <c r="AK48" s="100" t="str">
        <f t="shared" si="34"/>
        <v/>
      </c>
      <c r="AL48" s="100" t="str">
        <f t="shared" si="35"/>
        <v/>
      </c>
      <c r="AM48" s="100" t="str">
        <f t="shared" si="36"/>
        <v/>
      </c>
      <c r="AN48" s="100" t="str">
        <f t="shared" si="37"/>
        <v/>
      </c>
      <c r="AO48" s="100" t="str">
        <f t="shared" si="38"/>
        <v/>
      </c>
      <c r="AP48" s="100" t="str">
        <f t="shared" si="39"/>
        <v/>
      </c>
      <c r="AQ48" s="100" t="str">
        <f t="shared" si="40"/>
        <v/>
      </c>
      <c r="AR48" s="100" t="str">
        <f t="shared" si="41"/>
        <v/>
      </c>
      <c r="AS48" s="259" t="str">
        <f t="shared" si="42"/>
        <v/>
      </c>
      <c r="AT48" s="259" t="str">
        <f t="shared" si="43"/>
        <v/>
      </c>
      <c r="AU48" s="259" t="str">
        <f t="shared" si="44"/>
        <v/>
      </c>
      <c r="AV48" s="259" t="str">
        <f t="shared" si="45"/>
        <v/>
      </c>
      <c r="AW48" s="259"/>
      <c r="AX48" s="100" t="str">
        <f t="shared" si="46"/>
        <v/>
      </c>
      <c r="AY48" s="100" t="str">
        <f t="shared" si="47"/>
        <v/>
      </c>
      <c r="AZ48" s="100" t="str">
        <f t="shared" si="48"/>
        <v/>
      </c>
      <c r="BA48" s="100" t="str">
        <f t="shared" si="49"/>
        <v/>
      </c>
      <c r="BB48" s="100" t="str">
        <f t="shared" si="50"/>
        <v/>
      </c>
      <c r="BC48" s="100" t="str">
        <f t="shared" si="51"/>
        <v/>
      </c>
      <c r="BD48" s="100" t="str">
        <f t="shared" si="52"/>
        <v/>
      </c>
      <c r="BE48" s="100" t="str">
        <f t="shared" si="53"/>
        <v/>
      </c>
      <c r="BF48" s="100" t="str">
        <f t="shared" si="54"/>
        <v/>
      </c>
      <c r="BG48" s="100" t="str">
        <f t="shared" si="55"/>
        <v/>
      </c>
      <c r="BH48" s="100" t="str">
        <f t="shared" si="56"/>
        <v/>
      </c>
      <c r="BI48" s="100" t="str">
        <f t="shared" si="57"/>
        <v/>
      </c>
      <c r="BJ48" s="100" t="str">
        <f t="shared" si="58"/>
        <v/>
      </c>
      <c r="BK48" s="100" t="str">
        <f t="shared" si="59"/>
        <v/>
      </c>
      <c r="BL48" s="100"/>
      <c r="BM48" s="100" t="str">
        <f t="shared" si="60"/>
        <v/>
      </c>
      <c r="BN48" s="100" t="str">
        <f t="shared" si="61"/>
        <v/>
      </c>
      <c r="BO48" s="100" t="str">
        <f t="shared" si="62"/>
        <v/>
      </c>
      <c r="BP48" s="100" t="str">
        <f t="shared" si="63"/>
        <v/>
      </c>
      <c r="BQ48" s="100" t="str">
        <f t="shared" si="64"/>
        <v/>
      </c>
      <c r="BR48" s="100" t="str">
        <f t="shared" si="65"/>
        <v/>
      </c>
      <c r="BS48" s="100" t="str">
        <f t="shared" si="66"/>
        <v/>
      </c>
      <c r="BT48" s="100" t="str">
        <f t="shared" si="67"/>
        <v/>
      </c>
      <c r="BU48" s="100" t="str">
        <f t="shared" si="68"/>
        <v/>
      </c>
      <c r="BV48" s="100" t="str">
        <f t="shared" si="69"/>
        <v/>
      </c>
      <c r="BW48" s="100" t="str">
        <f t="shared" si="70"/>
        <v/>
      </c>
      <c r="BX48" s="100" t="str">
        <f t="shared" si="71"/>
        <v/>
      </c>
      <c r="BY48" s="100" t="str">
        <f t="shared" si="72"/>
        <v/>
      </c>
      <c r="BZ48" s="100" t="str">
        <f t="shared" si="73"/>
        <v/>
      </c>
    </row>
    <row r="49" spans="1:78" ht="15.75" customHeight="1" x14ac:dyDescent="0.3">
      <c r="A49" s="387" t="str">
        <f>Contacts!$L$11&amp;"_"&amp;'Service Points'!C49</f>
        <v>______19</v>
      </c>
      <c r="B49" s="388">
        <f>IF(ISERROR(VLOOKUP(A49,LY!$D:$E,1,FALSE)),0,1)</f>
        <v>0</v>
      </c>
      <c r="C49" s="293">
        <f t="shared" si="74"/>
        <v>19</v>
      </c>
      <c r="D49" s="295" t="str">
        <f t="shared" si="75"/>
        <v/>
      </c>
      <c r="E49" s="42" t="str">
        <f t="shared" si="76"/>
        <v/>
      </c>
      <c r="F49" s="42" t="str">
        <f t="shared" si="77"/>
        <v/>
      </c>
      <c r="G49" s="420" t="str">
        <f t="shared" si="78"/>
        <v/>
      </c>
      <c r="H49" s="42"/>
      <c r="I49" s="294" t="str">
        <f t="shared" si="79"/>
        <v/>
      </c>
      <c r="J49" s="130" t="str">
        <f t="shared" si="80"/>
        <v/>
      </c>
      <c r="K49" s="386" t="str">
        <f t="shared" si="11"/>
        <v/>
      </c>
      <c r="L49" s="46">
        <f t="shared" si="10"/>
        <v>0</v>
      </c>
      <c r="M49" s="259" t="str">
        <f t="shared" si="12"/>
        <v/>
      </c>
      <c r="N49" s="259" t="str">
        <f t="shared" si="13"/>
        <v/>
      </c>
      <c r="O49" s="146"/>
      <c r="P49" s="100" t="str">
        <f t="shared" si="14"/>
        <v/>
      </c>
      <c r="Q49" s="100" t="str">
        <f t="shared" si="15"/>
        <v/>
      </c>
      <c r="R49" s="100" t="str">
        <f t="shared" si="16"/>
        <v/>
      </c>
      <c r="S49" s="100" t="str">
        <f t="shared" si="17"/>
        <v/>
      </c>
      <c r="T49" s="100" t="str">
        <f t="shared" si="18"/>
        <v/>
      </c>
      <c r="U49" s="100" t="str">
        <f t="shared" si="19"/>
        <v/>
      </c>
      <c r="V49" s="100" t="str">
        <f t="shared" si="20"/>
        <v/>
      </c>
      <c r="W49" s="100" t="str">
        <f t="shared" si="21"/>
        <v/>
      </c>
      <c r="X49" s="100" t="str">
        <f t="shared" si="22"/>
        <v/>
      </c>
      <c r="Y49" s="100" t="str">
        <f t="shared" si="23"/>
        <v/>
      </c>
      <c r="Z49" s="100" t="str">
        <f t="shared" si="24"/>
        <v/>
      </c>
      <c r="AA49" s="100" t="str">
        <f t="shared" si="25"/>
        <v/>
      </c>
      <c r="AB49" s="100" t="str">
        <f t="shared" si="26"/>
        <v/>
      </c>
      <c r="AC49" s="100" t="str">
        <f t="shared" si="27"/>
        <v/>
      </c>
      <c r="AD49" s="100"/>
      <c r="AE49" s="100" t="str">
        <f t="shared" si="28"/>
        <v/>
      </c>
      <c r="AF49" s="100" t="str">
        <f t="shared" si="29"/>
        <v/>
      </c>
      <c r="AG49" s="100" t="str">
        <f t="shared" si="30"/>
        <v/>
      </c>
      <c r="AH49" s="100" t="str">
        <f t="shared" si="31"/>
        <v/>
      </c>
      <c r="AI49" s="100" t="str">
        <f t="shared" si="32"/>
        <v/>
      </c>
      <c r="AJ49" s="100" t="str">
        <f t="shared" si="33"/>
        <v/>
      </c>
      <c r="AK49" s="100" t="str">
        <f t="shared" si="34"/>
        <v/>
      </c>
      <c r="AL49" s="100" t="str">
        <f t="shared" si="35"/>
        <v/>
      </c>
      <c r="AM49" s="100" t="str">
        <f t="shared" si="36"/>
        <v/>
      </c>
      <c r="AN49" s="100" t="str">
        <f t="shared" si="37"/>
        <v/>
      </c>
      <c r="AO49" s="100" t="str">
        <f t="shared" si="38"/>
        <v/>
      </c>
      <c r="AP49" s="100" t="str">
        <f t="shared" si="39"/>
        <v/>
      </c>
      <c r="AQ49" s="100" t="str">
        <f t="shared" si="40"/>
        <v/>
      </c>
      <c r="AR49" s="100" t="str">
        <f t="shared" si="41"/>
        <v/>
      </c>
      <c r="AS49" s="259" t="str">
        <f t="shared" si="42"/>
        <v/>
      </c>
      <c r="AT49" s="259" t="str">
        <f t="shared" si="43"/>
        <v/>
      </c>
      <c r="AU49" s="259" t="str">
        <f t="shared" si="44"/>
        <v/>
      </c>
      <c r="AV49" s="259" t="str">
        <f t="shared" si="45"/>
        <v/>
      </c>
      <c r="AW49" s="259"/>
      <c r="AX49" s="100" t="str">
        <f t="shared" si="46"/>
        <v/>
      </c>
      <c r="AY49" s="100" t="str">
        <f t="shared" si="47"/>
        <v/>
      </c>
      <c r="AZ49" s="100" t="str">
        <f t="shared" si="48"/>
        <v/>
      </c>
      <c r="BA49" s="100" t="str">
        <f t="shared" si="49"/>
        <v/>
      </c>
      <c r="BB49" s="100" t="str">
        <f t="shared" si="50"/>
        <v/>
      </c>
      <c r="BC49" s="100" t="str">
        <f t="shared" si="51"/>
        <v/>
      </c>
      <c r="BD49" s="100" t="str">
        <f t="shared" si="52"/>
        <v/>
      </c>
      <c r="BE49" s="100" t="str">
        <f t="shared" si="53"/>
        <v/>
      </c>
      <c r="BF49" s="100" t="str">
        <f t="shared" si="54"/>
        <v/>
      </c>
      <c r="BG49" s="100" t="str">
        <f t="shared" si="55"/>
        <v/>
      </c>
      <c r="BH49" s="100" t="str">
        <f t="shared" si="56"/>
        <v/>
      </c>
      <c r="BI49" s="100" t="str">
        <f t="shared" si="57"/>
        <v/>
      </c>
      <c r="BJ49" s="100" t="str">
        <f t="shared" si="58"/>
        <v/>
      </c>
      <c r="BK49" s="100" t="str">
        <f t="shared" si="59"/>
        <v/>
      </c>
      <c r="BL49" s="100"/>
      <c r="BM49" s="100" t="str">
        <f t="shared" si="60"/>
        <v/>
      </c>
      <c r="BN49" s="100" t="str">
        <f t="shared" si="61"/>
        <v/>
      </c>
      <c r="BO49" s="100" t="str">
        <f t="shared" si="62"/>
        <v/>
      </c>
      <c r="BP49" s="100" t="str">
        <f t="shared" si="63"/>
        <v/>
      </c>
      <c r="BQ49" s="100" t="str">
        <f t="shared" si="64"/>
        <v/>
      </c>
      <c r="BR49" s="100" t="str">
        <f t="shared" si="65"/>
        <v/>
      </c>
      <c r="BS49" s="100" t="str">
        <f t="shared" si="66"/>
        <v/>
      </c>
      <c r="BT49" s="100" t="str">
        <f t="shared" si="67"/>
        <v/>
      </c>
      <c r="BU49" s="100" t="str">
        <f t="shared" si="68"/>
        <v/>
      </c>
      <c r="BV49" s="100" t="str">
        <f t="shared" si="69"/>
        <v/>
      </c>
      <c r="BW49" s="100" t="str">
        <f t="shared" si="70"/>
        <v/>
      </c>
      <c r="BX49" s="100" t="str">
        <f t="shared" si="71"/>
        <v/>
      </c>
      <c r="BY49" s="100" t="str">
        <f t="shared" si="72"/>
        <v/>
      </c>
      <c r="BZ49" s="100" t="str">
        <f t="shared" si="73"/>
        <v/>
      </c>
    </row>
    <row r="50" spans="1:78" ht="15.75" customHeight="1" x14ac:dyDescent="0.3">
      <c r="A50" s="387" t="str">
        <f>Contacts!$L$11&amp;"_"&amp;'Service Points'!C50</f>
        <v>______20</v>
      </c>
      <c r="B50" s="388">
        <f>IF(ISERROR(VLOOKUP(A50,LY!$D:$E,1,FALSE)),0,1)</f>
        <v>0</v>
      </c>
      <c r="C50" s="293">
        <f t="shared" si="74"/>
        <v>20</v>
      </c>
      <c r="D50" s="295" t="str">
        <f t="shared" si="75"/>
        <v/>
      </c>
      <c r="E50" s="42" t="str">
        <f t="shared" si="76"/>
        <v/>
      </c>
      <c r="F50" s="42" t="str">
        <f t="shared" si="77"/>
        <v/>
      </c>
      <c r="G50" s="420" t="str">
        <f t="shared" si="78"/>
        <v/>
      </c>
      <c r="H50" s="42"/>
      <c r="I50" s="294" t="str">
        <f t="shared" si="79"/>
        <v/>
      </c>
      <c r="J50" s="130" t="str">
        <f t="shared" si="80"/>
        <v/>
      </c>
      <c r="K50" s="386" t="str">
        <f t="shared" si="11"/>
        <v/>
      </c>
      <c r="L50" s="46">
        <f t="shared" si="10"/>
        <v>0</v>
      </c>
      <c r="M50" s="259" t="str">
        <f t="shared" si="12"/>
        <v/>
      </c>
      <c r="N50" s="259" t="str">
        <f t="shared" si="13"/>
        <v/>
      </c>
      <c r="O50" s="146"/>
      <c r="P50" s="100" t="str">
        <f t="shared" si="14"/>
        <v/>
      </c>
      <c r="Q50" s="100" t="str">
        <f t="shared" si="15"/>
        <v/>
      </c>
      <c r="R50" s="100" t="str">
        <f t="shared" si="16"/>
        <v/>
      </c>
      <c r="S50" s="100" t="str">
        <f t="shared" si="17"/>
        <v/>
      </c>
      <c r="T50" s="100" t="str">
        <f t="shared" si="18"/>
        <v/>
      </c>
      <c r="U50" s="100" t="str">
        <f t="shared" si="19"/>
        <v/>
      </c>
      <c r="V50" s="100" t="str">
        <f t="shared" si="20"/>
        <v/>
      </c>
      <c r="W50" s="100" t="str">
        <f t="shared" si="21"/>
        <v/>
      </c>
      <c r="X50" s="100" t="str">
        <f t="shared" si="22"/>
        <v/>
      </c>
      <c r="Y50" s="100" t="str">
        <f t="shared" si="23"/>
        <v/>
      </c>
      <c r="Z50" s="100" t="str">
        <f t="shared" si="24"/>
        <v/>
      </c>
      <c r="AA50" s="100" t="str">
        <f t="shared" si="25"/>
        <v/>
      </c>
      <c r="AB50" s="100" t="str">
        <f t="shared" si="26"/>
        <v/>
      </c>
      <c r="AC50" s="100" t="str">
        <f t="shared" si="27"/>
        <v/>
      </c>
      <c r="AD50" s="100"/>
      <c r="AE50" s="100" t="str">
        <f t="shared" si="28"/>
        <v/>
      </c>
      <c r="AF50" s="100" t="str">
        <f t="shared" si="29"/>
        <v/>
      </c>
      <c r="AG50" s="100" t="str">
        <f t="shared" si="30"/>
        <v/>
      </c>
      <c r="AH50" s="100" t="str">
        <f t="shared" si="31"/>
        <v/>
      </c>
      <c r="AI50" s="100" t="str">
        <f t="shared" si="32"/>
        <v/>
      </c>
      <c r="AJ50" s="100" t="str">
        <f t="shared" si="33"/>
        <v/>
      </c>
      <c r="AK50" s="100" t="str">
        <f t="shared" si="34"/>
        <v/>
      </c>
      <c r="AL50" s="100" t="str">
        <f t="shared" si="35"/>
        <v/>
      </c>
      <c r="AM50" s="100" t="str">
        <f t="shared" si="36"/>
        <v/>
      </c>
      <c r="AN50" s="100" t="str">
        <f t="shared" si="37"/>
        <v/>
      </c>
      <c r="AO50" s="100" t="str">
        <f t="shared" si="38"/>
        <v/>
      </c>
      <c r="AP50" s="100" t="str">
        <f t="shared" si="39"/>
        <v/>
      </c>
      <c r="AQ50" s="100" t="str">
        <f t="shared" si="40"/>
        <v/>
      </c>
      <c r="AR50" s="100" t="str">
        <f t="shared" si="41"/>
        <v/>
      </c>
      <c r="AS50" s="259" t="str">
        <f t="shared" si="42"/>
        <v/>
      </c>
      <c r="AT50" s="259" t="str">
        <f t="shared" si="43"/>
        <v/>
      </c>
      <c r="AU50" s="259" t="str">
        <f t="shared" si="44"/>
        <v/>
      </c>
      <c r="AV50" s="259" t="str">
        <f t="shared" si="45"/>
        <v/>
      </c>
      <c r="AW50" s="259"/>
      <c r="AX50" s="100" t="str">
        <f t="shared" si="46"/>
        <v/>
      </c>
      <c r="AY50" s="100" t="str">
        <f t="shared" si="47"/>
        <v/>
      </c>
      <c r="AZ50" s="100" t="str">
        <f t="shared" si="48"/>
        <v/>
      </c>
      <c r="BA50" s="100" t="str">
        <f t="shared" si="49"/>
        <v/>
      </c>
      <c r="BB50" s="100" t="str">
        <f t="shared" si="50"/>
        <v/>
      </c>
      <c r="BC50" s="100" t="str">
        <f t="shared" si="51"/>
        <v/>
      </c>
      <c r="BD50" s="100" t="str">
        <f t="shared" si="52"/>
        <v/>
      </c>
      <c r="BE50" s="100" t="str">
        <f t="shared" si="53"/>
        <v/>
      </c>
      <c r="BF50" s="100" t="str">
        <f t="shared" si="54"/>
        <v/>
      </c>
      <c r="BG50" s="100" t="str">
        <f t="shared" si="55"/>
        <v/>
      </c>
      <c r="BH50" s="100" t="str">
        <f t="shared" si="56"/>
        <v/>
      </c>
      <c r="BI50" s="100" t="str">
        <f t="shared" si="57"/>
        <v/>
      </c>
      <c r="BJ50" s="100" t="str">
        <f t="shared" si="58"/>
        <v/>
      </c>
      <c r="BK50" s="100" t="str">
        <f t="shared" si="59"/>
        <v/>
      </c>
      <c r="BL50" s="100"/>
      <c r="BM50" s="100" t="str">
        <f t="shared" si="60"/>
        <v/>
      </c>
      <c r="BN50" s="100" t="str">
        <f t="shared" si="61"/>
        <v/>
      </c>
      <c r="BO50" s="100" t="str">
        <f t="shared" si="62"/>
        <v/>
      </c>
      <c r="BP50" s="100" t="str">
        <f t="shared" si="63"/>
        <v/>
      </c>
      <c r="BQ50" s="100" t="str">
        <f t="shared" si="64"/>
        <v/>
      </c>
      <c r="BR50" s="100" t="str">
        <f t="shared" si="65"/>
        <v/>
      </c>
      <c r="BS50" s="100" t="str">
        <f t="shared" si="66"/>
        <v/>
      </c>
      <c r="BT50" s="100" t="str">
        <f t="shared" si="67"/>
        <v/>
      </c>
      <c r="BU50" s="100" t="str">
        <f t="shared" si="68"/>
        <v/>
      </c>
      <c r="BV50" s="100" t="str">
        <f t="shared" si="69"/>
        <v/>
      </c>
      <c r="BW50" s="100" t="str">
        <f t="shared" si="70"/>
        <v/>
      </c>
      <c r="BX50" s="100" t="str">
        <f t="shared" si="71"/>
        <v/>
      </c>
      <c r="BY50" s="100" t="str">
        <f t="shared" si="72"/>
        <v/>
      </c>
      <c r="BZ50" s="100" t="str">
        <f t="shared" si="73"/>
        <v/>
      </c>
    </row>
    <row r="51" spans="1:78" ht="15.75" customHeight="1" x14ac:dyDescent="0.3">
      <c r="A51" s="387" t="str">
        <f>Contacts!$L$11&amp;"_"&amp;'Service Points'!C51</f>
        <v>______21</v>
      </c>
      <c r="B51" s="388">
        <f>IF(ISERROR(VLOOKUP(A51,LY!$D:$E,1,FALSE)),0,1)</f>
        <v>0</v>
      </c>
      <c r="C51" s="293">
        <f t="shared" si="74"/>
        <v>21</v>
      </c>
      <c r="D51" s="295" t="str">
        <f t="shared" si="75"/>
        <v/>
      </c>
      <c r="E51" s="42" t="str">
        <f t="shared" si="76"/>
        <v/>
      </c>
      <c r="F51" s="42" t="str">
        <f t="shared" si="77"/>
        <v/>
      </c>
      <c r="G51" s="420" t="str">
        <f t="shared" si="78"/>
        <v/>
      </c>
      <c r="H51" s="42"/>
      <c r="I51" s="294" t="str">
        <f t="shared" si="79"/>
        <v/>
      </c>
      <c r="J51" s="130" t="str">
        <f t="shared" si="80"/>
        <v/>
      </c>
      <c r="K51" s="386" t="str">
        <f t="shared" si="11"/>
        <v/>
      </c>
      <c r="L51" s="46">
        <f t="shared" si="10"/>
        <v>0</v>
      </c>
      <c r="M51" s="259" t="str">
        <f t="shared" si="12"/>
        <v/>
      </c>
      <c r="N51" s="259" t="str">
        <f t="shared" si="13"/>
        <v/>
      </c>
      <c r="O51" s="146"/>
      <c r="P51" s="100" t="str">
        <f t="shared" si="14"/>
        <v/>
      </c>
      <c r="Q51" s="100" t="str">
        <f t="shared" si="15"/>
        <v/>
      </c>
      <c r="R51" s="100" t="str">
        <f t="shared" si="16"/>
        <v/>
      </c>
      <c r="S51" s="100" t="str">
        <f t="shared" si="17"/>
        <v/>
      </c>
      <c r="T51" s="100" t="str">
        <f t="shared" si="18"/>
        <v/>
      </c>
      <c r="U51" s="100" t="str">
        <f t="shared" si="19"/>
        <v/>
      </c>
      <c r="V51" s="100" t="str">
        <f t="shared" si="20"/>
        <v/>
      </c>
      <c r="W51" s="100" t="str">
        <f t="shared" si="21"/>
        <v/>
      </c>
      <c r="X51" s="100" t="str">
        <f t="shared" si="22"/>
        <v/>
      </c>
      <c r="Y51" s="100" t="str">
        <f t="shared" si="23"/>
        <v/>
      </c>
      <c r="Z51" s="100" t="str">
        <f t="shared" si="24"/>
        <v/>
      </c>
      <c r="AA51" s="100" t="str">
        <f t="shared" si="25"/>
        <v/>
      </c>
      <c r="AB51" s="100" t="str">
        <f t="shared" si="26"/>
        <v/>
      </c>
      <c r="AC51" s="100" t="str">
        <f t="shared" si="27"/>
        <v/>
      </c>
      <c r="AD51" s="100"/>
      <c r="AE51" s="100" t="str">
        <f t="shared" si="28"/>
        <v/>
      </c>
      <c r="AF51" s="100" t="str">
        <f t="shared" si="29"/>
        <v/>
      </c>
      <c r="AG51" s="100" t="str">
        <f t="shared" si="30"/>
        <v/>
      </c>
      <c r="AH51" s="100" t="str">
        <f t="shared" si="31"/>
        <v/>
      </c>
      <c r="AI51" s="100" t="str">
        <f t="shared" si="32"/>
        <v/>
      </c>
      <c r="AJ51" s="100" t="str">
        <f t="shared" si="33"/>
        <v/>
      </c>
      <c r="AK51" s="100" t="str">
        <f t="shared" si="34"/>
        <v/>
      </c>
      <c r="AL51" s="100" t="str">
        <f t="shared" si="35"/>
        <v/>
      </c>
      <c r="AM51" s="100" t="str">
        <f t="shared" si="36"/>
        <v/>
      </c>
      <c r="AN51" s="100" t="str">
        <f t="shared" si="37"/>
        <v/>
      </c>
      <c r="AO51" s="100" t="str">
        <f t="shared" si="38"/>
        <v/>
      </c>
      <c r="AP51" s="100" t="str">
        <f t="shared" si="39"/>
        <v/>
      </c>
      <c r="AQ51" s="100" t="str">
        <f t="shared" si="40"/>
        <v/>
      </c>
      <c r="AR51" s="100" t="str">
        <f t="shared" si="41"/>
        <v/>
      </c>
      <c r="AS51" s="259" t="str">
        <f t="shared" si="42"/>
        <v/>
      </c>
      <c r="AT51" s="259" t="str">
        <f t="shared" si="43"/>
        <v/>
      </c>
      <c r="AU51" s="259" t="str">
        <f t="shared" si="44"/>
        <v/>
      </c>
      <c r="AV51" s="259" t="str">
        <f t="shared" si="45"/>
        <v/>
      </c>
      <c r="AW51" s="259"/>
      <c r="AX51" s="100" t="str">
        <f t="shared" si="46"/>
        <v/>
      </c>
      <c r="AY51" s="100" t="str">
        <f t="shared" si="47"/>
        <v/>
      </c>
      <c r="AZ51" s="100" t="str">
        <f t="shared" si="48"/>
        <v/>
      </c>
      <c r="BA51" s="100" t="str">
        <f t="shared" si="49"/>
        <v/>
      </c>
      <c r="BB51" s="100" t="str">
        <f t="shared" si="50"/>
        <v/>
      </c>
      <c r="BC51" s="100" t="str">
        <f t="shared" si="51"/>
        <v/>
      </c>
      <c r="BD51" s="100" t="str">
        <f t="shared" si="52"/>
        <v/>
      </c>
      <c r="BE51" s="100" t="str">
        <f t="shared" si="53"/>
        <v/>
      </c>
      <c r="BF51" s="100" t="str">
        <f t="shared" si="54"/>
        <v/>
      </c>
      <c r="BG51" s="100" t="str">
        <f t="shared" si="55"/>
        <v/>
      </c>
      <c r="BH51" s="100" t="str">
        <f t="shared" si="56"/>
        <v/>
      </c>
      <c r="BI51" s="100" t="str">
        <f t="shared" si="57"/>
        <v/>
      </c>
      <c r="BJ51" s="100" t="str">
        <f t="shared" si="58"/>
        <v/>
      </c>
      <c r="BK51" s="100" t="str">
        <f t="shared" si="59"/>
        <v/>
      </c>
      <c r="BL51" s="100"/>
      <c r="BM51" s="100" t="str">
        <f t="shared" si="60"/>
        <v/>
      </c>
      <c r="BN51" s="100" t="str">
        <f t="shared" si="61"/>
        <v/>
      </c>
      <c r="BO51" s="100" t="str">
        <f t="shared" si="62"/>
        <v/>
      </c>
      <c r="BP51" s="100" t="str">
        <f t="shared" si="63"/>
        <v/>
      </c>
      <c r="BQ51" s="100" t="str">
        <f t="shared" si="64"/>
        <v/>
      </c>
      <c r="BR51" s="100" t="str">
        <f t="shared" si="65"/>
        <v/>
      </c>
      <c r="BS51" s="100" t="str">
        <f t="shared" si="66"/>
        <v/>
      </c>
      <c r="BT51" s="100" t="str">
        <f t="shared" si="67"/>
        <v/>
      </c>
      <c r="BU51" s="100" t="str">
        <f t="shared" si="68"/>
        <v/>
      </c>
      <c r="BV51" s="100" t="str">
        <f t="shared" si="69"/>
        <v/>
      </c>
      <c r="BW51" s="100" t="str">
        <f t="shared" si="70"/>
        <v/>
      </c>
      <c r="BX51" s="100" t="str">
        <f t="shared" si="71"/>
        <v/>
      </c>
      <c r="BY51" s="100" t="str">
        <f t="shared" si="72"/>
        <v/>
      </c>
      <c r="BZ51" s="100" t="str">
        <f t="shared" si="73"/>
        <v/>
      </c>
    </row>
    <row r="52" spans="1:78" ht="15.75" customHeight="1" x14ac:dyDescent="0.3">
      <c r="A52" s="387" t="str">
        <f>Contacts!$L$11&amp;"_"&amp;'Service Points'!C52</f>
        <v>______22</v>
      </c>
      <c r="B52" s="388">
        <f>IF(ISERROR(VLOOKUP(A52,LY!$D:$E,1,FALSE)),0,1)</f>
        <v>0</v>
      </c>
      <c r="C52" s="293">
        <f t="shared" si="74"/>
        <v>22</v>
      </c>
      <c r="D52" s="295" t="str">
        <f t="shared" si="75"/>
        <v/>
      </c>
      <c r="E52" s="42" t="str">
        <f t="shared" si="76"/>
        <v/>
      </c>
      <c r="F52" s="42" t="str">
        <f t="shared" si="77"/>
        <v/>
      </c>
      <c r="G52" s="420" t="str">
        <f t="shared" si="78"/>
        <v/>
      </c>
      <c r="H52" s="42"/>
      <c r="I52" s="294" t="str">
        <f t="shared" si="79"/>
        <v/>
      </c>
      <c r="J52" s="130" t="str">
        <f t="shared" si="80"/>
        <v/>
      </c>
      <c r="K52" s="386" t="str">
        <f t="shared" si="11"/>
        <v/>
      </c>
      <c r="L52" s="46">
        <f t="shared" si="10"/>
        <v>0</v>
      </c>
      <c r="M52" s="259" t="str">
        <f t="shared" si="12"/>
        <v/>
      </c>
      <c r="N52" s="259" t="str">
        <f t="shared" si="13"/>
        <v/>
      </c>
      <c r="O52" s="146"/>
      <c r="P52" s="100" t="str">
        <f t="shared" si="14"/>
        <v/>
      </c>
      <c r="Q52" s="100" t="str">
        <f t="shared" si="15"/>
        <v/>
      </c>
      <c r="R52" s="100" t="str">
        <f t="shared" si="16"/>
        <v/>
      </c>
      <c r="S52" s="100" t="str">
        <f t="shared" si="17"/>
        <v/>
      </c>
      <c r="T52" s="100" t="str">
        <f t="shared" si="18"/>
        <v/>
      </c>
      <c r="U52" s="100" t="str">
        <f t="shared" si="19"/>
        <v/>
      </c>
      <c r="V52" s="100" t="str">
        <f t="shared" si="20"/>
        <v/>
      </c>
      <c r="W52" s="100" t="str">
        <f t="shared" si="21"/>
        <v/>
      </c>
      <c r="X52" s="100" t="str">
        <f t="shared" si="22"/>
        <v/>
      </c>
      <c r="Y52" s="100" t="str">
        <f t="shared" si="23"/>
        <v/>
      </c>
      <c r="Z52" s="100" t="str">
        <f t="shared" si="24"/>
        <v/>
      </c>
      <c r="AA52" s="100" t="str">
        <f t="shared" si="25"/>
        <v/>
      </c>
      <c r="AB52" s="100" t="str">
        <f t="shared" si="26"/>
        <v/>
      </c>
      <c r="AC52" s="100" t="str">
        <f t="shared" si="27"/>
        <v/>
      </c>
      <c r="AD52" s="100"/>
      <c r="AE52" s="100" t="str">
        <f t="shared" si="28"/>
        <v/>
      </c>
      <c r="AF52" s="100" t="str">
        <f t="shared" si="29"/>
        <v/>
      </c>
      <c r="AG52" s="100" t="str">
        <f t="shared" si="30"/>
        <v/>
      </c>
      <c r="AH52" s="100" t="str">
        <f t="shared" si="31"/>
        <v/>
      </c>
      <c r="AI52" s="100" t="str">
        <f t="shared" si="32"/>
        <v/>
      </c>
      <c r="AJ52" s="100" t="str">
        <f t="shared" si="33"/>
        <v/>
      </c>
      <c r="AK52" s="100" t="str">
        <f t="shared" si="34"/>
        <v/>
      </c>
      <c r="AL52" s="100" t="str">
        <f t="shared" si="35"/>
        <v/>
      </c>
      <c r="AM52" s="100" t="str">
        <f t="shared" si="36"/>
        <v/>
      </c>
      <c r="AN52" s="100" t="str">
        <f t="shared" si="37"/>
        <v/>
      </c>
      <c r="AO52" s="100" t="str">
        <f t="shared" si="38"/>
        <v/>
      </c>
      <c r="AP52" s="100" t="str">
        <f t="shared" si="39"/>
        <v/>
      </c>
      <c r="AQ52" s="100" t="str">
        <f t="shared" si="40"/>
        <v/>
      </c>
      <c r="AR52" s="100" t="str">
        <f t="shared" si="41"/>
        <v/>
      </c>
      <c r="AS52" s="259" t="str">
        <f t="shared" si="42"/>
        <v/>
      </c>
      <c r="AT52" s="259" t="str">
        <f t="shared" si="43"/>
        <v/>
      </c>
      <c r="AU52" s="259" t="str">
        <f t="shared" si="44"/>
        <v/>
      </c>
      <c r="AV52" s="259" t="str">
        <f t="shared" si="45"/>
        <v/>
      </c>
      <c r="AW52" s="259"/>
      <c r="AX52" s="100" t="str">
        <f t="shared" si="46"/>
        <v/>
      </c>
      <c r="AY52" s="100" t="str">
        <f t="shared" si="47"/>
        <v/>
      </c>
      <c r="AZ52" s="100" t="str">
        <f t="shared" si="48"/>
        <v/>
      </c>
      <c r="BA52" s="100" t="str">
        <f t="shared" si="49"/>
        <v/>
      </c>
      <c r="BB52" s="100" t="str">
        <f t="shared" si="50"/>
        <v/>
      </c>
      <c r="BC52" s="100" t="str">
        <f t="shared" si="51"/>
        <v/>
      </c>
      <c r="BD52" s="100" t="str">
        <f t="shared" si="52"/>
        <v/>
      </c>
      <c r="BE52" s="100" t="str">
        <f t="shared" si="53"/>
        <v/>
      </c>
      <c r="BF52" s="100" t="str">
        <f t="shared" si="54"/>
        <v/>
      </c>
      <c r="BG52" s="100" t="str">
        <f t="shared" si="55"/>
        <v/>
      </c>
      <c r="BH52" s="100" t="str">
        <f t="shared" si="56"/>
        <v/>
      </c>
      <c r="BI52" s="100" t="str">
        <f t="shared" si="57"/>
        <v/>
      </c>
      <c r="BJ52" s="100" t="str">
        <f t="shared" si="58"/>
        <v/>
      </c>
      <c r="BK52" s="100" t="str">
        <f t="shared" si="59"/>
        <v/>
      </c>
      <c r="BL52" s="100"/>
      <c r="BM52" s="100" t="str">
        <f t="shared" si="60"/>
        <v/>
      </c>
      <c r="BN52" s="100" t="str">
        <f t="shared" si="61"/>
        <v/>
      </c>
      <c r="BO52" s="100" t="str">
        <f t="shared" si="62"/>
        <v/>
      </c>
      <c r="BP52" s="100" t="str">
        <f t="shared" si="63"/>
        <v/>
      </c>
      <c r="BQ52" s="100" t="str">
        <f t="shared" si="64"/>
        <v/>
      </c>
      <c r="BR52" s="100" t="str">
        <f t="shared" si="65"/>
        <v/>
      </c>
      <c r="BS52" s="100" t="str">
        <f t="shared" si="66"/>
        <v/>
      </c>
      <c r="BT52" s="100" t="str">
        <f t="shared" si="67"/>
        <v/>
      </c>
      <c r="BU52" s="100" t="str">
        <f t="shared" si="68"/>
        <v/>
      </c>
      <c r="BV52" s="100" t="str">
        <f t="shared" si="69"/>
        <v/>
      </c>
      <c r="BW52" s="100" t="str">
        <f t="shared" si="70"/>
        <v/>
      </c>
      <c r="BX52" s="100" t="str">
        <f t="shared" si="71"/>
        <v/>
      </c>
      <c r="BY52" s="100" t="str">
        <f t="shared" si="72"/>
        <v/>
      </c>
      <c r="BZ52" s="100" t="str">
        <f t="shared" si="73"/>
        <v/>
      </c>
    </row>
    <row r="53" spans="1:78" ht="15.75" customHeight="1" x14ac:dyDescent="0.3">
      <c r="A53" s="387" t="str">
        <f>Contacts!$L$11&amp;"_"&amp;'Service Points'!C53</f>
        <v>______23</v>
      </c>
      <c r="B53" s="388">
        <f>IF(ISERROR(VLOOKUP(A53,LY!$D:$E,1,FALSE)),0,1)</f>
        <v>0</v>
      </c>
      <c r="C53" s="293">
        <f t="shared" si="74"/>
        <v>23</v>
      </c>
      <c r="D53" s="295" t="str">
        <f t="shared" si="75"/>
        <v/>
      </c>
      <c r="E53" s="42" t="str">
        <f t="shared" si="76"/>
        <v/>
      </c>
      <c r="F53" s="42" t="str">
        <f t="shared" si="77"/>
        <v/>
      </c>
      <c r="G53" s="420" t="str">
        <f t="shared" si="78"/>
        <v/>
      </c>
      <c r="H53" s="42"/>
      <c r="I53" s="294" t="str">
        <f t="shared" si="79"/>
        <v/>
      </c>
      <c r="J53" s="130" t="str">
        <f t="shared" si="80"/>
        <v/>
      </c>
      <c r="K53" s="386" t="str">
        <f t="shared" si="11"/>
        <v/>
      </c>
      <c r="L53" s="46">
        <f t="shared" si="10"/>
        <v>0</v>
      </c>
      <c r="M53" s="259" t="str">
        <f t="shared" si="12"/>
        <v/>
      </c>
      <c r="N53" s="259" t="str">
        <f t="shared" si="13"/>
        <v/>
      </c>
      <c r="O53" s="146"/>
      <c r="P53" s="100" t="str">
        <f t="shared" si="14"/>
        <v/>
      </c>
      <c r="Q53" s="100" t="str">
        <f t="shared" si="15"/>
        <v/>
      </c>
      <c r="R53" s="100" t="str">
        <f t="shared" si="16"/>
        <v/>
      </c>
      <c r="S53" s="100" t="str">
        <f t="shared" si="17"/>
        <v/>
      </c>
      <c r="T53" s="100" t="str">
        <f t="shared" si="18"/>
        <v/>
      </c>
      <c r="U53" s="100" t="str">
        <f t="shared" si="19"/>
        <v/>
      </c>
      <c r="V53" s="100" t="str">
        <f t="shared" si="20"/>
        <v/>
      </c>
      <c r="W53" s="100" t="str">
        <f t="shared" si="21"/>
        <v/>
      </c>
      <c r="X53" s="100" t="str">
        <f t="shared" si="22"/>
        <v/>
      </c>
      <c r="Y53" s="100" t="str">
        <f t="shared" si="23"/>
        <v/>
      </c>
      <c r="Z53" s="100" t="str">
        <f t="shared" si="24"/>
        <v/>
      </c>
      <c r="AA53" s="100" t="str">
        <f t="shared" si="25"/>
        <v/>
      </c>
      <c r="AB53" s="100" t="str">
        <f t="shared" si="26"/>
        <v/>
      </c>
      <c r="AC53" s="100" t="str">
        <f t="shared" si="27"/>
        <v/>
      </c>
      <c r="AD53" s="100"/>
      <c r="AE53" s="100" t="str">
        <f t="shared" si="28"/>
        <v/>
      </c>
      <c r="AF53" s="100" t="str">
        <f t="shared" si="29"/>
        <v/>
      </c>
      <c r="AG53" s="100" t="str">
        <f t="shared" si="30"/>
        <v/>
      </c>
      <c r="AH53" s="100" t="str">
        <f t="shared" si="31"/>
        <v/>
      </c>
      <c r="AI53" s="100" t="str">
        <f t="shared" si="32"/>
        <v/>
      </c>
      <c r="AJ53" s="100" t="str">
        <f t="shared" si="33"/>
        <v/>
      </c>
      <c r="AK53" s="100" t="str">
        <f t="shared" si="34"/>
        <v/>
      </c>
      <c r="AL53" s="100" t="str">
        <f t="shared" si="35"/>
        <v/>
      </c>
      <c r="AM53" s="100" t="str">
        <f t="shared" si="36"/>
        <v/>
      </c>
      <c r="AN53" s="100" t="str">
        <f t="shared" si="37"/>
        <v/>
      </c>
      <c r="AO53" s="100" t="str">
        <f t="shared" si="38"/>
        <v/>
      </c>
      <c r="AP53" s="100" t="str">
        <f t="shared" si="39"/>
        <v/>
      </c>
      <c r="AQ53" s="100" t="str">
        <f t="shared" si="40"/>
        <v/>
      </c>
      <c r="AR53" s="100" t="str">
        <f t="shared" si="41"/>
        <v/>
      </c>
      <c r="AS53" s="259" t="str">
        <f t="shared" si="42"/>
        <v/>
      </c>
      <c r="AT53" s="259" t="str">
        <f t="shared" si="43"/>
        <v/>
      </c>
      <c r="AU53" s="259" t="str">
        <f t="shared" si="44"/>
        <v/>
      </c>
      <c r="AV53" s="259" t="str">
        <f t="shared" si="45"/>
        <v/>
      </c>
      <c r="AW53" s="259"/>
      <c r="AX53" s="100" t="str">
        <f t="shared" si="46"/>
        <v/>
      </c>
      <c r="AY53" s="100" t="str">
        <f t="shared" si="47"/>
        <v/>
      </c>
      <c r="AZ53" s="100" t="str">
        <f t="shared" si="48"/>
        <v/>
      </c>
      <c r="BA53" s="100" t="str">
        <f t="shared" si="49"/>
        <v/>
      </c>
      <c r="BB53" s="100" t="str">
        <f t="shared" si="50"/>
        <v/>
      </c>
      <c r="BC53" s="100" t="str">
        <f t="shared" si="51"/>
        <v/>
      </c>
      <c r="BD53" s="100" t="str">
        <f t="shared" si="52"/>
        <v/>
      </c>
      <c r="BE53" s="100" t="str">
        <f t="shared" si="53"/>
        <v/>
      </c>
      <c r="BF53" s="100" t="str">
        <f t="shared" si="54"/>
        <v/>
      </c>
      <c r="BG53" s="100" t="str">
        <f t="shared" si="55"/>
        <v/>
      </c>
      <c r="BH53" s="100" t="str">
        <f t="shared" si="56"/>
        <v/>
      </c>
      <c r="BI53" s="100" t="str">
        <f t="shared" si="57"/>
        <v/>
      </c>
      <c r="BJ53" s="100" t="str">
        <f t="shared" si="58"/>
        <v/>
      </c>
      <c r="BK53" s="100" t="str">
        <f t="shared" si="59"/>
        <v/>
      </c>
      <c r="BL53" s="100"/>
      <c r="BM53" s="100" t="str">
        <f t="shared" si="60"/>
        <v/>
      </c>
      <c r="BN53" s="100" t="str">
        <f t="shared" si="61"/>
        <v/>
      </c>
      <c r="BO53" s="100" t="str">
        <f t="shared" si="62"/>
        <v/>
      </c>
      <c r="BP53" s="100" t="str">
        <f t="shared" si="63"/>
        <v/>
      </c>
      <c r="BQ53" s="100" t="str">
        <f t="shared" si="64"/>
        <v/>
      </c>
      <c r="BR53" s="100" t="str">
        <f t="shared" si="65"/>
        <v/>
      </c>
      <c r="BS53" s="100" t="str">
        <f t="shared" si="66"/>
        <v/>
      </c>
      <c r="BT53" s="100" t="str">
        <f t="shared" si="67"/>
        <v/>
      </c>
      <c r="BU53" s="100" t="str">
        <f t="shared" si="68"/>
        <v/>
      </c>
      <c r="BV53" s="100" t="str">
        <f t="shared" si="69"/>
        <v/>
      </c>
      <c r="BW53" s="100" t="str">
        <f t="shared" si="70"/>
        <v/>
      </c>
      <c r="BX53" s="100" t="str">
        <f t="shared" si="71"/>
        <v/>
      </c>
      <c r="BY53" s="100" t="str">
        <f t="shared" si="72"/>
        <v/>
      </c>
      <c r="BZ53" s="100" t="str">
        <f t="shared" si="73"/>
        <v/>
      </c>
    </row>
    <row r="54" spans="1:78" ht="15.75" customHeight="1" x14ac:dyDescent="0.3">
      <c r="A54" s="387" t="str">
        <f>Contacts!$L$11&amp;"_"&amp;'Service Points'!C54</f>
        <v>______24</v>
      </c>
      <c r="B54" s="388">
        <f>IF(ISERROR(VLOOKUP(A54,LY!$D:$E,1,FALSE)),0,1)</f>
        <v>0</v>
      </c>
      <c r="C54" s="293">
        <f t="shared" si="74"/>
        <v>24</v>
      </c>
      <c r="D54" s="295" t="str">
        <f t="shared" si="75"/>
        <v/>
      </c>
      <c r="E54" s="42" t="str">
        <f t="shared" si="76"/>
        <v/>
      </c>
      <c r="F54" s="42" t="str">
        <f t="shared" si="77"/>
        <v/>
      </c>
      <c r="G54" s="420" t="str">
        <f t="shared" si="78"/>
        <v/>
      </c>
      <c r="H54" s="42"/>
      <c r="I54" s="294" t="str">
        <f t="shared" si="79"/>
        <v/>
      </c>
      <c r="J54" s="130" t="str">
        <f t="shared" si="80"/>
        <v/>
      </c>
      <c r="K54" s="386" t="str">
        <f t="shared" si="11"/>
        <v/>
      </c>
      <c r="L54" s="46">
        <f t="shared" si="10"/>
        <v>0</v>
      </c>
      <c r="M54" s="259" t="str">
        <f t="shared" si="12"/>
        <v/>
      </c>
      <c r="N54" s="259" t="str">
        <f t="shared" si="13"/>
        <v/>
      </c>
      <c r="O54" s="146"/>
      <c r="P54" s="100" t="str">
        <f t="shared" si="14"/>
        <v/>
      </c>
      <c r="Q54" s="100" t="str">
        <f t="shared" si="15"/>
        <v/>
      </c>
      <c r="R54" s="100" t="str">
        <f t="shared" si="16"/>
        <v/>
      </c>
      <c r="S54" s="100" t="str">
        <f t="shared" si="17"/>
        <v/>
      </c>
      <c r="T54" s="100" t="str">
        <f t="shared" si="18"/>
        <v/>
      </c>
      <c r="U54" s="100" t="str">
        <f t="shared" si="19"/>
        <v/>
      </c>
      <c r="V54" s="100" t="str">
        <f t="shared" si="20"/>
        <v/>
      </c>
      <c r="W54" s="100" t="str">
        <f t="shared" si="21"/>
        <v/>
      </c>
      <c r="X54" s="100" t="str">
        <f t="shared" si="22"/>
        <v/>
      </c>
      <c r="Y54" s="100" t="str">
        <f t="shared" si="23"/>
        <v/>
      </c>
      <c r="Z54" s="100" t="str">
        <f t="shared" si="24"/>
        <v/>
      </c>
      <c r="AA54" s="100" t="str">
        <f t="shared" si="25"/>
        <v/>
      </c>
      <c r="AB54" s="100" t="str">
        <f t="shared" si="26"/>
        <v/>
      </c>
      <c r="AC54" s="100" t="str">
        <f t="shared" si="27"/>
        <v/>
      </c>
      <c r="AD54" s="100"/>
      <c r="AE54" s="100" t="str">
        <f t="shared" si="28"/>
        <v/>
      </c>
      <c r="AF54" s="100" t="str">
        <f t="shared" si="29"/>
        <v/>
      </c>
      <c r="AG54" s="100" t="str">
        <f t="shared" si="30"/>
        <v/>
      </c>
      <c r="AH54" s="100" t="str">
        <f t="shared" si="31"/>
        <v/>
      </c>
      <c r="AI54" s="100" t="str">
        <f t="shared" si="32"/>
        <v/>
      </c>
      <c r="AJ54" s="100" t="str">
        <f t="shared" si="33"/>
        <v/>
      </c>
      <c r="AK54" s="100" t="str">
        <f t="shared" si="34"/>
        <v/>
      </c>
      <c r="AL54" s="100" t="str">
        <f t="shared" si="35"/>
        <v/>
      </c>
      <c r="AM54" s="100" t="str">
        <f t="shared" si="36"/>
        <v/>
      </c>
      <c r="AN54" s="100" t="str">
        <f t="shared" si="37"/>
        <v/>
      </c>
      <c r="AO54" s="100" t="str">
        <f t="shared" si="38"/>
        <v/>
      </c>
      <c r="AP54" s="100" t="str">
        <f t="shared" si="39"/>
        <v/>
      </c>
      <c r="AQ54" s="100" t="str">
        <f t="shared" si="40"/>
        <v/>
      </c>
      <c r="AR54" s="100" t="str">
        <f t="shared" si="41"/>
        <v/>
      </c>
      <c r="AS54" s="259" t="str">
        <f t="shared" si="42"/>
        <v/>
      </c>
      <c r="AT54" s="259" t="str">
        <f t="shared" si="43"/>
        <v/>
      </c>
      <c r="AU54" s="259" t="str">
        <f t="shared" si="44"/>
        <v/>
      </c>
      <c r="AV54" s="259" t="str">
        <f t="shared" si="45"/>
        <v/>
      </c>
      <c r="AW54" s="259"/>
      <c r="AX54" s="100" t="str">
        <f t="shared" si="46"/>
        <v/>
      </c>
      <c r="AY54" s="100" t="str">
        <f t="shared" si="47"/>
        <v/>
      </c>
      <c r="AZ54" s="100" t="str">
        <f t="shared" si="48"/>
        <v/>
      </c>
      <c r="BA54" s="100" t="str">
        <f t="shared" si="49"/>
        <v/>
      </c>
      <c r="BB54" s="100" t="str">
        <f t="shared" si="50"/>
        <v/>
      </c>
      <c r="BC54" s="100" t="str">
        <f t="shared" si="51"/>
        <v/>
      </c>
      <c r="BD54" s="100" t="str">
        <f t="shared" si="52"/>
        <v/>
      </c>
      <c r="BE54" s="100" t="str">
        <f t="shared" si="53"/>
        <v/>
      </c>
      <c r="BF54" s="100" t="str">
        <f t="shared" si="54"/>
        <v/>
      </c>
      <c r="BG54" s="100" t="str">
        <f t="shared" si="55"/>
        <v/>
      </c>
      <c r="BH54" s="100" t="str">
        <f t="shared" si="56"/>
        <v/>
      </c>
      <c r="BI54" s="100" t="str">
        <f t="shared" si="57"/>
        <v/>
      </c>
      <c r="BJ54" s="100" t="str">
        <f t="shared" si="58"/>
        <v/>
      </c>
      <c r="BK54" s="100" t="str">
        <f t="shared" si="59"/>
        <v/>
      </c>
      <c r="BL54" s="100"/>
      <c r="BM54" s="100" t="str">
        <f t="shared" si="60"/>
        <v/>
      </c>
      <c r="BN54" s="100" t="str">
        <f t="shared" si="61"/>
        <v/>
      </c>
      <c r="BO54" s="100" t="str">
        <f t="shared" si="62"/>
        <v/>
      </c>
      <c r="BP54" s="100" t="str">
        <f t="shared" si="63"/>
        <v/>
      </c>
      <c r="BQ54" s="100" t="str">
        <f t="shared" si="64"/>
        <v/>
      </c>
      <c r="BR54" s="100" t="str">
        <f t="shared" si="65"/>
        <v/>
      </c>
      <c r="BS54" s="100" t="str">
        <f t="shared" si="66"/>
        <v/>
      </c>
      <c r="BT54" s="100" t="str">
        <f t="shared" si="67"/>
        <v/>
      </c>
      <c r="BU54" s="100" t="str">
        <f t="shared" si="68"/>
        <v/>
      </c>
      <c r="BV54" s="100" t="str">
        <f t="shared" si="69"/>
        <v/>
      </c>
      <c r="BW54" s="100" t="str">
        <f t="shared" si="70"/>
        <v/>
      </c>
      <c r="BX54" s="100" t="str">
        <f t="shared" si="71"/>
        <v/>
      </c>
      <c r="BY54" s="100" t="str">
        <f t="shared" si="72"/>
        <v/>
      </c>
      <c r="BZ54" s="100" t="str">
        <f t="shared" si="73"/>
        <v/>
      </c>
    </row>
    <row r="55" spans="1:78" ht="15.75" customHeight="1" x14ac:dyDescent="0.3">
      <c r="A55" s="387" t="str">
        <f>Contacts!$L$11&amp;"_"&amp;'Service Points'!C55</f>
        <v>______25</v>
      </c>
      <c r="B55" s="388">
        <f>IF(ISERROR(VLOOKUP(A55,LY!$D:$E,1,FALSE)),0,1)</f>
        <v>0</v>
      </c>
      <c r="C55" s="293">
        <f t="shared" si="74"/>
        <v>25</v>
      </c>
      <c r="D55" s="295" t="str">
        <f t="shared" si="75"/>
        <v/>
      </c>
      <c r="E55" s="42" t="str">
        <f t="shared" si="76"/>
        <v/>
      </c>
      <c r="F55" s="42" t="str">
        <f t="shared" si="77"/>
        <v/>
      </c>
      <c r="G55" s="420" t="str">
        <f t="shared" si="78"/>
        <v/>
      </c>
      <c r="H55" s="42"/>
      <c r="I55" s="294" t="str">
        <f t="shared" si="79"/>
        <v/>
      </c>
      <c r="J55" s="130" t="str">
        <f t="shared" si="80"/>
        <v/>
      </c>
      <c r="K55" s="386" t="str">
        <f t="shared" si="11"/>
        <v/>
      </c>
      <c r="L55" s="46">
        <f t="shared" si="10"/>
        <v>0</v>
      </c>
      <c r="M55" s="259" t="str">
        <f t="shared" si="12"/>
        <v/>
      </c>
      <c r="N55" s="259" t="str">
        <f t="shared" si="13"/>
        <v/>
      </c>
      <c r="O55" s="146"/>
      <c r="P55" s="100" t="str">
        <f t="shared" si="14"/>
        <v/>
      </c>
      <c r="Q55" s="100" t="str">
        <f t="shared" si="15"/>
        <v/>
      </c>
      <c r="R55" s="100" t="str">
        <f t="shared" si="16"/>
        <v/>
      </c>
      <c r="S55" s="100" t="str">
        <f t="shared" si="17"/>
        <v/>
      </c>
      <c r="T55" s="100" t="str">
        <f t="shared" si="18"/>
        <v/>
      </c>
      <c r="U55" s="100" t="str">
        <f t="shared" si="19"/>
        <v/>
      </c>
      <c r="V55" s="100" t="str">
        <f t="shared" si="20"/>
        <v/>
      </c>
      <c r="W55" s="100" t="str">
        <f t="shared" si="21"/>
        <v/>
      </c>
      <c r="X55" s="100" t="str">
        <f t="shared" si="22"/>
        <v/>
      </c>
      <c r="Y55" s="100" t="str">
        <f t="shared" si="23"/>
        <v/>
      </c>
      <c r="Z55" s="100" t="str">
        <f t="shared" si="24"/>
        <v/>
      </c>
      <c r="AA55" s="100" t="str">
        <f t="shared" si="25"/>
        <v/>
      </c>
      <c r="AB55" s="100" t="str">
        <f t="shared" si="26"/>
        <v/>
      </c>
      <c r="AC55" s="100" t="str">
        <f t="shared" si="27"/>
        <v/>
      </c>
      <c r="AD55" s="100"/>
      <c r="AE55" s="100" t="str">
        <f t="shared" si="28"/>
        <v/>
      </c>
      <c r="AF55" s="100" t="str">
        <f t="shared" si="29"/>
        <v/>
      </c>
      <c r="AG55" s="100" t="str">
        <f t="shared" si="30"/>
        <v/>
      </c>
      <c r="AH55" s="100" t="str">
        <f t="shared" si="31"/>
        <v/>
      </c>
      <c r="AI55" s="100" t="str">
        <f t="shared" si="32"/>
        <v/>
      </c>
      <c r="AJ55" s="100" t="str">
        <f t="shared" si="33"/>
        <v/>
      </c>
      <c r="AK55" s="100" t="str">
        <f t="shared" si="34"/>
        <v/>
      </c>
      <c r="AL55" s="100" t="str">
        <f t="shared" si="35"/>
        <v/>
      </c>
      <c r="AM55" s="100" t="str">
        <f t="shared" si="36"/>
        <v/>
      </c>
      <c r="AN55" s="100" t="str">
        <f t="shared" si="37"/>
        <v/>
      </c>
      <c r="AO55" s="100" t="str">
        <f t="shared" si="38"/>
        <v/>
      </c>
      <c r="AP55" s="100" t="str">
        <f t="shared" si="39"/>
        <v/>
      </c>
      <c r="AQ55" s="100" t="str">
        <f t="shared" si="40"/>
        <v/>
      </c>
      <c r="AR55" s="100" t="str">
        <f t="shared" si="41"/>
        <v/>
      </c>
      <c r="AS55" s="259" t="str">
        <f t="shared" si="42"/>
        <v/>
      </c>
      <c r="AT55" s="259" t="str">
        <f t="shared" si="43"/>
        <v/>
      </c>
      <c r="AU55" s="259" t="str">
        <f t="shared" si="44"/>
        <v/>
      </c>
      <c r="AV55" s="259" t="str">
        <f t="shared" si="45"/>
        <v/>
      </c>
      <c r="AW55" s="259"/>
      <c r="AX55" s="100" t="str">
        <f t="shared" si="46"/>
        <v/>
      </c>
      <c r="AY55" s="100" t="str">
        <f t="shared" si="47"/>
        <v/>
      </c>
      <c r="AZ55" s="100" t="str">
        <f t="shared" si="48"/>
        <v/>
      </c>
      <c r="BA55" s="100" t="str">
        <f t="shared" si="49"/>
        <v/>
      </c>
      <c r="BB55" s="100" t="str">
        <f t="shared" si="50"/>
        <v/>
      </c>
      <c r="BC55" s="100" t="str">
        <f t="shared" si="51"/>
        <v/>
      </c>
      <c r="BD55" s="100" t="str">
        <f t="shared" si="52"/>
        <v/>
      </c>
      <c r="BE55" s="100" t="str">
        <f t="shared" si="53"/>
        <v/>
      </c>
      <c r="BF55" s="100" t="str">
        <f t="shared" si="54"/>
        <v/>
      </c>
      <c r="BG55" s="100" t="str">
        <f t="shared" si="55"/>
        <v/>
      </c>
      <c r="BH55" s="100" t="str">
        <f t="shared" si="56"/>
        <v/>
      </c>
      <c r="BI55" s="100" t="str">
        <f t="shared" si="57"/>
        <v/>
      </c>
      <c r="BJ55" s="100" t="str">
        <f t="shared" si="58"/>
        <v/>
      </c>
      <c r="BK55" s="100" t="str">
        <f t="shared" si="59"/>
        <v/>
      </c>
      <c r="BL55" s="100"/>
      <c r="BM55" s="100" t="str">
        <f t="shared" si="60"/>
        <v/>
      </c>
      <c r="BN55" s="100" t="str">
        <f t="shared" si="61"/>
        <v/>
      </c>
      <c r="BO55" s="100" t="str">
        <f t="shared" si="62"/>
        <v/>
      </c>
      <c r="BP55" s="100" t="str">
        <f t="shared" si="63"/>
        <v/>
      </c>
      <c r="BQ55" s="100" t="str">
        <f t="shared" si="64"/>
        <v/>
      </c>
      <c r="BR55" s="100" t="str">
        <f t="shared" si="65"/>
        <v/>
      </c>
      <c r="BS55" s="100" t="str">
        <f t="shared" si="66"/>
        <v/>
      </c>
      <c r="BT55" s="100" t="str">
        <f t="shared" si="67"/>
        <v/>
      </c>
      <c r="BU55" s="100" t="str">
        <f t="shared" si="68"/>
        <v/>
      </c>
      <c r="BV55" s="100" t="str">
        <f t="shared" si="69"/>
        <v/>
      </c>
      <c r="BW55" s="100" t="str">
        <f t="shared" si="70"/>
        <v/>
      </c>
      <c r="BX55" s="100" t="str">
        <f t="shared" si="71"/>
        <v/>
      </c>
      <c r="BY55" s="100" t="str">
        <f t="shared" si="72"/>
        <v/>
      </c>
      <c r="BZ55" s="100" t="str">
        <f t="shared" si="73"/>
        <v/>
      </c>
    </row>
    <row r="56" spans="1:78" ht="15.75" customHeight="1" x14ac:dyDescent="0.3">
      <c r="A56" s="387" t="str">
        <f>Contacts!$L$11&amp;"_"&amp;'Service Points'!C56</f>
        <v>______26</v>
      </c>
      <c r="B56" s="388">
        <f>IF(ISERROR(VLOOKUP(A56,LY!$D:$E,1,FALSE)),0,1)</f>
        <v>0</v>
      </c>
      <c r="C56" s="293">
        <f t="shared" si="74"/>
        <v>26</v>
      </c>
      <c r="D56" s="295" t="str">
        <f t="shared" si="75"/>
        <v/>
      </c>
      <c r="E56" s="42" t="str">
        <f t="shared" si="76"/>
        <v/>
      </c>
      <c r="F56" s="42" t="str">
        <f t="shared" si="77"/>
        <v/>
      </c>
      <c r="G56" s="420" t="str">
        <f t="shared" si="78"/>
        <v/>
      </c>
      <c r="H56" s="42"/>
      <c r="I56" s="294" t="str">
        <f t="shared" si="79"/>
        <v/>
      </c>
      <c r="J56" s="130" t="str">
        <f t="shared" si="80"/>
        <v/>
      </c>
      <c r="K56" s="386" t="str">
        <f t="shared" si="11"/>
        <v/>
      </c>
      <c r="L56" s="46">
        <f t="shared" si="10"/>
        <v>0</v>
      </c>
      <c r="M56" s="259" t="str">
        <f t="shared" si="12"/>
        <v/>
      </c>
      <c r="N56" s="259" t="str">
        <f t="shared" si="13"/>
        <v/>
      </c>
      <c r="O56" s="146"/>
      <c r="P56" s="100" t="str">
        <f t="shared" si="14"/>
        <v/>
      </c>
      <c r="Q56" s="100" t="str">
        <f t="shared" si="15"/>
        <v/>
      </c>
      <c r="R56" s="100" t="str">
        <f t="shared" si="16"/>
        <v/>
      </c>
      <c r="S56" s="100" t="str">
        <f t="shared" si="17"/>
        <v/>
      </c>
      <c r="T56" s="100" t="str">
        <f t="shared" si="18"/>
        <v/>
      </c>
      <c r="U56" s="100" t="str">
        <f t="shared" si="19"/>
        <v/>
      </c>
      <c r="V56" s="100" t="str">
        <f t="shared" si="20"/>
        <v/>
      </c>
      <c r="W56" s="100" t="str">
        <f t="shared" si="21"/>
        <v/>
      </c>
      <c r="X56" s="100" t="str">
        <f t="shared" si="22"/>
        <v/>
      </c>
      <c r="Y56" s="100" t="str">
        <f t="shared" si="23"/>
        <v/>
      </c>
      <c r="Z56" s="100" t="str">
        <f t="shared" si="24"/>
        <v/>
      </c>
      <c r="AA56" s="100" t="str">
        <f t="shared" si="25"/>
        <v/>
      </c>
      <c r="AB56" s="100" t="str">
        <f t="shared" si="26"/>
        <v/>
      </c>
      <c r="AC56" s="100" t="str">
        <f t="shared" si="27"/>
        <v/>
      </c>
      <c r="AD56" s="100"/>
      <c r="AE56" s="100" t="str">
        <f t="shared" si="28"/>
        <v/>
      </c>
      <c r="AF56" s="100" t="str">
        <f t="shared" si="29"/>
        <v/>
      </c>
      <c r="AG56" s="100" t="str">
        <f t="shared" si="30"/>
        <v/>
      </c>
      <c r="AH56" s="100" t="str">
        <f t="shared" si="31"/>
        <v/>
      </c>
      <c r="AI56" s="100" t="str">
        <f t="shared" si="32"/>
        <v/>
      </c>
      <c r="AJ56" s="100" t="str">
        <f t="shared" si="33"/>
        <v/>
      </c>
      <c r="AK56" s="100" t="str">
        <f t="shared" si="34"/>
        <v/>
      </c>
      <c r="AL56" s="100" t="str">
        <f t="shared" si="35"/>
        <v/>
      </c>
      <c r="AM56" s="100" t="str">
        <f t="shared" si="36"/>
        <v/>
      </c>
      <c r="AN56" s="100" t="str">
        <f t="shared" si="37"/>
        <v/>
      </c>
      <c r="AO56" s="100" t="str">
        <f t="shared" si="38"/>
        <v/>
      </c>
      <c r="AP56" s="100" t="str">
        <f t="shared" si="39"/>
        <v/>
      </c>
      <c r="AQ56" s="100" t="str">
        <f t="shared" si="40"/>
        <v/>
      </c>
      <c r="AR56" s="100" t="str">
        <f t="shared" si="41"/>
        <v/>
      </c>
      <c r="AS56" s="259" t="str">
        <f t="shared" si="42"/>
        <v/>
      </c>
      <c r="AT56" s="259" t="str">
        <f t="shared" si="43"/>
        <v/>
      </c>
      <c r="AU56" s="259" t="str">
        <f t="shared" si="44"/>
        <v/>
      </c>
      <c r="AV56" s="259" t="str">
        <f t="shared" si="45"/>
        <v/>
      </c>
      <c r="AW56" s="259"/>
      <c r="AX56" s="100" t="str">
        <f t="shared" si="46"/>
        <v/>
      </c>
      <c r="AY56" s="100" t="str">
        <f t="shared" si="47"/>
        <v/>
      </c>
      <c r="AZ56" s="100" t="str">
        <f t="shared" si="48"/>
        <v/>
      </c>
      <c r="BA56" s="100" t="str">
        <f t="shared" si="49"/>
        <v/>
      </c>
      <c r="BB56" s="100" t="str">
        <f t="shared" si="50"/>
        <v/>
      </c>
      <c r="BC56" s="100" t="str">
        <f t="shared" si="51"/>
        <v/>
      </c>
      <c r="BD56" s="100" t="str">
        <f t="shared" si="52"/>
        <v/>
      </c>
      <c r="BE56" s="100" t="str">
        <f t="shared" si="53"/>
        <v/>
      </c>
      <c r="BF56" s="100" t="str">
        <f t="shared" si="54"/>
        <v/>
      </c>
      <c r="BG56" s="100" t="str">
        <f t="shared" si="55"/>
        <v/>
      </c>
      <c r="BH56" s="100" t="str">
        <f t="shared" si="56"/>
        <v/>
      </c>
      <c r="BI56" s="100" t="str">
        <f t="shared" si="57"/>
        <v/>
      </c>
      <c r="BJ56" s="100" t="str">
        <f t="shared" si="58"/>
        <v/>
      </c>
      <c r="BK56" s="100" t="str">
        <f t="shared" si="59"/>
        <v/>
      </c>
      <c r="BL56" s="100"/>
      <c r="BM56" s="100" t="str">
        <f t="shared" si="60"/>
        <v/>
      </c>
      <c r="BN56" s="100" t="str">
        <f t="shared" si="61"/>
        <v/>
      </c>
      <c r="BO56" s="100" t="str">
        <f t="shared" si="62"/>
        <v/>
      </c>
      <c r="BP56" s="100" t="str">
        <f t="shared" si="63"/>
        <v/>
      </c>
      <c r="BQ56" s="100" t="str">
        <f t="shared" si="64"/>
        <v/>
      </c>
      <c r="BR56" s="100" t="str">
        <f t="shared" si="65"/>
        <v/>
      </c>
      <c r="BS56" s="100" t="str">
        <f t="shared" si="66"/>
        <v/>
      </c>
      <c r="BT56" s="100" t="str">
        <f t="shared" si="67"/>
        <v/>
      </c>
      <c r="BU56" s="100" t="str">
        <f t="shared" si="68"/>
        <v/>
      </c>
      <c r="BV56" s="100" t="str">
        <f t="shared" si="69"/>
        <v/>
      </c>
      <c r="BW56" s="100" t="str">
        <f t="shared" si="70"/>
        <v/>
      </c>
      <c r="BX56" s="100" t="str">
        <f t="shared" si="71"/>
        <v/>
      </c>
      <c r="BY56" s="100" t="str">
        <f t="shared" si="72"/>
        <v/>
      </c>
      <c r="BZ56" s="100" t="str">
        <f t="shared" si="73"/>
        <v/>
      </c>
    </row>
    <row r="57" spans="1:78" ht="15.75" customHeight="1" x14ac:dyDescent="0.3">
      <c r="A57" s="387" t="str">
        <f>Contacts!$L$11&amp;"_"&amp;'Service Points'!C57</f>
        <v>______27</v>
      </c>
      <c r="B57" s="388">
        <f>IF(ISERROR(VLOOKUP(A57,LY!$D:$E,1,FALSE)),0,1)</f>
        <v>0</v>
      </c>
      <c r="C57" s="293">
        <f t="shared" si="74"/>
        <v>27</v>
      </c>
      <c r="D57" s="295" t="str">
        <f t="shared" si="75"/>
        <v/>
      </c>
      <c r="E57" s="42" t="str">
        <f t="shared" si="76"/>
        <v/>
      </c>
      <c r="F57" s="42" t="str">
        <f t="shared" si="77"/>
        <v/>
      </c>
      <c r="G57" s="420" t="str">
        <f t="shared" si="78"/>
        <v/>
      </c>
      <c r="H57" s="42"/>
      <c r="I57" s="294" t="str">
        <f t="shared" si="79"/>
        <v/>
      </c>
      <c r="J57" s="130" t="str">
        <f t="shared" si="80"/>
        <v/>
      </c>
      <c r="K57" s="386" t="str">
        <f t="shared" si="11"/>
        <v/>
      </c>
      <c r="L57" s="46">
        <f t="shared" si="10"/>
        <v>0</v>
      </c>
      <c r="M57" s="259" t="str">
        <f t="shared" si="12"/>
        <v/>
      </c>
      <c r="N57" s="259" t="str">
        <f t="shared" si="13"/>
        <v/>
      </c>
      <c r="O57" s="146"/>
      <c r="P57" s="100" t="str">
        <f t="shared" si="14"/>
        <v/>
      </c>
      <c r="Q57" s="100" t="str">
        <f t="shared" si="15"/>
        <v/>
      </c>
      <c r="R57" s="100" t="str">
        <f t="shared" si="16"/>
        <v/>
      </c>
      <c r="S57" s="100" t="str">
        <f t="shared" si="17"/>
        <v/>
      </c>
      <c r="T57" s="100" t="str">
        <f t="shared" si="18"/>
        <v/>
      </c>
      <c r="U57" s="100" t="str">
        <f t="shared" si="19"/>
        <v/>
      </c>
      <c r="V57" s="100" t="str">
        <f t="shared" si="20"/>
        <v/>
      </c>
      <c r="W57" s="100" t="str">
        <f t="shared" si="21"/>
        <v/>
      </c>
      <c r="X57" s="100" t="str">
        <f t="shared" si="22"/>
        <v/>
      </c>
      <c r="Y57" s="100" t="str">
        <f t="shared" si="23"/>
        <v/>
      </c>
      <c r="Z57" s="100" t="str">
        <f t="shared" si="24"/>
        <v/>
      </c>
      <c r="AA57" s="100" t="str">
        <f t="shared" si="25"/>
        <v/>
      </c>
      <c r="AB57" s="100" t="str">
        <f t="shared" si="26"/>
        <v/>
      </c>
      <c r="AC57" s="100" t="str">
        <f t="shared" si="27"/>
        <v/>
      </c>
      <c r="AD57" s="100"/>
      <c r="AE57" s="100" t="str">
        <f t="shared" si="28"/>
        <v/>
      </c>
      <c r="AF57" s="100" t="str">
        <f t="shared" si="29"/>
        <v/>
      </c>
      <c r="AG57" s="100" t="str">
        <f t="shared" si="30"/>
        <v/>
      </c>
      <c r="AH57" s="100" t="str">
        <f t="shared" si="31"/>
        <v/>
      </c>
      <c r="AI57" s="100" t="str">
        <f t="shared" si="32"/>
        <v/>
      </c>
      <c r="AJ57" s="100" t="str">
        <f t="shared" si="33"/>
        <v/>
      </c>
      <c r="AK57" s="100" t="str">
        <f t="shared" si="34"/>
        <v/>
      </c>
      <c r="AL57" s="100" t="str">
        <f t="shared" si="35"/>
        <v/>
      </c>
      <c r="AM57" s="100" t="str">
        <f t="shared" si="36"/>
        <v/>
      </c>
      <c r="AN57" s="100" t="str">
        <f t="shared" si="37"/>
        <v/>
      </c>
      <c r="AO57" s="100" t="str">
        <f t="shared" si="38"/>
        <v/>
      </c>
      <c r="AP57" s="100" t="str">
        <f t="shared" si="39"/>
        <v/>
      </c>
      <c r="AQ57" s="100" t="str">
        <f t="shared" si="40"/>
        <v/>
      </c>
      <c r="AR57" s="100" t="str">
        <f t="shared" si="41"/>
        <v/>
      </c>
      <c r="AS57" s="259" t="str">
        <f t="shared" si="42"/>
        <v/>
      </c>
      <c r="AT57" s="259" t="str">
        <f t="shared" si="43"/>
        <v/>
      </c>
      <c r="AU57" s="259" t="str">
        <f t="shared" si="44"/>
        <v/>
      </c>
      <c r="AV57" s="259" t="str">
        <f t="shared" si="45"/>
        <v/>
      </c>
      <c r="AW57" s="259"/>
      <c r="AX57" s="100" t="str">
        <f t="shared" si="46"/>
        <v/>
      </c>
      <c r="AY57" s="100" t="str">
        <f t="shared" si="47"/>
        <v/>
      </c>
      <c r="AZ57" s="100" t="str">
        <f t="shared" si="48"/>
        <v/>
      </c>
      <c r="BA57" s="100" t="str">
        <f t="shared" si="49"/>
        <v/>
      </c>
      <c r="BB57" s="100" t="str">
        <f t="shared" si="50"/>
        <v/>
      </c>
      <c r="BC57" s="100" t="str">
        <f t="shared" si="51"/>
        <v/>
      </c>
      <c r="BD57" s="100" t="str">
        <f t="shared" si="52"/>
        <v/>
      </c>
      <c r="BE57" s="100" t="str">
        <f t="shared" si="53"/>
        <v/>
      </c>
      <c r="BF57" s="100" t="str">
        <f t="shared" si="54"/>
        <v/>
      </c>
      <c r="BG57" s="100" t="str">
        <f t="shared" si="55"/>
        <v/>
      </c>
      <c r="BH57" s="100" t="str">
        <f t="shared" si="56"/>
        <v/>
      </c>
      <c r="BI57" s="100" t="str">
        <f t="shared" si="57"/>
        <v/>
      </c>
      <c r="BJ57" s="100" t="str">
        <f t="shared" si="58"/>
        <v/>
      </c>
      <c r="BK57" s="100" t="str">
        <f t="shared" si="59"/>
        <v/>
      </c>
      <c r="BL57" s="100"/>
      <c r="BM57" s="100" t="str">
        <f t="shared" si="60"/>
        <v/>
      </c>
      <c r="BN57" s="100" t="str">
        <f t="shared" si="61"/>
        <v/>
      </c>
      <c r="BO57" s="100" t="str">
        <f t="shared" si="62"/>
        <v/>
      </c>
      <c r="BP57" s="100" t="str">
        <f t="shared" si="63"/>
        <v/>
      </c>
      <c r="BQ57" s="100" t="str">
        <f t="shared" si="64"/>
        <v/>
      </c>
      <c r="BR57" s="100" t="str">
        <f t="shared" si="65"/>
        <v/>
      </c>
      <c r="BS57" s="100" t="str">
        <f t="shared" si="66"/>
        <v/>
      </c>
      <c r="BT57" s="100" t="str">
        <f t="shared" si="67"/>
        <v/>
      </c>
      <c r="BU57" s="100" t="str">
        <f t="shared" si="68"/>
        <v/>
      </c>
      <c r="BV57" s="100" t="str">
        <f t="shared" si="69"/>
        <v/>
      </c>
      <c r="BW57" s="100" t="str">
        <f t="shared" si="70"/>
        <v/>
      </c>
      <c r="BX57" s="100" t="str">
        <f t="shared" si="71"/>
        <v/>
      </c>
      <c r="BY57" s="100" t="str">
        <f t="shared" si="72"/>
        <v/>
      </c>
      <c r="BZ57" s="100" t="str">
        <f t="shared" si="73"/>
        <v/>
      </c>
    </row>
    <row r="58" spans="1:78" ht="15.75" customHeight="1" x14ac:dyDescent="0.3">
      <c r="A58" s="387" t="str">
        <f>Contacts!$L$11&amp;"_"&amp;'Service Points'!C58</f>
        <v>______28</v>
      </c>
      <c r="B58" s="388">
        <f>IF(ISERROR(VLOOKUP(A58,LY!$D:$E,1,FALSE)),0,1)</f>
        <v>0</v>
      </c>
      <c r="C58" s="293">
        <f t="shared" si="74"/>
        <v>28</v>
      </c>
      <c r="D58" s="295" t="str">
        <f t="shared" si="75"/>
        <v/>
      </c>
      <c r="E58" s="42" t="str">
        <f t="shared" si="76"/>
        <v/>
      </c>
      <c r="F58" s="42" t="str">
        <f t="shared" si="77"/>
        <v/>
      </c>
      <c r="G58" s="420" t="str">
        <f t="shared" si="78"/>
        <v/>
      </c>
      <c r="H58" s="42"/>
      <c r="I58" s="294" t="str">
        <f t="shared" si="79"/>
        <v/>
      </c>
      <c r="J58" s="130" t="str">
        <f t="shared" si="80"/>
        <v/>
      </c>
      <c r="K58" s="386" t="str">
        <f t="shared" si="11"/>
        <v/>
      </c>
      <c r="L58" s="46">
        <f t="shared" si="10"/>
        <v>0</v>
      </c>
      <c r="M58" s="259" t="str">
        <f t="shared" si="12"/>
        <v/>
      </c>
      <c r="N58" s="259" t="str">
        <f t="shared" si="13"/>
        <v/>
      </c>
      <c r="O58" s="146"/>
      <c r="P58" s="100" t="str">
        <f t="shared" si="14"/>
        <v/>
      </c>
      <c r="Q58" s="100" t="str">
        <f t="shared" si="15"/>
        <v/>
      </c>
      <c r="R58" s="100" t="str">
        <f t="shared" si="16"/>
        <v/>
      </c>
      <c r="S58" s="100" t="str">
        <f t="shared" si="17"/>
        <v/>
      </c>
      <c r="T58" s="100" t="str">
        <f t="shared" si="18"/>
        <v/>
      </c>
      <c r="U58" s="100" t="str">
        <f t="shared" si="19"/>
        <v/>
      </c>
      <c r="V58" s="100" t="str">
        <f t="shared" si="20"/>
        <v/>
      </c>
      <c r="W58" s="100" t="str">
        <f t="shared" si="21"/>
        <v/>
      </c>
      <c r="X58" s="100" t="str">
        <f t="shared" si="22"/>
        <v/>
      </c>
      <c r="Y58" s="100" t="str">
        <f t="shared" si="23"/>
        <v/>
      </c>
      <c r="Z58" s="100" t="str">
        <f t="shared" si="24"/>
        <v/>
      </c>
      <c r="AA58" s="100" t="str">
        <f t="shared" si="25"/>
        <v/>
      </c>
      <c r="AB58" s="100" t="str">
        <f t="shared" si="26"/>
        <v/>
      </c>
      <c r="AC58" s="100" t="str">
        <f t="shared" si="27"/>
        <v/>
      </c>
      <c r="AD58" s="100"/>
      <c r="AE58" s="100" t="str">
        <f t="shared" si="28"/>
        <v/>
      </c>
      <c r="AF58" s="100" t="str">
        <f t="shared" si="29"/>
        <v/>
      </c>
      <c r="AG58" s="100" t="str">
        <f t="shared" si="30"/>
        <v/>
      </c>
      <c r="AH58" s="100" t="str">
        <f t="shared" si="31"/>
        <v/>
      </c>
      <c r="AI58" s="100" t="str">
        <f t="shared" si="32"/>
        <v/>
      </c>
      <c r="AJ58" s="100" t="str">
        <f t="shared" si="33"/>
        <v/>
      </c>
      <c r="AK58" s="100" t="str">
        <f t="shared" si="34"/>
        <v/>
      </c>
      <c r="AL58" s="100" t="str">
        <f t="shared" si="35"/>
        <v/>
      </c>
      <c r="AM58" s="100" t="str">
        <f t="shared" si="36"/>
        <v/>
      </c>
      <c r="AN58" s="100" t="str">
        <f t="shared" si="37"/>
        <v/>
      </c>
      <c r="AO58" s="100" t="str">
        <f t="shared" si="38"/>
        <v/>
      </c>
      <c r="AP58" s="100" t="str">
        <f t="shared" si="39"/>
        <v/>
      </c>
      <c r="AQ58" s="100" t="str">
        <f t="shared" si="40"/>
        <v/>
      </c>
      <c r="AR58" s="100" t="str">
        <f t="shared" si="41"/>
        <v/>
      </c>
      <c r="AS58" s="259" t="str">
        <f t="shared" si="42"/>
        <v/>
      </c>
      <c r="AT58" s="259" t="str">
        <f t="shared" si="43"/>
        <v/>
      </c>
      <c r="AU58" s="259" t="str">
        <f t="shared" si="44"/>
        <v/>
      </c>
      <c r="AV58" s="259" t="str">
        <f t="shared" si="45"/>
        <v/>
      </c>
      <c r="AW58" s="259"/>
      <c r="AX58" s="100" t="str">
        <f t="shared" si="46"/>
        <v/>
      </c>
      <c r="AY58" s="100" t="str">
        <f t="shared" si="47"/>
        <v/>
      </c>
      <c r="AZ58" s="100" t="str">
        <f t="shared" si="48"/>
        <v/>
      </c>
      <c r="BA58" s="100" t="str">
        <f t="shared" si="49"/>
        <v/>
      </c>
      <c r="BB58" s="100" t="str">
        <f t="shared" si="50"/>
        <v/>
      </c>
      <c r="BC58" s="100" t="str">
        <f t="shared" si="51"/>
        <v/>
      </c>
      <c r="BD58" s="100" t="str">
        <f t="shared" si="52"/>
        <v/>
      </c>
      <c r="BE58" s="100" t="str">
        <f t="shared" si="53"/>
        <v/>
      </c>
      <c r="BF58" s="100" t="str">
        <f t="shared" si="54"/>
        <v/>
      </c>
      <c r="BG58" s="100" t="str">
        <f t="shared" si="55"/>
        <v/>
      </c>
      <c r="BH58" s="100" t="str">
        <f t="shared" si="56"/>
        <v/>
      </c>
      <c r="BI58" s="100" t="str">
        <f t="shared" si="57"/>
        <v/>
      </c>
      <c r="BJ58" s="100" t="str">
        <f t="shared" si="58"/>
        <v/>
      </c>
      <c r="BK58" s="100" t="str">
        <f t="shared" si="59"/>
        <v/>
      </c>
      <c r="BL58" s="100"/>
      <c r="BM58" s="100" t="str">
        <f t="shared" si="60"/>
        <v/>
      </c>
      <c r="BN58" s="100" t="str">
        <f t="shared" si="61"/>
        <v/>
      </c>
      <c r="BO58" s="100" t="str">
        <f t="shared" si="62"/>
        <v/>
      </c>
      <c r="BP58" s="100" t="str">
        <f t="shared" si="63"/>
        <v/>
      </c>
      <c r="BQ58" s="100" t="str">
        <f t="shared" si="64"/>
        <v/>
      </c>
      <c r="BR58" s="100" t="str">
        <f t="shared" si="65"/>
        <v/>
      </c>
      <c r="BS58" s="100" t="str">
        <f t="shared" si="66"/>
        <v/>
      </c>
      <c r="BT58" s="100" t="str">
        <f t="shared" si="67"/>
        <v/>
      </c>
      <c r="BU58" s="100" t="str">
        <f t="shared" si="68"/>
        <v/>
      </c>
      <c r="BV58" s="100" t="str">
        <f t="shared" si="69"/>
        <v/>
      </c>
      <c r="BW58" s="100" t="str">
        <f t="shared" si="70"/>
        <v/>
      </c>
      <c r="BX58" s="100" t="str">
        <f t="shared" si="71"/>
        <v/>
      </c>
      <c r="BY58" s="100" t="str">
        <f t="shared" si="72"/>
        <v/>
      </c>
      <c r="BZ58" s="100" t="str">
        <f t="shared" si="73"/>
        <v/>
      </c>
    </row>
    <row r="59" spans="1:78" ht="15.75" customHeight="1" x14ac:dyDescent="0.3">
      <c r="A59" s="387" t="str">
        <f>Contacts!$L$11&amp;"_"&amp;'Service Points'!C59</f>
        <v>______29</v>
      </c>
      <c r="B59" s="388">
        <f>IF(ISERROR(VLOOKUP(A59,LY!$D:$E,1,FALSE)),0,1)</f>
        <v>0</v>
      </c>
      <c r="C59" s="293">
        <f t="shared" si="74"/>
        <v>29</v>
      </c>
      <c r="D59" s="295" t="str">
        <f t="shared" si="75"/>
        <v/>
      </c>
      <c r="E59" s="42" t="str">
        <f t="shared" si="76"/>
        <v/>
      </c>
      <c r="F59" s="42" t="str">
        <f t="shared" si="77"/>
        <v/>
      </c>
      <c r="G59" s="420" t="str">
        <f t="shared" si="78"/>
        <v/>
      </c>
      <c r="H59" s="42"/>
      <c r="I59" s="294" t="str">
        <f t="shared" si="79"/>
        <v/>
      </c>
      <c r="J59" s="130" t="str">
        <f t="shared" si="80"/>
        <v/>
      </c>
      <c r="K59" s="386" t="str">
        <f t="shared" si="11"/>
        <v/>
      </c>
      <c r="L59" s="46">
        <f t="shared" si="10"/>
        <v>0</v>
      </c>
      <c r="M59" s="259" t="str">
        <f t="shared" si="12"/>
        <v/>
      </c>
      <c r="N59" s="259" t="str">
        <f t="shared" si="13"/>
        <v/>
      </c>
      <c r="O59" s="146"/>
      <c r="P59" s="100" t="str">
        <f t="shared" si="14"/>
        <v/>
      </c>
      <c r="Q59" s="100" t="str">
        <f t="shared" si="15"/>
        <v/>
      </c>
      <c r="R59" s="100" t="str">
        <f t="shared" si="16"/>
        <v/>
      </c>
      <c r="S59" s="100" t="str">
        <f t="shared" si="17"/>
        <v/>
      </c>
      <c r="T59" s="100" t="str">
        <f t="shared" si="18"/>
        <v/>
      </c>
      <c r="U59" s="100" t="str">
        <f t="shared" si="19"/>
        <v/>
      </c>
      <c r="V59" s="100" t="str">
        <f t="shared" si="20"/>
        <v/>
      </c>
      <c r="W59" s="100" t="str">
        <f t="shared" si="21"/>
        <v/>
      </c>
      <c r="X59" s="100" t="str">
        <f t="shared" si="22"/>
        <v/>
      </c>
      <c r="Y59" s="100" t="str">
        <f t="shared" si="23"/>
        <v/>
      </c>
      <c r="Z59" s="100" t="str">
        <f t="shared" si="24"/>
        <v/>
      </c>
      <c r="AA59" s="100" t="str">
        <f t="shared" si="25"/>
        <v/>
      </c>
      <c r="AB59" s="100" t="str">
        <f t="shared" si="26"/>
        <v/>
      </c>
      <c r="AC59" s="100" t="str">
        <f t="shared" si="27"/>
        <v/>
      </c>
      <c r="AD59" s="100"/>
      <c r="AE59" s="100" t="str">
        <f t="shared" si="28"/>
        <v/>
      </c>
      <c r="AF59" s="100" t="str">
        <f t="shared" si="29"/>
        <v/>
      </c>
      <c r="AG59" s="100" t="str">
        <f t="shared" si="30"/>
        <v/>
      </c>
      <c r="AH59" s="100" t="str">
        <f t="shared" si="31"/>
        <v/>
      </c>
      <c r="AI59" s="100" t="str">
        <f t="shared" si="32"/>
        <v/>
      </c>
      <c r="AJ59" s="100" t="str">
        <f t="shared" si="33"/>
        <v/>
      </c>
      <c r="AK59" s="100" t="str">
        <f t="shared" si="34"/>
        <v/>
      </c>
      <c r="AL59" s="100" t="str">
        <f t="shared" si="35"/>
        <v/>
      </c>
      <c r="AM59" s="100" t="str">
        <f t="shared" si="36"/>
        <v/>
      </c>
      <c r="AN59" s="100" t="str">
        <f t="shared" si="37"/>
        <v/>
      </c>
      <c r="AO59" s="100" t="str">
        <f t="shared" si="38"/>
        <v/>
      </c>
      <c r="AP59" s="100" t="str">
        <f t="shared" si="39"/>
        <v/>
      </c>
      <c r="AQ59" s="100" t="str">
        <f t="shared" si="40"/>
        <v/>
      </c>
      <c r="AR59" s="100" t="str">
        <f t="shared" si="41"/>
        <v/>
      </c>
      <c r="AS59" s="259" t="str">
        <f t="shared" si="42"/>
        <v/>
      </c>
      <c r="AT59" s="259" t="str">
        <f t="shared" si="43"/>
        <v/>
      </c>
      <c r="AU59" s="259" t="str">
        <f t="shared" si="44"/>
        <v/>
      </c>
      <c r="AV59" s="259" t="str">
        <f t="shared" si="45"/>
        <v/>
      </c>
      <c r="AW59" s="259"/>
      <c r="AX59" s="100" t="str">
        <f t="shared" si="46"/>
        <v/>
      </c>
      <c r="AY59" s="100" t="str">
        <f t="shared" si="47"/>
        <v/>
      </c>
      <c r="AZ59" s="100" t="str">
        <f t="shared" si="48"/>
        <v/>
      </c>
      <c r="BA59" s="100" t="str">
        <f t="shared" si="49"/>
        <v/>
      </c>
      <c r="BB59" s="100" t="str">
        <f t="shared" si="50"/>
        <v/>
      </c>
      <c r="BC59" s="100" t="str">
        <f t="shared" si="51"/>
        <v/>
      </c>
      <c r="BD59" s="100" t="str">
        <f t="shared" si="52"/>
        <v/>
      </c>
      <c r="BE59" s="100" t="str">
        <f t="shared" si="53"/>
        <v/>
      </c>
      <c r="BF59" s="100" t="str">
        <f t="shared" si="54"/>
        <v/>
      </c>
      <c r="BG59" s="100" t="str">
        <f t="shared" si="55"/>
        <v/>
      </c>
      <c r="BH59" s="100" t="str">
        <f t="shared" si="56"/>
        <v/>
      </c>
      <c r="BI59" s="100" t="str">
        <f t="shared" si="57"/>
        <v/>
      </c>
      <c r="BJ59" s="100" t="str">
        <f t="shared" si="58"/>
        <v/>
      </c>
      <c r="BK59" s="100" t="str">
        <f t="shared" si="59"/>
        <v/>
      </c>
      <c r="BL59" s="100"/>
      <c r="BM59" s="100" t="str">
        <f t="shared" si="60"/>
        <v/>
      </c>
      <c r="BN59" s="100" t="str">
        <f t="shared" si="61"/>
        <v/>
      </c>
      <c r="BO59" s="100" t="str">
        <f t="shared" si="62"/>
        <v/>
      </c>
      <c r="BP59" s="100" t="str">
        <f t="shared" si="63"/>
        <v/>
      </c>
      <c r="BQ59" s="100" t="str">
        <f t="shared" si="64"/>
        <v/>
      </c>
      <c r="BR59" s="100" t="str">
        <f t="shared" si="65"/>
        <v/>
      </c>
      <c r="BS59" s="100" t="str">
        <f t="shared" si="66"/>
        <v/>
      </c>
      <c r="BT59" s="100" t="str">
        <f t="shared" si="67"/>
        <v/>
      </c>
      <c r="BU59" s="100" t="str">
        <f t="shared" si="68"/>
        <v/>
      </c>
      <c r="BV59" s="100" t="str">
        <f t="shared" si="69"/>
        <v/>
      </c>
      <c r="BW59" s="100" t="str">
        <f t="shared" si="70"/>
        <v/>
      </c>
      <c r="BX59" s="100" t="str">
        <f t="shared" si="71"/>
        <v/>
      </c>
      <c r="BY59" s="100" t="str">
        <f t="shared" si="72"/>
        <v/>
      </c>
      <c r="BZ59" s="100" t="str">
        <f t="shared" si="73"/>
        <v/>
      </c>
    </row>
    <row r="60" spans="1:78" ht="15.75" customHeight="1" x14ac:dyDescent="0.3">
      <c r="A60" s="387" t="str">
        <f>Contacts!$L$11&amp;"_"&amp;'Service Points'!C60</f>
        <v>______30</v>
      </c>
      <c r="B60" s="388">
        <f>IF(ISERROR(VLOOKUP(A60,LY!$D:$E,1,FALSE)),0,1)</f>
        <v>0</v>
      </c>
      <c r="C60" s="293">
        <f t="shared" si="74"/>
        <v>30</v>
      </c>
      <c r="D60" s="295" t="str">
        <f t="shared" si="75"/>
        <v/>
      </c>
      <c r="E60" s="42" t="str">
        <f t="shared" si="76"/>
        <v/>
      </c>
      <c r="F60" s="42" t="str">
        <f t="shared" si="77"/>
        <v/>
      </c>
      <c r="G60" s="420" t="str">
        <f t="shared" si="78"/>
        <v/>
      </c>
      <c r="H60" s="42"/>
      <c r="I60" s="294" t="str">
        <f t="shared" si="79"/>
        <v/>
      </c>
      <c r="J60" s="130" t="str">
        <f t="shared" si="80"/>
        <v/>
      </c>
      <c r="K60" s="386" t="str">
        <f t="shared" si="11"/>
        <v/>
      </c>
      <c r="L60" s="46">
        <f t="shared" si="10"/>
        <v>0</v>
      </c>
      <c r="M60" s="259" t="str">
        <f t="shared" si="12"/>
        <v/>
      </c>
      <c r="N60" s="259" t="str">
        <f t="shared" si="13"/>
        <v/>
      </c>
      <c r="O60" s="146"/>
      <c r="P60" s="100" t="str">
        <f t="shared" si="14"/>
        <v/>
      </c>
      <c r="Q60" s="100" t="str">
        <f t="shared" si="15"/>
        <v/>
      </c>
      <c r="R60" s="100" t="str">
        <f t="shared" si="16"/>
        <v/>
      </c>
      <c r="S60" s="100" t="str">
        <f t="shared" si="17"/>
        <v/>
      </c>
      <c r="T60" s="100" t="str">
        <f t="shared" si="18"/>
        <v/>
      </c>
      <c r="U60" s="100" t="str">
        <f t="shared" si="19"/>
        <v/>
      </c>
      <c r="V60" s="100" t="str">
        <f t="shared" si="20"/>
        <v/>
      </c>
      <c r="W60" s="100" t="str">
        <f t="shared" si="21"/>
        <v/>
      </c>
      <c r="X60" s="100" t="str">
        <f t="shared" si="22"/>
        <v/>
      </c>
      <c r="Y60" s="100" t="str">
        <f t="shared" si="23"/>
        <v/>
      </c>
      <c r="Z60" s="100" t="str">
        <f t="shared" si="24"/>
        <v/>
      </c>
      <c r="AA60" s="100" t="str">
        <f t="shared" si="25"/>
        <v/>
      </c>
      <c r="AB60" s="100" t="str">
        <f t="shared" si="26"/>
        <v/>
      </c>
      <c r="AC60" s="100" t="str">
        <f t="shared" si="27"/>
        <v/>
      </c>
      <c r="AD60" s="100"/>
      <c r="AE60" s="100" t="str">
        <f t="shared" si="28"/>
        <v/>
      </c>
      <c r="AF60" s="100" t="str">
        <f t="shared" si="29"/>
        <v/>
      </c>
      <c r="AG60" s="100" t="str">
        <f t="shared" si="30"/>
        <v/>
      </c>
      <c r="AH60" s="100" t="str">
        <f t="shared" si="31"/>
        <v/>
      </c>
      <c r="AI60" s="100" t="str">
        <f t="shared" si="32"/>
        <v/>
      </c>
      <c r="AJ60" s="100" t="str">
        <f t="shared" si="33"/>
        <v/>
      </c>
      <c r="AK60" s="100" t="str">
        <f t="shared" si="34"/>
        <v/>
      </c>
      <c r="AL60" s="100" t="str">
        <f t="shared" si="35"/>
        <v/>
      </c>
      <c r="AM60" s="100" t="str">
        <f t="shared" si="36"/>
        <v/>
      </c>
      <c r="AN60" s="100" t="str">
        <f t="shared" si="37"/>
        <v/>
      </c>
      <c r="AO60" s="100" t="str">
        <f t="shared" si="38"/>
        <v/>
      </c>
      <c r="AP60" s="100" t="str">
        <f t="shared" si="39"/>
        <v/>
      </c>
      <c r="AQ60" s="100" t="str">
        <f t="shared" si="40"/>
        <v/>
      </c>
      <c r="AR60" s="100" t="str">
        <f t="shared" si="41"/>
        <v/>
      </c>
      <c r="AS60" s="259" t="str">
        <f t="shared" si="42"/>
        <v/>
      </c>
      <c r="AT60" s="259" t="str">
        <f t="shared" si="43"/>
        <v/>
      </c>
      <c r="AU60" s="259" t="str">
        <f t="shared" si="44"/>
        <v/>
      </c>
      <c r="AV60" s="259" t="str">
        <f t="shared" si="45"/>
        <v/>
      </c>
      <c r="AW60" s="259"/>
      <c r="AX60" s="100" t="str">
        <f t="shared" si="46"/>
        <v/>
      </c>
      <c r="AY60" s="100" t="str">
        <f t="shared" si="47"/>
        <v/>
      </c>
      <c r="AZ60" s="100" t="str">
        <f t="shared" si="48"/>
        <v/>
      </c>
      <c r="BA60" s="100" t="str">
        <f t="shared" si="49"/>
        <v/>
      </c>
      <c r="BB60" s="100" t="str">
        <f t="shared" si="50"/>
        <v/>
      </c>
      <c r="BC60" s="100" t="str">
        <f t="shared" si="51"/>
        <v/>
      </c>
      <c r="BD60" s="100" t="str">
        <f t="shared" si="52"/>
        <v/>
      </c>
      <c r="BE60" s="100" t="str">
        <f t="shared" si="53"/>
        <v/>
      </c>
      <c r="BF60" s="100" t="str">
        <f t="shared" si="54"/>
        <v/>
      </c>
      <c r="BG60" s="100" t="str">
        <f t="shared" si="55"/>
        <v/>
      </c>
      <c r="BH60" s="100" t="str">
        <f t="shared" si="56"/>
        <v/>
      </c>
      <c r="BI60" s="100" t="str">
        <f t="shared" si="57"/>
        <v/>
      </c>
      <c r="BJ60" s="100" t="str">
        <f t="shared" si="58"/>
        <v/>
      </c>
      <c r="BK60" s="100" t="str">
        <f t="shared" si="59"/>
        <v/>
      </c>
      <c r="BL60" s="100"/>
      <c r="BM60" s="100" t="str">
        <f t="shared" si="60"/>
        <v/>
      </c>
      <c r="BN60" s="100" t="str">
        <f t="shared" si="61"/>
        <v/>
      </c>
      <c r="BO60" s="100" t="str">
        <f t="shared" si="62"/>
        <v/>
      </c>
      <c r="BP60" s="100" t="str">
        <f t="shared" si="63"/>
        <v/>
      </c>
      <c r="BQ60" s="100" t="str">
        <f t="shared" si="64"/>
        <v/>
      </c>
      <c r="BR60" s="100" t="str">
        <f t="shared" si="65"/>
        <v/>
      </c>
      <c r="BS60" s="100" t="str">
        <f t="shared" si="66"/>
        <v/>
      </c>
      <c r="BT60" s="100" t="str">
        <f t="shared" si="67"/>
        <v/>
      </c>
      <c r="BU60" s="100" t="str">
        <f t="shared" si="68"/>
        <v/>
      </c>
      <c r="BV60" s="100" t="str">
        <f t="shared" si="69"/>
        <v/>
      </c>
      <c r="BW60" s="100" t="str">
        <f t="shared" si="70"/>
        <v/>
      </c>
      <c r="BX60" s="100" t="str">
        <f t="shared" si="71"/>
        <v/>
      </c>
      <c r="BY60" s="100" t="str">
        <f t="shared" si="72"/>
        <v/>
      </c>
      <c r="BZ60" s="100" t="str">
        <f t="shared" si="73"/>
        <v/>
      </c>
    </row>
    <row r="61" spans="1:78" ht="15.75" customHeight="1" x14ac:dyDescent="0.3">
      <c r="A61" s="387" t="str">
        <f>Contacts!$L$11&amp;"_"&amp;'Service Points'!C61</f>
        <v>______31</v>
      </c>
      <c r="B61" s="388">
        <f>IF(ISERROR(VLOOKUP(A61,LY!$D:$E,1,FALSE)),0,1)</f>
        <v>0</v>
      </c>
      <c r="C61" s="293">
        <f t="shared" si="74"/>
        <v>31</v>
      </c>
      <c r="D61" s="295" t="str">
        <f t="shared" si="75"/>
        <v/>
      </c>
      <c r="E61" s="42" t="str">
        <f t="shared" si="76"/>
        <v/>
      </c>
      <c r="F61" s="42" t="str">
        <f t="shared" si="77"/>
        <v/>
      </c>
      <c r="G61" s="420" t="str">
        <f t="shared" si="78"/>
        <v/>
      </c>
      <c r="H61" s="42"/>
      <c r="I61" s="294" t="str">
        <f t="shared" si="79"/>
        <v/>
      </c>
      <c r="J61" s="130" t="str">
        <f t="shared" si="80"/>
        <v/>
      </c>
      <c r="K61" s="386" t="str">
        <f t="shared" si="11"/>
        <v/>
      </c>
      <c r="L61" s="46">
        <f t="shared" si="10"/>
        <v>0</v>
      </c>
      <c r="M61" s="259" t="str">
        <f t="shared" si="12"/>
        <v/>
      </c>
      <c r="N61" s="259" t="str">
        <f t="shared" si="13"/>
        <v/>
      </c>
      <c r="O61" s="146"/>
      <c r="P61" s="100" t="str">
        <f t="shared" si="14"/>
        <v/>
      </c>
      <c r="Q61" s="100" t="str">
        <f t="shared" si="15"/>
        <v/>
      </c>
      <c r="R61" s="100" t="str">
        <f t="shared" si="16"/>
        <v/>
      </c>
      <c r="S61" s="100" t="str">
        <f t="shared" si="17"/>
        <v/>
      </c>
      <c r="T61" s="100" t="str">
        <f t="shared" si="18"/>
        <v/>
      </c>
      <c r="U61" s="100" t="str">
        <f t="shared" si="19"/>
        <v/>
      </c>
      <c r="V61" s="100" t="str">
        <f t="shared" si="20"/>
        <v/>
      </c>
      <c r="W61" s="100" t="str">
        <f t="shared" si="21"/>
        <v/>
      </c>
      <c r="X61" s="100" t="str">
        <f t="shared" si="22"/>
        <v/>
      </c>
      <c r="Y61" s="100" t="str">
        <f t="shared" si="23"/>
        <v/>
      </c>
      <c r="Z61" s="100" t="str">
        <f t="shared" si="24"/>
        <v/>
      </c>
      <c r="AA61" s="100" t="str">
        <f t="shared" si="25"/>
        <v/>
      </c>
      <c r="AB61" s="100" t="str">
        <f t="shared" si="26"/>
        <v/>
      </c>
      <c r="AC61" s="100" t="str">
        <f t="shared" si="27"/>
        <v/>
      </c>
      <c r="AD61" s="100"/>
      <c r="AE61" s="100" t="str">
        <f t="shared" si="28"/>
        <v/>
      </c>
      <c r="AF61" s="100" t="str">
        <f t="shared" si="29"/>
        <v/>
      </c>
      <c r="AG61" s="100" t="str">
        <f t="shared" si="30"/>
        <v/>
      </c>
      <c r="AH61" s="100" t="str">
        <f t="shared" si="31"/>
        <v/>
      </c>
      <c r="AI61" s="100" t="str">
        <f t="shared" si="32"/>
        <v/>
      </c>
      <c r="AJ61" s="100" t="str">
        <f t="shared" si="33"/>
        <v/>
      </c>
      <c r="AK61" s="100" t="str">
        <f t="shared" si="34"/>
        <v/>
      </c>
      <c r="AL61" s="100" t="str">
        <f t="shared" si="35"/>
        <v/>
      </c>
      <c r="AM61" s="100" t="str">
        <f t="shared" si="36"/>
        <v/>
      </c>
      <c r="AN61" s="100" t="str">
        <f t="shared" si="37"/>
        <v/>
      </c>
      <c r="AO61" s="100" t="str">
        <f t="shared" si="38"/>
        <v/>
      </c>
      <c r="AP61" s="100" t="str">
        <f t="shared" si="39"/>
        <v/>
      </c>
      <c r="AQ61" s="100" t="str">
        <f t="shared" si="40"/>
        <v/>
      </c>
      <c r="AR61" s="100" t="str">
        <f t="shared" si="41"/>
        <v/>
      </c>
      <c r="AS61" s="259" t="str">
        <f t="shared" si="42"/>
        <v/>
      </c>
      <c r="AT61" s="259" t="str">
        <f t="shared" si="43"/>
        <v/>
      </c>
      <c r="AU61" s="259" t="str">
        <f t="shared" si="44"/>
        <v/>
      </c>
      <c r="AV61" s="259" t="str">
        <f t="shared" si="45"/>
        <v/>
      </c>
      <c r="AW61" s="259"/>
      <c r="AX61" s="100" t="str">
        <f t="shared" si="46"/>
        <v/>
      </c>
      <c r="AY61" s="100" t="str">
        <f t="shared" si="47"/>
        <v/>
      </c>
      <c r="AZ61" s="100" t="str">
        <f t="shared" si="48"/>
        <v/>
      </c>
      <c r="BA61" s="100" t="str">
        <f t="shared" si="49"/>
        <v/>
      </c>
      <c r="BB61" s="100" t="str">
        <f t="shared" si="50"/>
        <v/>
      </c>
      <c r="BC61" s="100" t="str">
        <f t="shared" si="51"/>
        <v/>
      </c>
      <c r="BD61" s="100" t="str">
        <f t="shared" si="52"/>
        <v/>
      </c>
      <c r="BE61" s="100" t="str">
        <f t="shared" si="53"/>
        <v/>
      </c>
      <c r="BF61" s="100" t="str">
        <f t="shared" si="54"/>
        <v/>
      </c>
      <c r="BG61" s="100" t="str">
        <f t="shared" si="55"/>
        <v/>
      </c>
      <c r="BH61" s="100" t="str">
        <f t="shared" si="56"/>
        <v/>
      </c>
      <c r="BI61" s="100" t="str">
        <f t="shared" si="57"/>
        <v/>
      </c>
      <c r="BJ61" s="100" t="str">
        <f t="shared" si="58"/>
        <v/>
      </c>
      <c r="BK61" s="100" t="str">
        <f t="shared" si="59"/>
        <v/>
      </c>
      <c r="BL61" s="100"/>
      <c r="BM61" s="100" t="str">
        <f t="shared" si="60"/>
        <v/>
      </c>
      <c r="BN61" s="100" t="str">
        <f t="shared" si="61"/>
        <v/>
      </c>
      <c r="BO61" s="100" t="str">
        <f t="shared" si="62"/>
        <v/>
      </c>
      <c r="BP61" s="100" t="str">
        <f t="shared" si="63"/>
        <v/>
      </c>
      <c r="BQ61" s="100" t="str">
        <f t="shared" si="64"/>
        <v/>
      </c>
      <c r="BR61" s="100" t="str">
        <f t="shared" si="65"/>
        <v/>
      </c>
      <c r="BS61" s="100" t="str">
        <f t="shared" si="66"/>
        <v/>
      </c>
      <c r="BT61" s="100" t="str">
        <f t="shared" si="67"/>
        <v/>
      </c>
      <c r="BU61" s="100" t="str">
        <f t="shared" si="68"/>
        <v/>
      </c>
      <c r="BV61" s="100" t="str">
        <f t="shared" si="69"/>
        <v/>
      </c>
      <c r="BW61" s="100" t="str">
        <f t="shared" si="70"/>
        <v/>
      </c>
      <c r="BX61" s="100" t="str">
        <f t="shared" si="71"/>
        <v/>
      </c>
      <c r="BY61" s="100" t="str">
        <f t="shared" si="72"/>
        <v/>
      </c>
      <c r="BZ61" s="100" t="str">
        <f t="shared" si="73"/>
        <v/>
      </c>
    </row>
    <row r="62" spans="1:78" ht="15.75" customHeight="1" x14ac:dyDescent="0.3">
      <c r="A62" s="387" t="str">
        <f>Contacts!$L$11&amp;"_"&amp;'Service Points'!C62</f>
        <v>______32</v>
      </c>
      <c r="B62" s="388">
        <f>IF(ISERROR(VLOOKUP(A62,LY!$D:$E,1,FALSE)),0,1)</f>
        <v>0</v>
      </c>
      <c r="C62" s="293">
        <f t="shared" si="74"/>
        <v>32</v>
      </c>
      <c r="D62" s="295" t="str">
        <f t="shared" si="75"/>
        <v/>
      </c>
      <c r="E62" s="42" t="str">
        <f t="shared" si="76"/>
        <v/>
      </c>
      <c r="F62" s="42" t="str">
        <f t="shared" si="77"/>
        <v/>
      </c>
      <c r="G62" s="420" t="str">
        <f t="shared" si="78"/>
        <v/>
      </c>
      <c r="H62" s="42"/>
      <c r="I62" s="294" t="str">
        <f t="shared" si="79"/>
        <v/>
      </c>
      <c r="J62" s="130" t="str">
        <f t="shared" si="80"/>
        <v/>
      </c>
      <c r="K62" s="386" t="str">
        <f t="shared" si="11"/>
        <v/>
      </c>
      <c r="L62" s="46">
        <f t="shared" si="10"/>
        <v>0</v>
      </c>
      <c r="M62" s="259" t="str">
        <f t="shared" si="12"/>
        <v/>
      </c>
      <c r="N62" s="259" t="str">
        <f t="shared" si="13"/>
        <v/>
      </c>
      <c r="O62" s="146"/>
      <c r="P62" s="100" t="str">
        <f t="shared" si="14"/>
        <v/>
      </c>
      <c r="Q62" s="100" t="str">
        <f t="shared" si="15"/>
        <v/>
      </c>
      <c r="R62" s="100" t="str">
        <f t="shared" si="16"/>
        <v/>
      </c>
      <c r="S62" s="100" t="str">
        <f t="shared" si="17"/>
        <v/>
      </c>
      <c r="T62" s="100" t="str">
        <f t="shared" si="18"/>
        <v/>
      </c>
      <c r="U62" s="100" t="str">
        <f t="shared" si="19"/>
        <v/>
      </c>
      <c r="V62" s="100" t="str">
        <f t="shared" si="20"/>
        <v/>
      </c>
      <c r="W62" s="100" t="str">
        <f t="shared" si="21"/>
        <v/>
      </c>
      <c r="X62" s="100" t="str">
        <f t="shared" si="22"/>
        <v/>
      </c>
      <c r="Y62" s="100" t="str">
        <f t="shared" si="23"/>
        <v/>
      </c>
      <c r="Z62" s="100" t="str">
        <f t="shared" si="24"/>
        <v/>
      </c>
      <c r="AA62" s="100" t="str">
        <f t="shared" si="25"/>
        <v/>
      </c>
      <c r="AB62" s="100" t="str">
        <f t="shared" si="26"/>
        <v/>
      </c>
      <c r="AC62" s="100" t="str">
        <f t="shared" si="27"/>
        <v/>
      </c>
      <c r="AD62" s="100"/>
      <c r="AE62" s="100" t="str">
        <f t="shared" si="28"/>
        <v/>
      </c>
      <c r="AF62" s="100" t="str">
        <f t="shared" si="29"/>
        <v/>
      </c>
      <c r="AG62" s="100" t="str">
        <f t="shared" si="30"/>
        <v/>
      </c>
      <c r="AH62" s="100" t="str">
        <f t="shared" si="31"/>
        <v/>
      </c>
      <c r="AI62" s="100" t="str">
        <f t="shared" si="32"/>
        <v/>
      </c>
      <c r="AJ62" s="100" t="str">
        <f t="shared" si="33"/>
        <v/>
      </c>
      <c r="AK62" s="100" t="str">
        <f t="shared" si="34"/>
        <v/>
      </c>
      <c r="AL62" s="100" t="str">
        <f t="shared" si="35"/>
        <v/>
      </c>
      <c r="AM62" s="100" t="str">
        <f t="shared" si="36"/>
        <v/>
      </c>
      <c r="AN62" s="100" t="str">
        <f t="shared" si="37"/>
        <v/>
      </c>
      <c r="AO62" s="100" t="str">
        <f t="shared" si="38"/>
        <v/>
      </c>
      <c r="AP62" s="100" t="str">
        <f t="shared" si="39"/>
        <v/>
      </c>
      <c r="AQ62" s="100" t="str">
        <f t="shared" si="40"/>
        <v/>
      </c>
      <c r="AR62" s="100" t="str">
        <f t="shared" si="41"/>
        <v/>
      </c>
      <c r="AS62" s="259" t="str">
        <f t="shared" si="42"/>
        <v/>
      </c>
      <c r="AT62" s="259" t="str">
        <f t="shared" si="43"/>
        <v/>
      </c>
      <c r="AU62" s="259" t="str">
        <f t="shared" si="44"/>
        <v/>
      </c>
      <c r="AV62" s="259" t="str">
        <f t="shared" si="45"/>
        <v/>
      </c>
      <c r="AW62" s="259"/>
      <c r="AX62" s="100" t="str">
        <f t="shared" si="46"/>
        <v/>
      </c>
      <c r="AY62" s="100" t="str">
        <f t="shared" si="47"/>
        <v/>
      </c>
      <c r="AZ62" s="100" t="str">
        <f t="shared" si="48"/>
        <v/>
      </c>
      <c r="BA62" s="100" t="str">
        <f t="shared" si="49"/>
        <v/>
      </c>
      <c r="BB62" s="100" t="str">
        <f t="shared" si="50"/>
        <v/>
      </c>
      <c r="BC62" s="100" t="str">
        <f t="shared" si="51"/>
        <v/>
      </c>
      <c r="BD62" s="100" t="str">
        <f t="shared" si="52"/>
        <v/>
      </c>
      <c r="BE62" s="100" t="str">
        <f t="shared" si="53"/>
        <v/>
      </c>
      <c r="BF62" s="100" t="str">
        <f t="shared" si="54"/>
        <v/>
      </c>
      <c r="BG62" s="100" t="str">
        <f t="shared" si="55"/>
        <v/>
      </c>
      <c r="BH62" s="100" t="str">
        <f t="shared" si="56"/>
        <v/>
      </c>
      <c r="BI62" s="100" t="str">
        <f t="shared" si="57"/>
        <v/>
      </c>
      <c r="BJ62" s="100" t="str">
        <f t="shared" si="58"/>
        <v/>
      </c>
      <c r="BK62" s="100" t="str">
        <f t="shared" si="59"/>
        <v/>
      </c>
      <c r="BL62" s="100"/>
      <c r="BM62" s="100" t="str">
        <f t="shared" si="60"/>
        <v/>
      </c>
      <c r="BN62" s="100" t="str">
        <f t="shared" si="61"/>
        <v/>
      </c>
      <c r="BO62" s="100" t="str">
        <f t="shared" si="62"/>
        <v/>
      </c>
      <c r="BP62" s="100" t="str">
        <f t="shared" si="63"/>
        <v/>
      </c>
      <c r="BQ62" s="100" t="str">
        <f t="shared" si="64"/>
        <v/>
      </c>
      <c r="BR62" s="100" t="str">
        <f t="shared" si="65"/>
        <v/>
      </c>
      <c r="BS62" s="100" t="str">
        <f t="shared" si="66"/>
        <v/>
      </c>
      <c r="BT62" s="100" t="str">
        <f t="shared" si="67"/>
        <v/>
      </c>
      <c r="BU62" s="100" t="str">
        <f t="shared" si="68"/>
        <v/>
      </c>
      <c r="BV62" s="100" t="str">
        <f t="shared" si="69"/>
        <v/>
      </c>
      <c r="BW62" s="100" t="str">
        <f t="shared" si="70"/>
        <v/>
      </c>
      <c r="BX62" s="100" t="str">
        <f t="shared" si="71"/>
        <v/>
      </c>
      <c r="BY62" s="100" t="str">
        <f t="shared" si="72"/>
        <v/>
      </c>
      <c r="BZ62" s="100" t="str">
        <f t="shared" si="73"/>
        <v/>
      </c>
    </row>
    <row r="63" spans="1:78" ht="15.75" customHeight="1" x14ac:dyDescent="0.3">
      <c r="A63" s="387" t="str">
        <f>Contacts!$L$11&amp;"_"&amp;'Service Points'!C63</f>
        <v>______33</v>
      </c>
      <c r="B63" s="388">
        <f>IF(ISERROR(VLOOKUP(A63,LY!$D:$E,1,FALSE)),0,1)</f>
        <v>0</v>
      </c>
      <c r="C63" s="293">
        <f t="shared" si="74"/>
        <v>33</v>
      </c>
      <c r="D63" s="295" t="str">
        <f t="shared" ref="D63:D94" si="81">IF($B63=1,VLOOKUP($A63,LY_ServicePoints,2,FALSE),"")</f>
        <v/>
      </c>
      <c r="E63" s="42" t="str">
        <f t="shared" ref="E63:E94" si="82">IF($B63=1,VLOOKUP($A63,LY_ServicePoints,3,FALSE),"")</f>
        <v/>
      </c>
      <c r="F63" s="42" t="str">
        <f t="shared" ref="F63:F94" si="83">IF($B63=1,VLOOKUP($A63,LY_ServicePoints,4,FALSE),"")</f>
        <v/>
      </c>
      <c r="G63" s="420" t="str">
        <f t="shared" ref="G63:G94" si="84">IF($B63=1,VLOOKUP($A63,LY_ServicePoints,5,FALSE),"")</f>
        <v/>
      </c>
      <c r="H63" s="42"/>
      <c r="I63" s="294" t="str">
        <f t="shared" ref="I63:I94" si="85">IF($B63=1,VLOOKUP($A63,LY_ServicePoints,6,FALSE),"")</f>
        <v/>
      </c>
      <c r="J63" s="130" t="str">
        <f t="shared" ref="J63:J94" si="86">IF($B63=1,VLOOKUP($A63,LY_ServicePoints,7,FALSE),"")</f>
        <v/>
      </c>
      <c r="K63" s="386" t="str">
        <f t="shared" si="11"/>
        <v/>
      </c>
      <c r="L63" s="46">
        <f t="shared" ref="L63:L94" si="87">IF(LEN(D63)&gt;0,1,0)</f>
        <v>0</v>
      </c>
      <c r="M63" s="259" t="str">
        <f t="shared" si="12"/>
        <v/>
      </c>
      <c r="N63" s="259" t="str">
        <f t="shared" si="13"/>
        <v/>
      </c>
      <c r="O63" s="146"/>
      <c r="P63" s="100" t="str">
        <f t="shared" si="14"/>
        <v/>
      </c>
      <c r="Q63" s="100" t="str">
        <f t="shared" si="15"/>
        <v/>
      </c>
      <c r="R63" s="100" t="str">
        <f t="shared" si="16"/>
        <v/>
      </c>
      <c r="S63" s="100" t="str">
        <f t="shared" si="17"/>
        <v/>
      </c>
      <c r="T63" s="100" t="str">
        <f t="shared" si="18"/>
        <v/>
      </c>
      <c r="U63" s="100" t="str">
        <f t="shared" si="19"/>
        <v/>
      </c>
      <c r="V63" s="100" t="str">
        <f t="shared" si="20"/>
        <v/>
      </c>
      <c r="W63" s="100" t="str">
        <f t="shared" si="21"/>
        <v/>
      </c>
      <c r="X63" s="100" t="str">
        <f t="shared" si="22"/>
        <v/>
      </c>
      <c r="Y63" s="100" t="str">
        <f t="shared" si="23"/>
        <v/>
      </c>
      <c r="Z63" s="100" t="str">
        <f t="shared" si="24"/>
        <v/>
      </c>
      <c r="AA63" s="100" t="str">
        <f t="shared" si="25"/>
        <v/>
      </c>
      <c r="AB63" s="100" t="str">
        <f t="shared" si="26"/>
        <v/>
      </c>
      <c r="AC63" s="100" t="str">
        <f t="shared" si="27"/>
        <v/>
      </c>
      <c r="AD63" s="100"/>
      <c r="AE63" s="100" t="str">
        <f t="shared" si="28"/>
        <v/>
      </c>
      <c r="AF63" s="100" t="str">
        <f t="shared" si="29"/>
        <v/>
      </c>
      <c r="AG63" s="100" t="str">
        <f t="shared" si="30"/>
        <v/>
      </c>
      <c r="AH63" s="100" t="str">
        <f t="shared" si="31"/>
        <v/>
      </c>
      <c r="AI63" s="100" t="str">
        <f t="shared" si="32"/>
        <v/>
      </c>
      <c r="AJ63" s="100" t="str">
        <f t="shared" si="33"/>
        <v/>
      </c>
      <c r="AK63" s="100" t="str">
        <f t="shared" si="34"/>
        <v/>
      </c>
      <c r="AL63" s="100" t="str">
        <f t="shared" si="35"/>
        <v/>
      </c>
      <c r="AM63" s="100" t="str">
        <f t="shared" si="36"/>
        <v/>
      </c>
      <c r="AN63" s="100" t="str">
        <f t="shared" si="37"/>
        <v/>
      </c>
      <c r="AO63" s="100" t="str">
        <f t="shared" si="38"/>
        <v/>
      </c>
      <c r="AP63" s="100" t="str">
        <f t="shared" si="39"/>
        <v/>
      </c>
      <c r="AQ63" s="100" t="str">
        <f t="shared" si="40"/>
        <v/>
      </c>
      <c r="AR63" s="100" t="str">
        <f t="shared" si="41"/>
        <v/>
      </c>
      <c r="AS63" s="259" t="str">
        <f t="shared" si="42"/>
        <v/>
      </c>
      <c r="AT63" s="259" t="str">
        <f t="shared" si="43"/>
        <v/>
      </c>
      <c r="AU63" s="259" t="str">
        <f t="shared" si="44"/>
        <v/>
      </c>
      <c r="AV63" s="259" t="str">
        <f t="shared" si="45"/>
        <v/>
      </c>
      <c r="AW63" s="259"/>
      <c r="AX63" s="100" t="str">
        <f t="shared" si="46"/>
        <v/>
      </c>
      <c r="AY63" s="100" t="str">
        <f t="shared" si="47"/>
        <v/>
      </c>
      <c r="AZ63" s="100" t="str">
        <f t="shared" si="48"/>
        <v/>
      </c>
      <c r="BA63" s="100" t="str">
        <f t="shared" si="49"/>
        <v/>
      </c>
      <c r="BB63" s="100" t="str">
        <f t="shared" si="50"/>
        <v/>
      </c>
      <c r="BC63" s="100" t="str">
        <f t="shared" si="51"/>
        <v/>
      </c>
      <c r="BD63" s="100" t="str">
        <f t="shared" si="52"/>
        <v/>
      </c>
      <c r="BE63" s="100" t="str">
        <f t="shared" si="53"/>
        <v/>
      </c>
      <c r="BF63" s="100" t="str">
        <f t="shared" si="54"/>
        <v/>
      </c>
      <c r="BG63" s="100" t="str">
        <f t="shared" si="55"/>
        <v/>
      </c>
      <c r="BH63" s="100" t="str">
        <f t="shared" si="56"/>
        <v/>
      </c>
      <c r="BI63" s="100" t="str">
        <f t="shared" si="57"/>
        <v/>
      </c>
      <c r="BJ63" s="100" t="str">
        <f t="shared" si="58"/>
        <v/>
      </c>
      <c r="BK63" s="100" t="str">
        <f t="shared" si="59"/>
        <v/>
      </c>
      <c r="BL63" s="100"/>
      <c r="BM63" s="100" t="str">
        <f t="shared" si="60"/>
        <v/>
      </c>
      <c r="BN63" s="100" t="str">
        <f t="shared" si="61"/>
        <v/>
      </c>
      <c r="BO63" s="100" t="str">
        <f t="shared" si="62"/>
        <v/>
      </c>
      <c r="BP63" s="100" t="str">
        <f t="shared" si="63"/>
        <v/>
      </c>
      <c r="BQ63" s="100" t="str">
        <f t="shared" si="64"/>
        <v/>
      </c>
      <c r="BR63" s="100" t="str">
        <f t="shared" si="65"/>
        <v/>
      </c>
      <c r="BS63" s="100" t="str">
        <f t="shared" si="66"/>
        <v/>
      </c>
      <c r="BT63" s="100" t="str">
        <f t="shared" si="67"/>
        <v/>
      </c>
      <c r="BU63" s="100" t="str">
        <f t="shared" si="68"/>
        <v/>
      </c>
      <c r="BV63" s="100" t="str">
        <f t="shared" si="69"/>
        <v/>
      </c>
      <c r="BW63" s="100" t="str">
        <f t="shared" si="70"/>
        <v/>
      </c>
      <c r="BX63" s="100" t="str">
        <f t="shared" si="71"/>
        <v/>
      </c>
      <c r="BY63" s="100" t="str">
        <f t="shared" si="72"/>
        <v/>
      </c>
      <c r="BZ63" s="100" t="str">
        <f t="shared" si="73"/>
        <v/>
      </c>
    </row>
    <row r="64" spans="1:78" ht="15.75" customHeight="1" x14ac:dyDescent="0.3">
      <c r="A64" s="387" t="str">
        <f>Contacts!$L$11&amp;"_"&amp;'Service Points'!C64</f>
        <v>______34</v>
      </c>
      <c r="B64" s="388">
        <f>IF(ISERROR(VLOOKUP(A64,LY!$D:$E,1,FALSE)),0,1)</f>
        <v>0</v>
      </c>
      <c r="C64" s="293">
        <f t="shared" si="74"/>
        <v>34</v>
      </c>
      <c r="D64" s="295" t="str">
        <f t="shared" si="81"/>
        <v/>
      </c>
      <c r="E64" s="42" t="str">
        <f t="shared" si="82"/>
        <v/>
      </c>
      <c r="F64" s="42" t="str">
        <f t="shared" si="83"/>
        <v/>
      </c>
      <c r="G64" s="420" t="str">
        <f t="shared" si="84"/>
        <v/>
      </c>
      <c r="H64" s="42"/>
      <c r="I64" s="294" t="str">
        <f t="shared" si="85"/>
        <v/>
      </c>
      <c r="J64" s="130" t="str">
        <f t="shared" si="86"/>
        <v/>
      </c>
      <c r="K64" s="386" t="str">
        <f t="shared" si="11"/>
        <v/>
      </c>
      <c r="L64" s="46">
        <f t="shared" si="87"/>
        <v>0</v>
      </c>
      <c r="M64" s="259" t="str">
        <f t="shared" si="12"/>
        <v/>
      </c>
      <c r="N64" s="259" t="str">
        <f t="shared" si="13"/>
        <v/>
      </c>
      <c r="O64" s="146"/>
      <c r="P64" s="100" t="str">
        <f t="shared" si="14"/>
        <v/>
      </c>
      <c r="Q64" s="100" t="str">
        <f t="shared" si="15"/>
        <v/>
      </c>
      <c r="R64" s="100" t="str">
        <f t="shared" si="16"/>
        <v/>
      </c>
      <c r="S64" s="100" t="str">
        <f t="shared" si="17"/>
        <v/>
      </c>
      <c r="T64" s="100" t="str">
        <f t="shared" si="18"/>
        <v/>
      </c>
      <c r="U64" s="100" t="str">
        <f t="shared" si="19"/>
        <v/>
      </c>
      <c r="V64" s="100" t="str">
        <f t="shared" si="20"/>
        <v/>
      </c>
      <c r="W64" s="100" t="str">
        <f t="shared" si="21"/>
        <v/>
      </c>
      <c r="X64" s="100" t="str">
        <f t="shared" si="22"/>
        <v/>
      </c>
      <c r="Y64" s="100" t="str">
        <f t="shared" si="23"/>
        <v/>
      </c>
      <c r="Z64" s="100" t="str">
        <f t="shared" si="24"/>
        <v/>
      </c>
      <c r="AA64" s="100" t="str">
        <f t="shared" si="25"/>
        <v/>
      </c>
      <c r="AB64" s="100" t="str">
        <f t="shared" si="26"/>
        <v/>
      </c>
      <c r="AC64" s="100" t="str">
        <f t="shared" si="27"/>
        <v/>
      </c>
      <c r="AD64" s="100"/>
      <c r="AE64" s="100" t="str">
        <f t="shared" si="28"/>
        <v/>
      </c>
      <c r="AF64" s="100" t="str">
        <f t="shared" si="29"/>
        <v/>
      </c>
      <c r="AG64" s="100" t="str">
        <f t="shared" si="30"/>
        <v/>
      </c>
      <c r="AH64" s="100" t="str">
        <f t="shared" si="31"/>
        <v/>
      </c>
      <c r="AI64" s="100" t="str">
        <f t="shared" si="32"/>
        <v/>
      </c>
      <c r="AJ64" s="100" t="str">
        <f t="shared" si="33"/>
        <v/>
      </c>
      <c r="AK64" s="100" t="str">
        <f t="shared" si="34"/>
        <v/>
      </c>
      <c r="AL64" s="100" t="str">
        <f t="shared" si="35"/>
        <v/>
      </c>
      <c r="AM64" s="100" t="str">
        <f t="shared" si="36"/>
        <v/>
      </c>
      <c r="AN64" s="100" t="str">
        <f t="shared" si="37"/>
        <v/>
      </c>
      <c r="AO64" s="100" t="str">
        <f t="shared" si="38"/>
        <v/>
      </c>
      <c r="AP64" s="100" t="str">
        <f t="shared" si="39"/>
        <v/>
      </c>
      <c r="AQ64" s="100" t="str">
        <f t="shared" si="40"/>
        <v/>
      </c>
      <c r="AR64" s="100" t="str">
        <f t="shared" si="41"/>
        <v/>
      </c>
      <c r="AS64" s="259" t="str">
        <f t="shared" si="42"/>
        <v/>
      </c>
      <c r="AT64" s="259" t="str">
        <f t="shared" si="43"/>
        <v/>
      </c>
      <c r="AU64" s="259" t="str">
        <f t="shared" si="44"/>
        <v/>
      </c>
      <c r="AV64" s="259" t="str">
        <f t="shared" si="45"/>
        <v/>
      </c>
      <c r="AW64" s="259"/>
      <c r="AX64" s="100" t="str">
        <f t="shared" si="46"/>
        <v/>
      </c>
      <c r="AY64" s="100" t="str">
        <f t="shared" si="47"/>
        <v/>
      </c>
      <c r="AZ64" s="100" t="str">
        <f t="shared" si="48"/>
        <v/>
      </c>
      <c r="BA64" s="100" t="str">
        <f t="shared" si="49"/>
        <v/>
      </c>
      <c r="BB64" s="100" t="str">
        <f t="shared" si="50"/>
        <v/>
      </c>
      <c r="BC64" s="100" t="str">
        <f t="shared" si="51"/>
        <v/>
      </c>
      <c r="BD64" s="100" t="str">
        <f t="shared" si="52"/>
        <v/>
      </c>
      <c r="BE64" s="100" t="str">
        <f t="shared" si="53"/>
        <v/>
      </c>
      <c r="BF64" s="100" t="str">
        <f t="shared" si="54"/>
        <v/>
      </c>
      <c r="BG64" s="100" t="str">
        <f t="shared" si="55"/>
        <v/>
      </c>
      <c r="BH64" s="100" t="str">
        <f t="shared" si="56"/>
        <v/>
      </c>
      <c r="BI64" s="100" t="str">
        <f t="shared" si="57"/>
        <v/>
      </c>
      <c r="BJ64" s="100" t="str">
        <f t="shared" si="58"/>
        <v/>
      </c>
      <c r="BK64" s="100" t="str">
        <f t="shared" si="59"/>
        <v/>
      </c>
      <c r="BL64" s="100"/>
      <c r="BM64" s="100" t="str">
        <f t="shared" si="60"/>
        <v/>
      </c>
      <c r="BN64" s="100" t="str">
        <f t="shared" si="61"/>
        <v/>
      </c>
      <c r="BO64" s="100" t="str">
        <f t="shared" si="62"/>
        <v/>
      </c>
      <c r="BP64" s="100" t="str">
        <f t="shared" si="63"/>
        <v/>
      </c>
      <c r="BQ64" s="100" t="str">
        <f t="shared" si="64"/>
        <v/>
      </c>
      <c r="BR64" s="100" t="str">
        <f t="shared" si="65"/>
        <v/>
      </c>
      <c r="BS64" s="100" t="str">
        <f t="shared" si="66"/>
        <v/>
      </c>
      <c r="BT64" s="100" t="str">
        <f t="shared" si="67"/>
        <v/>
      </c>
      <c r="BU64" s="100" t="str">
        <f t="shared" si="68"/>
        <v/>
      </c>
      <c r="BV64" s="100" t="str">
        <f t="shared" si="69"/>
        <v/>
      </c>
      <c r="BW64" s="100" t="str">
        <f t="shared" si="70"/>
        <v/>
      </c>
      <c r="BX64" s="100" t="str">
        <f t="shared" si="71"/>
        <v/>
      </c>
      <c r="BY64" s="100" t="str">
        <f t="shared" si="72"/>
        <v/>
      </c>
      <c r="BZ64" s="100" t="str">
        <f t="shared" si="73"/>
        <v/>
      </c>
    </row>
    <row r="65" spans="1:78" ht="15.75" customHeight="1" x14ac:dyDescent="0.3">
      <c r="A65" s="387" t="str">
        <f>Contacts!$L$11&amp;"_"&amp;'Service Points'!C65</f>
        <v>______35</v>
      </c>
      <c r="B65" s="388">
        <f>IF(ISERROR(VLOOKUP(A65,LY!$D:$E,1,FALSE)),0,1)</f>
        <v>0</v>
      </c>
      <c r="C65" s="293">
        <f t="shared" si="74"/>
        <v>35</v>
      </c>
      <c r="D65" s="295" t="str">
        <f t="shared" si="81"/>
        <v/>
      </c>
      <c r="E65" s="42" t="str">
        <f t="shared" si="82"/>
        <v/>
      </c>
      <c r="F65" s="42" t="str">
        <f t="shared" si="83"/>
        <v/>
      </c>
      <c r="G65" s="420" t="str">
        <f t="shared" si="84"/>
        <v/>
      </c>
      <c r="H65" s="42"/>
      <c r="I65" s="294" t="str">
        <f t="shared" si="85"/>
        <v/>
      </c>
      <c r="J65" s="130" t="str">
        <f t="shared" si="86"/>
        <v/>
      </c>
      <c r="K65" s="386" t="str">
        <f t="shared" si="11"/>
        <v/>
      </c>
      <c r="L65" s="46">
        <f t="shared" si="87"/>
        <v>0</v>
      </c>
      <c r="M65" s="259" t="str">
        <f t="shared" si="12"/>
        <v/>
      </c>
      <c r="N65" s="259" t="str">
        <f t="shared" si="13"/>
        <v/>
      </c>
      <c r="O65" s="146"/>
      <c r="P65" s="100" t="str">
        <f t="shared" si="14"/>
        <v/>
      </c>
      <c r="Q65" s="100" t="str">
        <f t="shared" si="15"/>
        <v/>
      </c>
      <c r="R65" s="100" t="str">
        <f t="shared" si="16"/>
        <v/>
      </c>
      <c r="S65" s="100" t="str">
        <f t="shared" si="17"/>
        <v/>
      </c>
      <c r="T65" s="100" t="str">
        <f t="shared" si="18"/>
        <v/>
      </c>
      <c r="U65" s="100" t="str">
        <f t="shared" si="19"/>
        <v/>
      </c>
      <c r="V65" s="100" t="str">
        <f t="shared" si="20"/>
        <v/>
      </c>
      <c r="W65" s="100" t="str">
        <f t="shared" si="21"/>
        <v/>
      </c>
      <c r="X65" s="100" t="str">
        <f t="shared" si="22"/>
        <v/>
      </c>
      <c r="Y65" s="100" t="str">
        <f t="shared" si="23"/>
        <v/>
      </c>
      <c r="Z65" s="100" t="str">
        <f t="shared" si="24"/>
        <v/>
      </c>
      <c r="AA65" s="100" t="str">
        <f t="shared" si="25"/>
        <v/>
      </c>
      <c r="AB65" s="100" t="str">
        <f t="shared" si="26"/>
        <v/>
      </c>
      <c r="AC65" s="100" t="str">
        <f t="shared" si="27"/>
        <v/>
      </c>
      <c r="AD65" s="100"/>
      <c r="AE65" s="100" t="str">
        <f t="shared" si="28"/>
        <v/>
      </c>
      <c r="AF65" s="100" t="str">
        <f t="shared" si="29"/>
        <v/>
      </c>
      <c r="AG65" s="100" t="str">
        <f t="shared" si="30"/>
        <v/>
      </c>
      <c r="AH65" s="100" t="str">
        <f t="shared" si="31"/>
        <v/>
      </c>
      <c r="AI65" s="100" t="str">
        <f t="shared" si="32"/>
        <v/>
      </c>
      <c r="AJ65" s="100" t="str">
        <f t="shared" si="33"/>
        <v/>
      </c>
      <c r="AK65" s="100" t="str">
        <f t="shared" si="34"/>
        <v/>
      </c>
      <c r="AL65" s="100" t="str">
        <f t="shared" si="35"/>
        <v/>
      </c>
      <c r="AM65" s="100" t="str">
        <f t="shared" si="36"/>
        <v/>
      </c>
      <c r="AN65" s="100" t="str">
        <f t="shared" si="37"/>
        <v/>
      </c>
      <c r="AO65" s="100" t="str">
        <f t="shared" si="38"/>
        <v/>
      </c>
      <c r="AP65" s="100" t="str">
        <f t="shared" si="39"/>
        <v/>
      </c>
      <c r="AQ65" s="100" t="str">
        <f t="shared" si="40"/>
        <v/>
      </c>
      <c r="AR65" s="100" t="str">
        <f t="shared" si="41"/>
        <v/>
      </c>
      <c r="AS65" s="259" t="str">
        <f t="shared" si="42"/>
        <v/>
      </c>
      <c r="AT65" s="259" t="str">
        <f t="shared" si="43"/>
        <v/>
      </c>
      <c r="AU65" s="259" t="str">
        <f t="shared" si="44"/>
        <v/>
      </c>
      <c r="AV65" s="259" t="str">
        <f t="shared" si="45"/>
        <v/>
      </c>
      <c r="AW65" s="259"/>
      <c r="AX65" s="100" t="str">
        <f t="shared" si="46"/>
        <v/>
      </c>
      <c r="AY65" s="100" t="str">
        <f t="shared" si="47"/>
        <v/>
      </c>
      <c r="AZ65" s="100" t="str">
        <f t="shared" si="48"/>
        <v/>
      </c>
      <c r="BA65" s="100" t="str">
        <f t="shared" si="49"/>
        <v/>
      </c>
      <c r="BB65" s="100" t="str">
        <f t="shared" si="50"/>
        <v/>
      </c>
      <c r="BC65" s="100" t="str">
        <f t="shared" si="51"/>
        <v/>
      </c>
      <c r="BD65" s="100" t="str">
        <f t="shared" si="52"/>
        <v/>
      </c>
      <c r="BE65" s="100" t="str">
        <f t="shared" si="53"/>
        <v/>
      </c>
      <c r="BF65" s="100" t="str">
        <f t="shared" si="54"/>
        <v/>
      </c>
      <c r="BG65" s="100" t="str">
        <f t="shared" si="55"/>
        <v/>
      </c>
      <c r="BH65" s="100" t="str">
        <f t="shared" si="56"/>
        <v/>
      </c>
      <c r="BI65" s="100" t="str">
        <f t="shared" si="57"/>
        <v/>
      </c>
      <c r="BJ65" s="100" t="str">
        <f t="shared" si="58"/>
        <v/>
      </c>
      <c r="BK65" s="100" t="str">
        <f t="shared" si="59"/>
        <v/>
      </c>
      <c r="BL65" s="100"/>
      <c r="BM65" s="100" t="str">
        <f t="shared" si="60"/>
        <v/>
      </c>
      <c r="BN65" s="100" t="str">
        <f t="shared" si="61"/>
        <v/>
      </c>
      <c r="BO65" s="100" t="str">
        <f t="shared" si="62"/>
        <v/>
      </c>
      <c r="BP65" s="100" t="str">
        <f t="shared" si="63"/>
        <v/>
      </c>
      <c r="BQ65" s="100" t="str">
        <f t="shared" si="64"/>
        <v/>
      </c>
      <c r="BR65" s="100" t="str">
        <f t="shared" si="65"/>
        <v/>
      </c>
      <c r="BS65" s="100" t="str">
        <f t="shared" si="66"/>
        <v/>
      </c>
      <c r="BT65" s="100" t="str">
        <f t="shared" si="67"/>
        <v/>
      </c>
      <c r="BU65" s="100" t="str">
        <f t="shared" si="68"/>
        <v/>
      </c>
      <c r="BV65" s="100" t="str">
        <f t="shared" si="69"/>
        <v/>
      </c>
      <c r="BW65" s="100" t="str">
        <f t="shared" si="70"/>
        <v/>
      </c>
      <c r="BX65" s="100" t="str">
        <f t="shared" si="71"/>
        <v/>
      </c>
      <c r="BY65" s="100" t="str">
        <f t="shared" si="72"/>
        <v/>
      </c>
      <c r="BZ65" s="100" t="str">
        <f t="shared" si="73"/>
        <v/>
      </c>
    </row>
    <row r="66" spans="1:78" ht="15.75" customHeight="1" x14ac:dyDescent="0.3">
      <c r="A66" s="387" t="str">
        <f>Contacts!$L$11&amp;"_"&amp;'Service Points'!C66</f>
        <v>______36</v>
      </c>
      <c r="B66" s="388">
        <f>IF(ISERROR(VLOOKUP(A66,LY!$D:$E,1,FALSE)),0,1)</f>
        <v>0</v>
      </c>
      <c r="C66" s="293">
        <f t="shared" si="74"/>
        <v>36</v>
      </c>
      <c r="D66" s="295" t="str">
        <f t="shared" si="81"/>
        <v/>
      </c>
      <c r="E66" s="42" t="str">
        <f t="shared" si="82"/>
        <v/>
      </c>
      <c r="F66" s="42" t="str">
        <f t="shared" si="83"/>
        <v/>
      </c>
      <c r="G66" s="420" t="str">
        <f t="shared" si="84"/>
        <v/>
      </c>
      <c r="H66" s="42"/>
      <c r="I66" s="294" t="str">
        <f t="shared" si="85"/>
        <v/>
      </c>
      <c r="J66" s="130" t="str">
        <f t="shared" si="86"/>
        <v/>
      </c>
      <c r="K66" s="386" t="str">
        <f t="shared" si="11"/>
        <v/>
      </c>
      <c r="L66" s="46">
        <f t="shared" si="87"/>
        <v>0</v>
      </c>
      <c r="M66" s="259" t="str">
        <f t="shared" si="12"/>
        <v/>
      </c>
      <c r="N66" s="259" t="str">
        <f t="shared" si="13"/>
        <v/>
      </c>
      <c r="O66" s="146"/>
      <c r="P66" s="100" t="str">
        <f t="shared" si="14"/>
        <v/>
      </c>
      <c r="Q66" s="100" t="str">
        <f t="shared" si="15"/>
        <v/>
      </c>
      <c r="R66" s="100" t="str">
        <f t="shared" si="16"/>
        <v/>
      </c>
      <c r="S66" s="100" t="str">
        <f t="shared" si="17"/>
        <v/>
      </c>
      <c r="T66" s="100" t="str">
        <f t="shared" si="18"/>
        <v/>
      </c>
      <c r="U66" s="100" t="str">
        <f t="shared" si="19"/>
        <v/>
      </c>
      <c r="V66" s="100" t="str">
        <f t="shared" si="20"/>
        <v/>
      </c>
      <c r="W66" s="100" t="str">
        <f t="shared" si="21"/>
        <v/>
      </c>
      <c r="X66" s="100" t="str">
        <f t="shared" si="22"/>
        <v/>
      </c>
      <c r="Y66" s="100" t="str">
        <f t="shared" si="23"/>
        <v/>
      </c>
      <c r="Z66" s="100" t="str">
        <f t="shared" si="24"/>
        <v/>
      </c>
      <c r="AA66" s="100" t="str">
        <f t="shared" si="25"/>
        <v/>
      </c>
      <c r="AB66" s="100" t="str">
        <f t="shared" si="26"/>
        <v/>
      </c>
      <c r="AC66" s="100" t="str">
        <f t="shared" si="27"/>
        <v/>
      </c>
      <c r="AD66" s="100"/>
      <c r="AE66" s="100" t="str">
        <f t="shared" si="28"/>
        <v/>
      </c>
      <c r="AF66" s="100" t="str">
        <f t="shared" si="29"/>
        <v/>
      </c>
      <c r="AG66" s="100" t="str">
        <f t="shared" si="30"/>
        <v/>
      </c>
      <c r="AH66" s="100" t="str">
        <f t="shared" si="31"/>
        <v/>
      </c>
      <c r="AI66" s="100" t="str">
        <f t="shared" si="32"/>
        <v/>
      </c>
      <c r="AJ66" s="100" t="str">
        <f t="shared" si="33"/>
        <v/>
      </c>
      <c r="AK66" s="100" t="str">
        <f t="shared" si="34"/>
        <v/>
      </c>
      <c r="AL66" s="100" t="str">
        <f t="shared" si="35"/>
        <v/>
      </c>
      <c r="AM66" s="100" t="str">
        <f t="shared" si="36"/>
        <v/>
      </c>
      <c r="AN66" s="100" t="str">
        <f t="shared" si="37"/>
        <v/>
      </c>
      <c r="AO66" s="100" t="str">
        <f t="shared" si="38"/>
        <v/>
      </c>
      <c r="AP66" s="100" t="str">
        <f t="shared" si="39"/>
        <v/>
      </c>
      <c r="AQ66" s="100" t="str">
        <f t="shared" si="40"/>
        <v/>
      </c>
      <c r="AR66" s="100" t="str">
        <f t="shared" si="41"/>
        <v/>
      </c>
      <c r="AS66" s="259" t="str">
        <f t="shared" si="42"/>
        <v/>
      </c>
      <c r="AT66" s="259" t="str">
        <f t="shared" si="43"/>
        <v/>
      </c>
      <c r="AU66" s="259" t="str">
        <f t="shared" si="44"/>
        <v/>
      </c>
      <c r="AV66" s="259" t="str">
        <f t="shared" si="45"/>
        <v/>
      </c>
      <c r="AW66" s="259"/>
      <c r="AX66" s="100" t="str">
        <f t="shared" si="46"/>
        <v/>
      </c>
      <c r="AY66" s="100" t="str">
        <f t="shared" si="47"/>
        <v/>
      </c>
      <c r="AZ66" s="100" t="str">
        <f t="shared" si="48"/>
        <v/>
      </c>
      <c r="BA66" s="100" t="str">
        <f t="shared" si="49"/>
        <v/>
      </c>
      <c r="BB66" s="100" t="str">
        <f t="shared" si="50"/>
        <v/>
      </c>
      <c r="BC66" s="100" t="str">
        <f t="shared" si="51"/>
        <v/>
      </c>
      <c r="BD66" s="100" t="str">
        <f t="shared" si="52"/>
        <v/>
      </c>
      <c r="BE66" s="100" t="str">
        <f t="shared" si="53"/>
        <v/>
      </c>
      <c r="BF66" s="100" t="str">
        <f t="shared" si="54"/>
        <v/>
      </c>
      <c r="BG66" s="100" t="str">
        <f t="shared" si="55"/>
        <v/>
      </c>
      <c r="BH66" s="100" t="str">
        <f t="shared" si="56"/>
        <v/>
      </c>
      <c r="BI66" s="100" t="str">
        <f t="shared" si="57"/>
        <v/>
      </c>
      <c r="BJ66" s="100" t="str">
        <f t="shared" si="58"/>
        <v/>
      </c>
      <c r="BK66" s="100" t="str">
        <f t="shared" si="59"/>
        <v/>
      </c>
      <c r="BL66" s="100"/>
      <c r="BM66" s="100" t="str">
        <f t="shared" si="60"/>
        <v/>
      </c>
      <c r="BN66" s="100" t="str">
        <f t="shared" si="61"/>
        <v/>
      </c>
      <c r="BO66" s="100" t="str">
        <f t="shared" si="62"/>
        <v/>
      </c>
      <c r="BP66" s="100" t="str">
        <f t="shared" si="63"/>
        <v/>
      </c>
      <c r="BQ66" s="100" t="str">
        <f t="shared" si="64"/>
        <v/>
      </c>
      <c r="BR66" s="100" t="str">
        <f t="shared" si="65"/>
        <v/>
      </c>
      <c r="BS66" s="100" t="str">
        <f t="shared" si="66"/>
        <v/>
      </c>
      <c r="BT66" s="100" t="str">
        <f t="shared" si="67"/>
        <v/>
      </c>
      <c r="BU66" s="100" t="str">
        <f t="shared" si="68"/>
        <v/>
      </c>
      <c r="BV66" s="100" t="str">
        <f t="shared" si="69"/>
        <v/>
      </c>
      <c r="BW66" s="100" t="str">
        <f t="shared" si="70"/>
        <v/>
      </c>
      <c r="BX66" s="100" t="str">
        <f t="shared" si="71"/>
        <v/>
      </c>
      <c r="BY66" s="100" t="str">
        <f t="shared" si="72"/>
        <v/>
      </c>
      <c r="BZ66" s="100" t="str">
        <f t="shared" si="73"/>
        <v/>
      </c>
    </row>
    <row r="67" spans="1:78" ht="15.75" customHeight="1" x14ac:dyDescent="0.3">
      <c r="A67" s="387" t="str">
        <f>Contacts!$L$11&amp;"_"&amp;'Service Points'!C67</f>
        <v>______37</v>
      </c>
      <c r="B67" s="388">
        <f>IF(ISERROR(VLOOKUP(A67,LY!$D:$E,1,FALSE)),0,1)</f>
        <v>0</v>
      </c>
      <c r="C67" s="293">
        <f t="shared" si="74"/>
        <v>37</v>
      </c>
      <c r="D67" s="295" t="str">
        <f t="shared" si="81"/>
        <v/>
      </c>
      <c r="E67" s="42" t="str">
        <f t="shared" si="82"/>
        <v/>
      </c>
      <c r="F67" s="42" t="str">
        <f t="shared" si="83"/>
        <v/>
      </c>
      <c r="G67" s="420" t="str">
        <f t="shared" si="84"/>
        <v/>
      </c>
      <c r="H67" s="42"/>
      <c r="I67" s="294" t="str">
        <f t="shared" si="85"/>
        <v/>
      </c>
      <c r="J67" s="130" t="str">
        <f t="shared" si="86"/>
        <v/>
      </c>
      <c r="K67" s="386" t="str">
        <f t="shared" si="11"/>
        <v/>
      </c>
      <c r="L67" s="46">
        <f t="shared" si="87"/>
        <v>0</v>
      </c>
      <c r="M67" s="259" t="str">
        <f t="shared" si="12"/>
        <v/>
      </c>
      <c r="N67" s="259" t="str">
        <f t="shared" si="13"/>
        <v/>
      </c>
      <c r="O67" s="146"/>
      <c r="P67" s="100" t="str">
        <f t="shared" si="14"/>
        <v/>
      </c>
      <c r="Q67" s="100" t="str">
        <f t="shared" si="15"/>
        <v/>
      </c>
      <c r="R67" s="100" t="str">
        <f t="shared" si="16"/>
        <v/>
      </c>
      <c r="S67" s="100" t="str">
        <f t="shared" si="17"/>
        <v/>
      </c>
      <c r="T67" s="100" t="str">
        <f t="shared" si="18"/>
        <v/>
      </c>
      <c r="U67" s="100" t="str">
        <f t="shared" si="19"/>
        <v/>
      </c>
      <c r="V67" s="100" t="str">
        <f t="shared" si="20"/>
        <v/>
      </c>
      <c r="W67" s="100" t="str">
        <f t="shared" si="21"/>
        <v/>
      </c>
      <c r="X67" s="100" t="str">
        <f t="shared" si="22"/>
        <v/>
      </c>
      <c r="Y67" s="100" t="str">
        <f t="shared" si="23"/>
        <v/>
      </c>
      <c r="Z67" s="100" t="str">
        <f t="shared" si="24"/>
        <v/>
      </c>
      <c r="AA67" s="100" t="str">
        <f t="shared" si="25"/>
        <v/>
      </c>
      <c r="AB67" s="100" t="str">
        <f t="shared" si="26"/>
        <v/>
      </c>
      <c r="AC67" s="100" t="str">
        <f t="shared" si="27"/>
        <v/>
      </c>
      <c r="AD67" s="100"/>
      <c r="AE67" s="100" t="str">
        <f t="shared" si="28"/>
        <v/>
      </c>
      <c r="AF67" s="100" t="str">
        <f t="shared" si="29"/>
        <v/>
      </c>
      <c r="AG67" s="100" t="str">
        <f t="shared" si="30"/>
        <v/>
      </c>
      <c r="AH67" s="100" t="str">
        <f t="shared" si="31"/>
        <v/>
      </c>
      <c r="AI67" s="100" t="str">
        <f t="shared" si="32"/>
        <v/>
      </c>
      <c r="AJ67" s="100" t="str">
        <f t="shared" si="33"/>
        <v/>
      </c>
      <c r="AK67" s="100" t="str">
        <f t="shared" si="34"/>
        <v/>
      </c>
      <c r="AL67" s="100" t="str">
        <f t="shared" si="35"/>
        <v/>
      </c>
      <c r="AM67" s="100" t="str">
        <f t="shared" si="36"/>
        <v/>
      </c>
      <c r="AN67" s="100" t="str">
        <f t="shared" si="37"/>
        <v/>
      </c>
      <c r="AO67" s="100" t="str">
        <f t="shared" si="38"/>
        <v/>
      </c>
      <c r="AP67" s="100" t="str">
        <f t="shared" si="39"/>
        <v/>
      </c>
      <c r="AQ67" s="100" t="str">
        <f t="shared" si="40"/>
        <v/>
      </c>
      <c r="AR67" s="100" t="str">
        <f t="shared" si="41"/>
        <v/>
      </c>
      <c r="AS67" s="259" t="str">
        <f t="shared" si="42"/>
        <v/>
      </c>
      <c r="AT67" s="259" t="str">
        <f t="shared" si="43"/>
        <v/>
      </c>
      <c r="AU67" s="259" t="str">
        <f t="shared" si="44"/>
        <v/>
      </c>
      <c r="AV67" s="259" t="str">
        <f t="shared" si="45"/>
        <v/>
      </c>
      <c r="AW67" s="259"/>
      <c r="AX67" s="100" t="str">
        <f t="shared" si="46"/>
        <v/>
      </c>
      <c r="AY67" s="100" t="str">
        <f t="shared" si="47"/>
        <v/>
      </c>
      <c r="AZ67" s="100" t="str">
        <f t="shared" si="48"/>
        <v/>
      </c>
      <c r="BA67" s="100" t="str">
        <f t="shared" si="49"/>
        <v/>
      </c>
      <c r="BB67" s="100" t="str">
        <f t="shared" si="50"/>
        <v/>
      </c>
      <c r="BC67" s="100" t="str">
        <f t="shared" si="51"/>
        <v/>
      </c>
      <c r="BD67" s="100" t="str">
        <f t="shared" si="52"/>
        <v/>
      </c>
      <c r="BE67" s="100" t="str">
        <f t="shared" si="53"/>
        <v/>
      </c>
      <c r="BF67" s="100" t="str">
        <f t="shared" si="54"/>
        <v/>
      </c>
      <c r="BG67" s="100" t="str">
        <f t="shared" si="55"/>
        <v/>
      </c>
      <c r="BH67" s="100" t="str">
        <f t="shared" si="56"/>
        <v/>
      </c>
      <c r="BI67" s="100" t="str">
        <f t="shared" si="57"/>
        <v/>
      </c>
      <c r="BJ67" s="100" t="str">
        <f t="shared" si="58"/>
        <v/>
      </c>
      <c r="BK67" s="100" t="str">
        <f t="shared" si="59"/>
        <v/>
      </c>
      <c r="BL67" s="100"/>
      <c r="BM67" s="100" t="str">
        <f t="shared" si="60"/>
        <v/>
      </c>
      <c r="BN67" s="100" t="str">
        <f t="shared" si="61"/>
        <v/>
      </c>
      <c r="BO67" s="100" t="str">
        <f t="shared" si="62"/>
        <v/>
      </c>
      <c r="BP67" s="100" t="str">
        <f t="shared" si="63"/>
        <v/>
      </c>
      <c r="BQ67" s="100" t="str">
        <f t="shared" si="64"/>
        <v/>
      </c>
      <c r="BR67" s="100" t="str">
        <f t="shared" si="65"/>
        <v/>
      </c>
      <c r="BS67" s="100" t="str">
        <f t="shared" si="66"/>
        <v/>
      </c>
      <c r="BT67" s="100" t="str">
        <f t="shared" si="67"/>
        <v/>
      </c>
      <c r="BU67" s="100" t="str">
        <f t="shared" si="68"/>
        <v/>
      </c>
      <c r="BV67" s="100" t="str">
        <f t="shared" si="69"/>
        <v/>
      </c>
      <c r="BW67" s="100" t="str">
        <f t="shared" si="70"/>
        <v/>
      </c>
      <c r="BX67" s="100" t="str">
        <f t="shared" si="71"/>
        <v/>
      </c>
      <c r="BY67" s="100" t="str">
        <f t="shared" si="72"/>
        <v/>
      </c>
      <c r="BZ67" s="100" t="str">
        <f t="shared" si="73"/>
        <v/>
      </c>
    </row>
    <row r="68" spans="1:78" ht="15.75" customHeight="1" x14ac:dyDescent="0.3">
      <c r="A68" s="387" t="str">
        <f>Contacts!$L$11&amp;"_"&amp;'Service Points'!C68</f>
        <v>______38</v>
      </c>
      <c r="B68" s="388">
        <f>IF(ISERROR(VLOOKUP(A68,LY!$D:$E,1,FALSE)),0,1)</f>
        <v>0</v>
      </c>
      <c r="C68" s="293">
        <f t="shared" si="74"/>
        <v>38</v>
      </c>
      <c r="D68" s="295" t="str">
        <f t="shared" si="81"/>
        <v/>
      </c>
      <c r="E68" s="42" t="str">
        <f t="shared" si="82"/>
        <v/>
      </c>
      <c r="F68" s="42" t="str">
        <f t="shared" si="83"/>
        <v/>
      </c>
      <c r="G68" s="420" t="str">
        <f t="shared" si="84"/>
        <v/>
      </c>
      <c r="H68" s="42"/>
      <c r="I68" s="294" t="str">
        <f t="shared" si="85"/>
        <v/>
      </c>
      <c r="J68" s="130" t="str">
        <f t="shared" si="86"/>
        <v/>
      </c>
      <c r="K68" s="386" t="str">
        <f t="shared" si="11"/>
        <v/>
      </c>
      <c r="L68" s="46">
        <f t="shared" si="87"/>
        <v>0</v>
      </c>
      <c r="M68" s="259" t="str">
        <f t="shared" si="12"/>
        <v/>
      </c>
      <c r="N68" s="259" t="str">
        <f t="shared" si="13"/>
        <v/>
      </c>
      <c r="O68" s="146"/>
      <c r="P68" s="100" t="str">
        <f t="shared" si="14"/>
        <v/>
      </c>
      <c r="Q68" s="100" t="str">
        <f t="shared" si="15"/>
        <v/>
      </c>
      <c r="R68" s="100" t="str">
        <f t="shared" si="16"/>
        <v/>
      </c>
      <c r="S68" s="100" t="str">
        <f t="shared" si="17"/>
        <v/>
      </c>
      <c r="T68" s="100" t="str">
        <f t="shared" si="18"/>
        <v/>
      </c>
      <c r="U68" s="100" t="str">
        <f t="shared" si="19"/>
        <v/>
      </c>
      <c r="V68" s="100" t="str">
        <f t="shared" si="20"/>
        <v/>
      </c>
      <c r="W68" s="100" t="str">
        <f t="shared" si="21"/>
        <v/>
      </c>
      <c r="X68" s="100" t="str">
        <f t="shared" si="22"/>
        <v/>
      </c>
      <c r="Y68" s="100" t="str">
        <f t="shared" si="23"/>
        <v/>
      </c>
      <c r="Z68" s="100" t="str">
        <f t="shared" si="24"/>
        <v/>
      </c>
      <c r="AA68" s="100" t="str">
        <f t="shared" si="25"/>
        <v/>
      </c>
      <c r="AB68" s="100" t="str">
        <f t="shared" si="26"/>
        <v/>
      </c>
      <c r="AC68" s="100" t="str">
        <f t="shared" si="27"/>
        <v/>
      </c>
      <c r="AD68" s="100"/>
      <c r="AE68" s="100" t="str">
        <f t="shared" si="28"/>
        <v/>
      </c>
      <c r="AF68" s="100" t="str">
        <f t="shared" si="29"/>
        <v/>
      </c>
      <c r="AG68" s="100" t="str">
        <f t="shared" si="30"/>
        <v/>
      </c>
      <c r="AH68" s="100" t="str">
        <f t="shared" si="31"/>
        <v/>
      </c>
      <c r="AI68" s="100" t="str">
        <f t="shared" si="32"/>
        <v/>
      </c>
      <c r="AJ68" s="100" t="str">
        <f t="shared" si="33"/>
        <v/>
      </c>
      <c r="AK68" s="100" t="str">
        <f t="shared" si="34"/>
        <v/>
      </c>
      <c r="AL68" s="100" t="str">
        <f t="shared" si="35"/>
        <v/>
      </c>
      <c r="AM68" s="100" t="str">
        <f t="shared" si="36"/>
        <v/>
      </c>
      <c r="AN68" s="100" t="str">
        <f t="shared" si="37"/>
        <v/>
      </c>
      <c r="AO68" s="100" t="str">
        <f t="shared" si="38"/>
        <v/>
      </c>
      <c r="AP68" s="100" t="str">
        <f t="shared" si="39"/>
        <v/>
      </c>
      <c r="AQ68" s="100" t="str">
        <f t="shared" si="40"/>
        <v/>
      </c>
      <c r="AR68" s="100" t="str">
        <f t="shared" si="41"/>
        <v/>
      </c>
      <c r="AS68" s="259" t="str">
        <f t="shared" si="42"/>
        <v/>
      </c>
      <c r="AT68" s="259" t="str">
        <f t="shared" si="43"/>
        <v/>
      </c>
      <c r="AU68" s="259" t="str">
        <f t="shared" si="44"/>
        <v/>
      </c>
      <c r="AV68" s="259" t="str">
        <f t="shared" si="45"/>
        <v/>
      </c>
      <c r="AW68" s="259"/>
      <c r="AX68" s="100" t="str">
        <f t="shared" si="46"/>
        <v/>
      </c>
      <c r="AY68" s="100" t="str">
        <f t="shared" si="47"/>
        <v/>
      </c>
      <c r="AZ68" s="100" t="str">
        <f t="shared" si="48"/>
        <v/>
      </c>
      <c r="BA68" s="100" t="str">
        <f t="shared" si="49"/>
        <v/>
      </c>
      <c r="BB68" s="100" t="str">
        <f t="shared" si="50"/>
        <v/>
      </c>
      <c r="BC68" s="100" t="str">
        <f t="shared" si="51"/>
        <v/>
      </c>
      <c r="BD68" s="100" t="str">
        <f t="shared" si="52"/>
        <v/>
      </c>
      <c r="BE68" s="100" t="str">
        <f t="shared" si="53"/>
        <v/>
      </c>
      <c r="BF68" s="100" t="str">
        <f t="shared" si="54"/>
        <v/>
      </c>
      <c r="BG68" s="100" t="str">
        <f t="shared" si="55"/>
        <v/>
      </c>
      <c r="BH68" s="100" t="str">
        <f t="shared" si="56"/>
        <v/>
      </c>
      <c r="BI68" s="100" t="str">
        <f t="shared" si="57"/>
        <v/>
      </c>
      <c r="BJ68" s="100" t="str">
        <f t="shared" si="58"/>
        <v/>
      </c>
      <c r="BK68" s="100" t="str">
        <f t="shared" si="59"/>
        <v/>
      </c>
      <c r="BL68" s="100"/>
      <c r="BM68" s="100" t="str">
        <f t="shared" si="60"/>
        <v/>
      </c>
      <c r="BN68" s="100" t="str">
        <f t="shared" si="61"/>
        <v/>
      </c>
      <c r="BO68" s="100" t="str">
        <f t="shared" si="62"/>
        <v/>
      </c>
      <c r="BP68" s="100" t="str">
        <f t="shared" si="63"/>
        <v/>
      </c>
      <c r="BQ68" s="100" t="str">
        <f t="shared" si="64"/>
        <v/>
      </c>
      <c r="BR68" s="100" t="str">
        <f t="shared" si="65"/>
        <v/>
      </c>
      <c r="BS68" s="100" t="str">
        <f t="shared" si="66"/>
        <v/>
      </c>
      <c r="BT68" s="100" t="str">
        <f t="shared" si="67"/>
        <v/>
      </c>
      <c r="BU68" s="100" t="str">
        <f t="shared" si="68"/>
        <v/>
      </c>
      <c r="BV68" s="100" t="str">
        <f t="shared" si="69"/>
        <v/>
      </c>
      <c r="BW68" s="100" t="str">
        <f t="shared" si="70"/>
        <v/>
      </c>
      <c r="BX68" s="100" t="str">
        <f t="shared" si="71"/>
        <v/>
      </c>
      <c r="BY68" s="100" t="str">
        <f t="shared" si="72"/>
        <v/>
      </c>
      <c r="BZ68" s="100" t="str">
        <f t="shared" si="73"/>
        <v/>
      </c>
    </row>
    <row r="69" spans="1:78" ht="15.75" customHeight="1" x14ac:dyDescent="0.3">
      <c r="A69" s="387" t="str">
        <f>Contacts!$L$11&amp;"_"&amp;'Service Points'!C69</f>
        <v>______39</v>
      </c>
      <c r="B69" s="388">
        <f>IF(ISERROR(VLOOKUP(A69,LY!$D:$E,1,FALSE)),0,1)</f>
        <v>0</v>
      </c>
      <c r="C69" s="293">
        <f t="shared" si="74"/>
        <v>39</v>
      </c>
      <c r="D69" s="295" t="str">
        <f t="shared" si="81"/>
        <v/>
      </c>
      <c r="E69" s="42" t="str">
        <f t="shared" si="82"/>
        <v/>
      </c>
      <c r="F69" s="42" t="str">
        <f t="shared" si="83"/>
        <v/>
      </c>
      <c r="G69" s="420" t="str">
        <f t="shared" si="84"/>
        <v/>
      </c>
      <c r="H69" s="42"/>
      <c r="I69" s="294" t="str">
        <f t="shared" si="85"/>
        <v/>
      </c>
      <c r="J69" s="130" t="str">
        <f t="shared" si="86"/>
        <v/>
      </c>
      <c r="K69" s="386" t="str">
        <f t="shared" si="11"/>
        <v/>
      </c>
      <c r="L69" s="46">
        <f t="shared" si="87"/>
        <v>0</v>
      </c>
      <c r="M69" s="259" t="str">
        <f t="shared" si="12"/>
        <v/>
      </c>
      <c r="N69" s="259" t="str">
        <f t="shared" si="13"/>
        <v/>
      </c>
      <c r="O69" s="146"/>
      <c r="P69" s="100" t="str">
        <f t="shared" si="14"/>
        <v/>
      </c>
      <c r="Q69" s="100" t="str">
        <f t="shared" si="15"/>
        <v/>
      </c>
      <c r="R69" s="100" t="str">
        <f t="shared" si="16"/>
        <v/>
      </c>
      <c r="S69" s="100" t="str">
        <f t="shared" si="17"/>
        <v/>
      </c>
      <c r="T69" s="100" t="str">
        <f t="shared" si="18"/>
        <v/>
      </c>
      <c r="U69" s="100" t="str">
        <f t="shared" si="19"/>
        <v/>
      </c>
      <c r="V69" s="100" t="str">
        <f t="shared" si="20"/>
        <v/>
      </c>
      <c r="W69" s="100" t="str">
        <f t="shared" si="21"/>
        <v/>
      </c>
      <c r="X69" s="100" t="str">
        <f t="shared" si="22"/>
        <v/>
      </c>
      <c r="Y69" s="100" t="str">
        <f t="shared" si="23"/>
        <v/>
      </c>
      <c r="Z69" s="100" t="str">
        <f t="shared" si="24"/>
        <v/>
      </c>
      <c r="AA69" s="100" t="str">
        <f t="shared" si="25"/>
        <v/>
      </c>
      <c r="AB69" s="100" t="str">
        <f t="shared" si="26"/>
        <v/>
      </c>
      <c r="AC69" s="100" t="str">
        <f t="shared" si="27"/>
        <v/>
      </c>
      <c r="AD69" s="100"/>
      <c r="AE69" s="100" t="str">
        <f t="shared" si="28"/>
        <v/>
      </c>
      <c r="AF69" s="100" t="str">
        <f t="shared" si="29"/>
        <v/>
      </c>
      <c r="AG69" s="100" t="str">
        <f t="shared" si="30"/>
        <v/>
      </c>
      <c r="AH69" s="100" t="str">
        <f t="shared" si="31"/>
        <v/>
      </c>
      <c r="AI69" s="100" t="str">
        <f t="shared" si="32"/>
        <v/>
      </c>
      <c r="AJ69" s="100" t="str">
        <f t="shared" si="33"/>
        <v/>
      </c>
      <c r="AK69" s="100" t="str">
        <f t="shared" si="34"/>
        <v/>
      </c>
      <c r="AL69" s="100" t="str">
        <f t="shared" si="35"/>
        <v/>
      </c>
      <c r="AM69" s="100" t="str">
        <f t="shared" si="36"/>
        <v/>
      </c>
      <c r="AN69" s="100" t="str">
        <f t="shared" si="37"/>
        <v/>
      </c>
      <c r="AO69" s="100" t="str">
        <f t="shared" si="38"/>
        <v/>
      </c>
      <c r="AP69" s="100" t="str">
        <f t="shared" si="39"/>
        <v/>
      </c>
      <c r="AQ69" s="100" t="str">
        <f t="shared" si="40"/>
        <v/>
      </c>
      <c r="AR69" s="100" t="str">
        <f t="shared" si="41"/>
        <v/>
      </c>
      <c r="AS69" s="259" t="str">
        <f t="shared" si="42"/>
        <v/>
      </c>
      <c r="AT69" s="259" t="str">
        <f t="shared" si="43"/>
        <v/>
      </c>
      <c r="AU69" s="259" t="str">
        <f t="shared" si="44"/>
        <v/>
      </c>
      <c r="AV69" s="259" t="str">
        <f t="shared" si="45"/>
        <v/>
      </c>
      <c r="AW69" s="259"/>
      <c r="AX69" s="100" t="str">
        <f t="shared" si="46"/>
        <v/>
      </c>
      <c r="AY69" s="100" t="str">
        <f t="shared" si="47"/>
        <v/>
      </c>
      <c r="AZ69" s="100" t="str">
        <f t="shared" si="48"/>
        <v/>
      </c>
      <c r="BA69" s="100" t="str">
        <f t="shared" si="49"/>
        <v/>
      </c>
      <c r="BB69" s="100" t="str">
        <f t="shared" si="50"/>
        <v/>
      </c>
      <c r="BC69" s="100" t="str">
        <f t="shared" si="51"/>
        <v/>
      </c>
      <c r="BD69" s="100" t="str">
        <f t="shared" si="52"/>
        <v/>
      </c>
      <c r="BE69" s="100" t="str">
        <f t="shared" si="53"/>
        <v/>
      </c>
      <c r="BF69" s="100" t="str">
        <f t="shared" si="54"/>
        <v/>
      </c>
      <c r="BG69" s="100" t="str">
        <f t="shared" si="55"/>
        <v/>
      </c>
      <c r="BH69" s="100" t="str">
        <f t="shared" si="56"/>
        <v/>
      </c>
      <c r="BI69" s="100" t="str">
        <f t="shared" si="57"/>
        <v/>
      </c>
      <c r="BJ69" s="100" t="str">
        <f t="shared" si="58"/>
        <v/>
      </c>
      <c r="BK69" s="100" t="str">
        <f t="shared" si="59"/>
        <v/>
      </c>
      <c r="BL69" s="100"/>
      <c r="BM69" s="100" t="str">
        <f t="shared" si="60"/>
        <v/>
      </c>
      <c r="BN69" s="100" t="str">
        <f t="shared" si="61"/>
        <v/>
      </c>
      <c r="BO69" s="100" t="str">
        <f t="shared" si="62"/>
        <v/>
      </c>
      <c r="BP69" s="100" t="str">
        <f t="shared" si="63"/>
        <v/>
      </c>
      <c r="BQ69" s="100" t="str">
        <f t="shared" si="64"/>
        <v/>
      </c>
      <c r="BR69" s="100" t="str">
        <f t="shared" si="65"/>
        <v/>
      </c>
      <c r="BS69" s="100" t="str">
        <f t="shared" si="66"/>
        <v/>
      </c>
      <c r="BT69" s="100" t="str">
        <f t="shared" si="67"/>
        <v/>
      </c>
      <c r="BU69" s="100" t="str">
        <f t="shared" si="68"/>
        <v/>
      </c>
      <c r="BV69" s="100" t="str">
        <f t="shared" si="69"/>
        <v/>
      </c>
      <c r="BW69" s="100" t="str">
        <f t="shared" si="70"/>
        <v/>
      </c>
      <c r="BX69" s="100" t="str">
        <f t="shared" si="71"/>
        <v/>
      </c>
      <c r="BY69" s="100" t="str">
        <f t="shared" si="72"/>
        <v/>
      </c>
      <c r="BZ69" s="100" t="str">
        <f t="shared" si="73"/>
        <v/>
      </c>
    </row>
    <row r="70" spans="1:78" ht="15.75" customHeight="1" x14ac:dyDescent="0.3">
      <c r="A70" s="387" t="str">
        <f>Contacts!$L$11&amp;"_"&amp;'Service Points'!C70</f>
        <v>______40</v>
      </c>
      <c r="B70" s="388">
        <f>IF(ISERROR(VLOOKUP(A70,LY!$D:$E,1,FALSE)),0,1)</f>
        <v>0</v>
      </c>
      <c r="C70" s="293">
        <f t="shared" si="74"/>
        <v>40</v>
      </c>
      <c r="D70" s="295" t="str">
        <f t="shared" si="81"/>
        <v/>
      </c>
      <c r="E70" s="42" t="str">
        <f t="shared" si="82"/>
        <v/>
      </c>
      <c r="F70" s="42" t="str">
        <f t="shared" si="83"/>
        <v/>
      </c>
      <c r="G70" s="420" t="str">
        <f t="shared" si="84"/>
        <v/>
      </c>
      <c r="H70" s="42"/>
      <c r="I70" s="294" t="str">
        <f t="shared" si="85"/>
        <v/>
      </c>
      <c r="J70" s="130" t="str">
        <f t="shared" si="86"/>
        <v/>
      </c>
      <c r="K70" s="386" t="str">
        <f t="shared" si="11"/>
        <v/>
      </c>
      <c r="L70" s="46">
        <f t="shared" si="87"/>
        <v>0</v>
      </c>
      <c r="M70" s="259" t="str">
        <f t="shared" si="12"/>
        <v/>
      </c>
      <c r="N70" s="259" t="str">
        <f t="shared" si="13"/>
        <v/>
      </c>
      <c r="O70" s="146"/>
      <c r="P70" s="100" t="str">
        <f t="shared" si="14"/>
        <v/>
      </c>
      <c r="Q70" s="100" t="str">
        <f t="shared" si="15"/>
        <v/>
      </c>
      <c r="R70" s="100" t="str">
        <f t="shared" si="16"/>
        <v/>
      </c>
      <c r="S70" s="100" t="str">
        <f t="shared" si="17"/>
        <v/>
      </c>
      <c r="T70" s="100" t="str">
        <f t="shared" si="18"/>
        <v/>
      </c>
      <c r="U70" s="100" t="str">
        <f t="shared" si="19"/>
        <v/>
      </c>
      <c r="V70" s="100" t="str">
        <f t="shared" si="20"/>
        <v/>
      </c>
      <c r="W70" s="100" t="str">
        <f t="shared" si="21"/>
        <v/>
      </c>
      <c r="X70" s="100" t="str">
        <f t="shared" si="22"/>
        <v/>
      </c>
      <c r="Y70" s="100" t="str">
        <f t="shared" si="23"/>
        <v/>
      </c>
      <c r="Z70" s="100" t="str">
        <f t="shared" si="24"/>
        <v/>
      </c>
      <c r="AA70" s="100" t="str">
        <f t="shared" si="25"/>
        <v/>
      </c>
      <c r="AB70" s="100" t="str">
        <f t="shared" si="26"/>
        <v/>
      </c>
      <c r="AC70" s="100" t="str">
        <f t="shared" si="27"/>
        <v/>
      </c>
      <c r="AD70" s="100"/>
      <c r="AE70" s="100" t="str">
        <f t="shared" si="28"/>
        <v/>
      </c>
      <c r="AF70" s="100" t="str">
        <f t="shared" si="29"/>
        <v/>
      </c>
      <c r="AG70" s="100" t="str">
        <f t="shared" si="30"/>
        <v/>
      </c>
      <c r="AH70" s="100" t="str">
        <f t="shared" si="31"/>
        <v/>
      </c>
      <c r="AI70" s="100" t="str">
        <f t="shared" si="32"/>
        <v/>
      </c>
      <c r="AJ70" s="100" t="str">
        <f t="shared" si="33"/>
        <v/>
      </c>
      <c r="AK70" s="100" t="str">
        <f t="shared" si="34"/>
        <v/>
      </c>
      <c r="AL70" s="100" t="str">
        <f t="shared" si="35"/>
        <v/>
      </c>
      <c r="AM70" s="100" t="str">
        <f t="shared" si="36"/>
        <v/>
      </c>
      <c r="AN70" s="100" t="str">
        <f t="shared" si="37"/>
        <v/>
      </c>
      <c r="AO70" s="100" t="str">
        <f t="shared" si="38"/>
        <v/>
      </c>
      <c r="AP70" s="100" t="str">
        <f t="shared" si="39"/>
        <v/>
      </c>
      <c r="AQ70" s="100" t="str">
        <f t="shared" si="40"/>
        <v/>
      </c>
      <c r="AR70" s="100" t="str">
        <f t="shared" si="41"/>
        <v/>
      </c>
      <c r="AS70" s="259" t="str">
        <f t="shared" si="42"/>
        <v/>
      </c>
      <c r="AT70" s="259" t="str">
        <f t="shared" si="43"/>
        <v/>
      </c>
      <c r="AU70" s="259" t="str">
        <f t="shared" si="44"/>
        <v/>
      </c>
      <c r="AV70" s="259" t="str">
        <f t="shared" si="45"/>
        <v/>
      </c>
      <c r="AW70" s="259"/>
      <c r="AX70" s="100" t="str">
        <f t="shared" si="46"/>
        <v/>
      </c>
      <c r="AY70" s="100" t="str">
        <f t="shared" si="47"/>
        <v/>
      </c>
      <c r="AZ70" s="100" t="str">
        <f t="shared" si="48"/>
        <v/>
      </c>
      <c r="BA70" s="100" t="str">
        <f t="shared" si="49"/>
        <v/>
      </c>
      <c r="BB70" s="100" t="str">
        <f t="shared" si="50"/>
        <v/>
      </c>
      <c r="BC70" s="100" t="str">
        <f t="shared" si="51"/>
        <v/>
      </c>
      <c r="BD70" s="100" t="str">
        <f t="shared" si="52"/>
        <v/>
      </c>
      <c r="BE70" s="100" t="str">
        <f t="shared" si="53"/>
        <v/>
      </c>
      <c r="BF70" s="100" t="str">
        <f t="shared" si="54"/>
        <v/>
      </c>
      <c r="BG70" s="100" t="str">
        <f t="shared" si="55"/>
        <v/>
      </c>
      <c r="BH70" s="100" t="str">
        <f t="shared" si="56"/>
        <v/>
      </c>
      <c r="BI70" s="100" t="str">
        <f t="shared" si="57"/>
        <v/>
      </c>
      <c r="BJ70" s="100" t="str">
        <f t="shared" si="58"/>
        <v/>
      </c>
      <c r="BK70" s="100" t="str">
        <f t="shared" si="59"/>
        <v/>
      </c>
      <c r="BL70" s="100"/>
      <c r="BM70" s="100" t="str">
        <f t="shared" si="60"/>
        <v/>
      </c>
      <c r="BN70" s="100" t="str">
        <f t="shared" si="61"/>
        <v/>
      </c>
      <c r="BO70" s="100" t="str">
        <f t="shared" si="62"/>
        <v/>
      </c>
      <c r="BP70" s="100" t="str">
        <f t="shared" si="63"/>
        <v/>
      </c>
      <c r="BQ70" s="100" t="str">
        <f t="shared" si="64"/>
        <v/>
      </c>
      <c r="BR70" s="100" t="str">
        <f t="shared" si="65"/>
        <v/>
      </c>
      <c r="BS70" s="100" t="str">
        <f t="shared" si="66"/>
        <v/>
      </c>
      <c r="BT70" s="100" t="str">
        <f t="shared" si="67"/>
        <v/>
      </c>
      <c r="BU70" s="100" t="str">
        <f t="shared" si="68"/>
        <v/>
      </c>
      <c r="BV70" s="100" t="str">
        <f t="shared" si="69"/>
        <v/>
      </c>
      <c r="BW70" s="100" t="str">
        <f t="shared" si="70"/>
        <v/>
      </c>
      <c r="BX70" s="100" t="str">
        <f t="shared" si="71"/>
        <v/>
      </c>
      <c r="BY70" s="100" t="str">
        <f t="shared" si="72"/>
        <v/>
      </c>
      <c r="BZ70" s="100" t="str">
        <f t="shared" si="73"/>
        <v/>
      </c>
    </row>
    <row r="71" spans="1:78" ht="15.75" customHeight="1" x14ac:dyDescent="0.3">
      <c r="A71" s="387" t="str">
        <f>Contacts!$L$11&amp;"_"&amp;'Service Points'!C71</f>
        <v>______41</v>
      </c>
      <c r="B71" s="388">
        <f>IF(ISERROR(VLOOKUP(A71,LY!$D:$E,1,FALSE)),0,1)</f>
        <v>0</v>
      </c>
      <c r="C71" s="293">
        <f t="shared" si="74"/>
        <v>41</v>
      </c>
      <c r="D71" s="295" t="str">
        <f t="shared" si="81"/>
        <v/>
      </c>
      <c r="E71" s="42" t="str">
        <f t="shared" si="82"/>
        <v/>
      </c>
      <c r="F71" s="42" t="str">
        <f t="shared" si="83"/>
        <v/>
      </c>
      <c r="G71" s="420" t="str">
        <f t="shared" si="84"/>
        <v/>
      </c>
      <c r="H71" s="42"/>
      <c r="I71" s="294" t="str">
        <f t="shared" si="85"/>
        <v/>
      </c>
      <c r="J71" s="130" t="str">
        <f t="shared" si="86"/>
        <v/>
      </c>
      <c r="K71" s="386" t="str">
        <f t="shared" si="11"/>
        <v/>
      </c>
      <c r="L71" s="46">
        <f t="shared" si="87"/>
        <v>0</v>
      </c>
      <c r="M71" s="259" t="str">
        <f t="shared" si="12"/>
        <v/>
      </c>
      <c r="N71" s="259" t="str">
        <f t="shared" si="13"/>
        <v/>
      </c>
      <c r="O71" s="146"/>
      <c r="P71" s="100" t="str">
        <f t="shared" si="14"/>
        <v/>
      </c>
      <c r="Q71" s="100" t="str">
        <f t="shared" si="15"/>
        <v/>
      </c>
      <c r="R71" s="100" t="str">
        <f t="shared" si="16"/>
        <v/>
      </c>
      <c r="S71" s="100" t="str">
        <f t="shared" si="17"/>
        <v/>
      </c>
      <c r="T71" s="100" t="str">
        <f t="shared" si="18"/>
        <v/>
      </c>
      <c r="U71" s="100" t="str">
        <f t="shared" si="19"/>
        <v/>
      </c>
      <c r="V71" s="100" t="str">
        <f t="shared" si="20"/>
        <v/>
      </c>
      <c r="W71" s="100" t="str">
        <f t="shared" si="21"/>
        <v/>
      </c>
      <c r="X71" s="100" t="str">
        <f t="shared" si="22"/>
        <v/>
      </c>
      <c r="Y71" s="100" t="str">
        <f t="shared" si="23"/>
        <v/>
      </c>
      <c r="Z71" s="100" t="str">
        <f t="shared" si="24"/>
        <v/>
      </c>
      <c r="AA71" s="100" t="str">
        <f t="shared" si="25"/>
        <v/>
      </c>
      <c r="AB71" s="100" t="str">
        <f t="shared" si="26"/>
        <v/>
      </c>
      <c r="AC71" s="100" t="str">
        <f t="shared" si="27"/>
        <v/>
      </c>
      <c r="AD71" s="100"/>
      <c r="AE71" s="100" t="str">
        <f t="shared" si="28"/>
        <v/>
      </c>
      <c r="AF71" s="100" t="str">
        <f t="shared" si="29"/>
        <v/>
      </c>
      <c r="AG71" s="100" t="str">
        <f t="shared" si="30"/>
        <v/>
      </c>
      <c r="AH71" s="100" t="str">
        <f t="shared" si="31"/>
        <v/>
      </c>
      <c r="AI71" s="100" t="str">
        <f t="shared" si="32"/>
        <v/>
      </c>
      <c r="AJ71" s="100" t="str">
        <f t="shared" si="33"/>
        <v/>
      </c>
      <c r="AK71" s="100" t="str">
        <f t="shared" si="34"/>
        <v/>
      </c>
      <c r="AL71" s="100" t="str">
        <f t="shared" si="35"/>
        <v/>
      </c>
      <c r="AM71" s="100" t="str">
        <f t="shared" si="36"/>
        <v/>
      </c>
      <c r="AN71" s="100" t="str">
        <f t="shared" si="37"/>
        <v/>
      </c>
      <c r="AO71" s="100" t="str">
        <f t="shared" si="38"/>
        <v/>
      </c>
      <c r="AP71" s="100" t="str">
        <f t="shared" si="39"/>
        <v/>
      </c>
      <c r="AQ71" s="100" t="str">
        <f t="shared" si="40"/>
        <v/>
      </c>
      <c r="AR71" s="100" t="str">
        <f t="shared" si="41"/>
        <v/>
      </c>
      <c r="AS71" s="259" t="str">
        <f t="shared" si="42"/>
        <v/>
      </c>
      <c r="AT71" s="259" t="str">
        <f t="shared" si="43"/>
        <v/>
      </c>
      <c r="AU71" s="259" t="str">
        <f t="shared" si="44"/>
        <v/>
      </c>
      <c r="AV71" s="259" t="str">
        <f t="shared" si="45"/>
        <v/>
      </c>
      <c r="AW71" s="259"/>
      <c r="AX71" s="100" t="str">
        <f t="shared" si="46"/>
        <v/>
      </c>
      <c r="AY71" s="100" t="str">
        <f t="shared" si="47"/>
        <v/>
      </c>
      <c r="AZ71" s="100" t="str">
        <f t="shared" si="48"/>
        <v/>
      </c>
      <c r="BA71" s="100" t="str">
        <f t="shared" si="49"/>
        <v/>
      </c>
      <c r="BB71" s="100" t="str">
        <f t="shared" si="50"/>
        <v/>
      </c>
      <c r="BC71" s="100" t="str">
        <f t="shared" si="51"/>
        <v/>
      </c>
      <c r="BD71" s="100" t="str">
        <f t="shared" si="52"/>
        <v/>
      </c>
      <c r="BE71" s="100" t="str">
        <f t="shared" si="53"/>
        <v/>
      </c>
      <c r="BF71" s="100" t="str">
        <f t="shared" si="54"/>
        <v/>
      </c>
      <c r="BG71" s="100" t="str">
        <f t="shared" si="55"/>
        <v/>
      </c>
      <c r="BH71" s="100" t="str">
        <f t="shared" si="56"/>
        <v/>
      </c>
      <c r="BI71" s="100" t="str">
        <f t="shared" si="57"/>
        <v/>
      </c>
      <c r="BJ71" s="100" t="str">
        <f t="shared" si="58"/>
        <v/>
      </c>
      <c r="BK71" s="100" t="str">
        <f t="shared" si="59"/>
        <v/>
      </c>
      <c r="BL71" s="100"/>
      <c r="BM71" s="100" t="str">
        <f t="shared" si="60"/>
        <v/>
      </c>
      <c r="BN71" s="100" t="str">
        <f t="shared" si="61"/>
        <v/>
      </c>
      <c r="BO71" s="100" t="str">
        <f t="shared" si="62"/>
        <v/>
      </c>
      <c r="BP71" s="100" t="str">
        <f t="shared" si="63"/>
        <v/>
      </c>
      <c r="BQ71" s="100" t="str">
        <f t="shared" si="64"/>
        <v/>
      </c>
      <c r="BR71" s="100" t="str">
        <f t="shared" si="65"/>
        <v/>
      </c>
      <c r="BS71" s="100" t="str">
        <f t="shared" si="66"/>
        <v/>
      </c>
      <c r="BT71" s="100" t="str">
        <f t="shared" si="67"/>
        <v/>
      </c>
      <c r="BU71" s="100" t="str">
        <f t="shared" si="68"/>
        <v/>
      </c>
      <c r="BV71" s="100" t="str">
        <f t="shared" si="69"/>
        <v/>
      </c>
      <c r="BW71" s="100" t="str">
        <f t="shared" si="70"/>
        <v/>
      </c>
      <c r="BX71" s="100" t="str">
        <f t="shared" si="71"/>
        <v/>
      </c>
      <c r="BY71" s="100" t="str">
        <f t="shared" si="72"/>
        <v/>
      </c>
      <c r="BZ71" s="100" t="str">
        <f t="shared" si="73"/>
        <v/>
      </c>
    </row>
    <row r="72" spans="1:78" ht="15.75" customHeight="1" x14ac:dyDescent="0.3">
      <c r="A72" s="387" t="str">
        <f>Contacts!$L$11&amp;"_"&amp;'Service Points'!C72</f>
        <v>______42</v>
      </c>
      <c r="B72" s="388">
        <f>IF(ISERROR(VLOOKUP(A72,LY!$D:$E,1,FALSE)),0,1)</f>
        <v>0</v>
      </c>
      <c r="C72" s="293">
        <f t="shared" si="74"/>
        <v>42</v>
      </c>
      <c r="D72" s="295" t="str">
        <f t="shared" si="81"/>
        <v/>
      </c>
      <c r="E72" s="42" t="str">
        <f t="shared" si="82"/>
        <v/>
      </c>
      <c r="F72" s="42" t="str">
        <f t="shared" si="83"/>
        <v/>
      </c>
      <c r="G72" s="420" t="str">
        <f t="shared" si="84"/>
        <v/>
      </c>
      <c r="H72" s="42"/>
      <c r="I72" s="294" t="str">
        <f t="shared" si="85"/>
        <v/>
      </c>
      <c r="J72" s="130" t="str">
        <f t="shared" si="86"/>
        <v/>
      </c>
      <c r="K72" s="386" t="str">
        <f t="shared" si="11"/>
        <v/>
      </c>
      <c r="L72" s="46">
        <f t="shared" si="87"/>
        <v>0</v>
      </c>
      <c r="M72" s="259" t="str">
        <f t="shared" si="12"/>
        <v/>
      </c>
      <c r="N72" s="259" t="str">
        <f t="shared" si="13"/>
        <v/>
      </c>
      <c r="O72" s="146"/>
      <c r="P72" s="100" t="str">
        <f t="shared" si="14"/>
        <v/>
      </c>
      <c r="Q72" s="100" t="str">
        <f t="shared" si="15"/>
        <v/>
      </c>
      <c r="R72" s="100" t="str">
        <f t="shared" si="16"/>
        <v/>
      </c>
      <c r="S72" s="100" t="str">
        <f t="shared" si="17"/>
        <v/>
      </c>
      <c r="T72" s="100" t="str">
        <f t="shared" si="18"/>
        <v/>
      </c>
      <c r="U72" s="100" t="str">
        <f t="shared" si="19"/>
        <v/>
      </c>
      <c r="V72" s="100" t="str">
        <f t="shared" si="20"/>
        <v/>
      </c>
      <c r="W72" s="100" t="str">
        <f t="shared" si="21"/>
        <v/>
      </c>
      <c r="X72" s="100" t="str">
        <f t="shared" si="22"/>
        <v/>
      </c>
      <c r="Y72" s="100" t="str">
        <f t="shared" si="23"/>
        <v/>
      </c>
      <c r="Z72" s="100" t="str">
        <f t="shared" si="24"/>
        <v/>
      </c>
      <c r="AA72" s="100" t="str">
        <f t="shared" si="25"/>
        <v/>
      </c>
      <c r="AB72" s="100" t="str">
        <f t="shared" si="26"/>
        <v/>
      </c>
      <c r="AC72" s="100" t="str">
        <f t="shared" si="27"/>
        <v/>
      </c>
      <c r="AD72" s="100"/>
      <c r="AE72" s="100" t="str">
        <f t="shared" si="28"/>
        <v/>
      </c>
      <c r="AF72" s="100" t="str">
        <f t="shared" si="29"/>
        <v/>
      </c>
      <c r="AG72" s="100" t="str">
        <f t="shared" si="30"/>
        <v/>
      </c>
      <c r="AH72" s="100" t="str">
        <f t="shared" si="31"/>
        <v/>
      </c>
      <c r="AI72" s="100" t="str">
        <f t="shared" si="32"/>
        <v/>
      </c>
      <c r="AJ72" s="100" t="str">
        <f t="shared" si="33"/>
        <v/>
      </c>
      <c r="AK72" s="100" t="str">
        <f t="shared" si="34"/>
        <v/>
      </c>
      <c r="AL72" s="100" t="str">
        <f t="shared" si="35"/>
        <v/>
      </c>
      <c r="AM72" s="100" t="str">
        <f t="shared" si="36"/>
        <v/>
      </c>
      <c r="AN72" s="100" t="str">
        <f t="shared" si="37"/>
        <v/>
      </c>
      <c r="AO72" s="100" t="str">
        <f t="shared" si="38"/>
        <v/>
      </c>
      <c r="AP72" s="100" t="str">
        <f t="shared" si="39"/>
        <v/>
      </c>
      <c r="AQ72" s="100" t="str">
        <f t="shared" si="40"/>
        <v/>
      </c>
      <c r="AR72" s="100" t="str">
        <f t="shared" si="41"/>
        <v/>
      </c>
      <c r="AS72" s="259" t="str">
        <f t="shared" si="42"/>
        <v/>
      </c>
      <c r="AT72" s="259" t="str">
        <f t="shared" si="43"/>
        <v/>
      </c>
      <c r="AU72" s="259" t="str">
        <f t="shared" si="44"/>
        <v/>
      </c>
      <c r="AV72" s="259" t="str">
        <f t="shared" si="45"/>
        <v/>
      </c>
      <c r="AW72" s="259"/>
      <c r="AX72" s="100" t="str">
        <f t="shared" si="46"/>
        <v/>
      </c>
      <c r="AY72" s="100" t="str">
        <f t="shared" si="47"/>
        <v/>
      </c>
      <c r="AZ72" s="100" t="str">
        <f t="shared" si="48"/>
        <v/>
      </c>
      <c r="BA72" s="100" t="str">
        <f t="shared" si="49"/>
        <v/>
      </c>
      <c r="BB72" s="100" t="str">
        <f t="shared" si="50"/>
        <v/>
      </c>
      <c r="BC72" s="100" t="str">
        <f t="shared" si="51"/>
        <v/>
      </c>
      <c r="BD72" s="100" t="str">
        <f t="shared" si="52"/>
        <v/>
      </c>
      <c r="BE72" s="100" t="str">
        <f t="shared" si="53"/>
        <v/>
      </c>
      <c r="BF72" s="100" t="str">
        <f t="shared" si="54"/>
        <v/>
      </c>
      <c r="BG72" s="100" t="str">
        <f t="shared" si="55"/>
        <v/>
      </c>
      <c r="BH72" s="100" t="str">
        <f t="shared" si="56"/>
        <v/>
      </c>
      <c r="BI72" s="100" t="str">
        <f t="shared" si="57"/>
        <v/>
      </c>
      <c r="BJ72" s="100" t="str">
        <f t="shared" si="58"/>
        <v/>
      </c>
      <c r="BK72" s="100" t="str">
        <f t="shared" si="59"/>
        <v/>
      </c>
      <c r="BL72" s="100"/>
      <c r="BM72" s="100" t="str">
        <f t="shared" si="60"/>
        <v/>
      </c>
      <c r="BN72" s="100" t="str">
        <f t="shared" si="61"/>
        <v/>
      </c>
      <c r="BO72" s="100" t="str">
        <f t="shared" si="62"/>
        <v/>
      </c>
      <c r="BP72" s="100" t="str">
        <f t="shared" si="63"/>
        <v/>
      </c>
      <c r="BQ72" s="100" t="str">
        <f t="shared" si="64"/>
        <v/>
      </c>
      <c r="BR72" s="100" t="str">
        <f t="shared" si="65"/>
        <v/>
      </c>
      <c r="BS72" s="100" t="str">
        <f t="shared" si="66"/>
        <v/>
      </c>
      <c r="BT72" s="100" t="str">
        <f t="shared" si="67"/>
        <v/>
      </c>
      <c r="BU72" s="100" t="str">
        <f t="shared" si="68"/>
        <v/>
      </c>
      <c r="BV72" s="100" t="str">
        <f t="shared" si="69"/>
        <v/>
      </c>
      <c r="BW72" s="100" t="str">
        <f t="shared" si="70"/>
        <v/>
      </c>
      <c r="BX72" s="100" t="str">
        <f t="shared" si="71"/>
        <v/>
      </c>
      <c r="BY72" s="100" t="str">
        <f t="shared" si="72"/>
        <v/>
      </c>
      <c r="BZ72" s="100" t="str">
        <f t="shared" si="73"/>
        <v/>
      </c>
    </row>
    <row r="73" spans="1:78" ht="15.75" customHeight="1" x14ac:dyDescent="0.3">
      <c r="A73" s="387" t="str">
        <f>Contacts!$L$11&amp;"_"&amp;'Service Points'!C73</f>
        <v>______43</v>
      </c>
      <c r="B73" s="388">
        <f>IF(ISERROR(VLOOKUP(A73,LY!$D:$E,1,FALSE)),0,1)</f>
        <v>0</v>
      </c>
      <c r="C73" s="293">
        <f t="shared" si="74"/>
        <v>43</v>
      </c>
      <c r="D73" s="295" t="str">
        <f t="shared" si="81"/>
        <v/>
      </c>
      <c r="E73" s="42" t="str">
        <f t="shared" si="82"/>
        <v/>
      </c>
      <c r="F73" s="42" t="str">
        <f t="shared" si="83"/>
        <v/>
      </c>
      <c r="G73" s="420" t="str">
        <f t="shared" si="84"/>
        <v/>
      </c>
      <c r="H73" s="42"/>
      <c r="I73" s="294" t="str">
        <f t="shared" si="85"/>
        <v/>
      </c>
      <c r="J73" s="130" t="str">
        <f t="shared" si="86"/>
        <v/>
      </c>
      <c r="K73" s="386" t="str">
        <f t="shared" si="11"/>
        <v/>
      </c>
      <c r="L73" s="46">
        <f t="shared" si="87"/>
        <v>0</v>
      </c>
      <c r="M73" s="259" t="str">
        <f t="shared" si="12"/>
        <v/>
      </c>
      <c r="N73" s="259" t="str">
        <f t="shared" si="13"/>
        <v/>
      </c>
      <c r="O73" s="146"/>
      <c r="P73" s="100" t="str">
        <f t="shared" si="14"/>
        <v/>
      </c>
      <c r="Q73" s="100" t="str">
        <f t="shared" si="15"/>
        <v/>
      </c>
      <c r="R73" s="100" t="str">
        <f t="shared" si="16"/>
        <v/>
      </c>
      <c r="S73" s="100" t="str">
        <f t="shared" si="17"/>
        <v/>
      </c>
      <c r="T73" s="100" t="str">
        <f t="shared" si="18"/>
        <v/>
      </c>
      <c r="U73" s="100" t="str">
        <f t="shared" si="19"/>
        <v/>
      </c>
      <c r="V73" s="100" t="str">
        <f t="shared" si="20"/>
        <v/>
      </c>
      <c r="W73" s="100" t="str">
        <f t="shared" si="21"/>
        <v/>
      </c>
      <c r="X73" s="100" t="str">
        <f t="shared" si="22"/>
        <v/>
      </c>
      <c r="Y73" s="100" t="str">
        <f t="shared" si="23"/>
        <v/>
      </c>
      <c r="Z73" s="100" t="str">
        <f t="shared" si="24"/>
        <v/>
      </c>
      <c r="AA73" s="100" t="str">
        <f t="shared" si="25"/>
        <v/>
      </c>
      <c r="AB73" s="100" t="str">
        <f t="shared" si="26"/>
        <v/>
      </c>
      <c r="AC73" s="100" t="str">
        <f t="shared" si="27"/>
        <v/>
      </c>
      <c r="AD73" s="100"/>
      <c r="AE73" s="100" t="str">
        <f t="shared" si="28"/>
        <v/>
      </c>
      <c r="AF73" s="100" t="str">
        <f t="shared" si="29"/>
        <v/>
      </c>
      <c r="AG73" s="100" t="str">
        <f t="shared" si="30"/>
        <v/>
      </c>
      <c r="AH73" s="100" t="str">
        <f t="shared" si="31"/>
        <v/>
      </c>
      <c r="AI73" s="100" t="str">
        <f t="shared" si="32"/>
        <v/>
      </c>
      <c r="AJ73" s="100" t="str">
        <f t="shared" si="33"/>
        <v/>
      </c>
      <c r="AK73" s="100" t="str">
        <f t="shared" si="34"/>
        <v/>
      </c>
      <c r="AL73" s="100" t="str">
        <f t="shared" si="35"/>
        <v/>
      </c>
      <c r="AM73" s="100" t="str">
        <f t="shared" si="36"/>
        <v/>
      </c>
      <c r="AN73" s="100" t="str">
        <f t="shared" si="37"/>
        <v/>
      </c>
      <c r="AO73" s="100" t="str">
        <f t="shared" si="38"/>
        <v/>
      </c>
      <c r="AP73" s="100" t="str">
        <f t="shared" si="39"/>
        <v/>
      </c>
      <c r="AQ73" s="100" t="str">
        <f t="shared" si="40"/>
        <v/>
      </c>
      <c r="AR73" s="100" t="str">
        <f t="shared" si="41"/>
        <v/>
      </c>
      <c r="AS73" s="259" t="str">
        <f t="shared" si="42"/>
        <v/>
      </c>
      <c r="AT73" s="259" t="str">
        <f t="shared" si="43"/>
        <v/>
      </c>
      <c r="AU73" s="259" t="str">
        <f t="shared" si="44"/>
        <v/>
      </c>
      <c r="AV73" s="259" t="str">
        <f t="shared" si="45"/>
        <v/>
      </c>
      <c r="AW73" s="259"/>
      <c r="AX73" s="100" t="str">
        <f t="shared" si="46"/>
        <v/>
      </c>
      <c r="AY73" s="100" t="str">
        <f t="shared" si="47"/>
        <v/>
      </c>
      <c r="AZ73" s="100" t="str">
        <f t="shared" si="48"/>
        <v/>
      </c>
      <c r="BA73" s="100" t="str">
        <f t="shared" si="49"/>
        <v/>
      </c>
      <c r="BB73" s="100" t="str">
        <f t="shared" si="50"/>
        <v/>
      </c>
      <c r="BC73" s="100" t="str">
        <f t="shared" si="51"/>
        <v/>
      </c>
      <c r="BD73" s="100" t="str">
        <f t="shared" si="52"/>
        <v/>
      </c>
      <c r="BE73" s="100" t="str">
        <f t="shared" si="53"/>
        <v/>
      </c>
      <c r="BF73" s="100" t="str">
        <f t="shared" si="54"/>
        <v/>
      </c>
      <c r="BG73" s="100" t="str">
        <f t="shared" si="55"/>
        <v/>
      </c>
      <c r="BH73" s="100" t="str">
        <f t="shared" si="56"/>
        <v/>
      </c>
      <c r="BI73" s="100" t="str">
        <f t="shared" si="57"/>
        <v/>
      </c>
      <c r="BJ73" s="100" t="str">
        <f t="shared" si="58"/>
        <v/>
      </c>
      <c r="BK73" s="100" t="str">
        <f t="shared" si="59"/>
        <v/>
      </c>
      <c r="BL73" s="100"/>
      <c r="BM73" s="100" t="str">
        <f t="shared" si="60"/>
        <v/>
      </c>
      <c r="BN73" s="100" t="str">
        <f t="shared" si="61"/>
        <v/>
      </c>
      <c r="BO73" s="100" t="str">
        <f t="shared" si="62"/>
        <v/>
      </c>
      <c r="BP73" s="100" t="str">
        <f t="shared" si="63"/>
        <v/>
      </c>
      <c r="BQ73" s="100" t="str">
        <f t="shared" si="64"/>
        <v/>
      </c>
      <c r="BR73" s="100" t="str">
        <f t="shared" si="65"/>
        <v/>
      </c>
      <c r="BS73" s="100" t="str">
        <f t="shared" si="66"/>
        <v/>
      </c>
      <c r="BT73" s="100" t="str">
        <f t="shared" si="67"/>
        <v/>
      </c>
      <c r="BU73" s="100" t="str">
        <f t="shared" si="68"/>
        <v/>
      </c>
      <c r="BV73" s="100" t="str">
        <f t="shared" si="69"/>
        <v/>
      </c>
      <c r="BW73" s="100" t="str">
        <f t="shared" si="70"/>
        <v/>
      </c>
      <c r="BX73" s="100" t="str">
        <f t="shared" si="71"/>
        <v/>
      </c>
      <c r="BY73" s="100" t="str">
        <f t="shared" si="72"/>
        <v/>
      </c>
      <c r="BZ73" s="100" t="str">
        <f t="shared" si="73"/>
        <v/>
      </c>
    </row>
    <row r="74" spans="1:78" ht="15.75" customHeight="1" x14ac:dyDescent="0.3">
      <c r="A74" s="387" t="str">
        <f>Contacts!$L$11&amp;"_"&amp;'Service Points'!C74</f>
        <v>______44</v>
      </c>
      <c r="B74" s="388">
        <f>IF(ISERROR(VLOOKUP(A74,LY!$D:$E,1,FALSE)),0,1)</f>
        <v>0</v>
      </c>
      <c r="C74" s="293">
        <f t="shared" si="74"/>
        <v>44</v>
      </c>
      <c r="D74" s="295" t="str">
        <f t="shared" si="81"/>
        <v/>
      </c>
      <c r="E74" s="42" t="str">
        <f t="shared" si="82"/>
        <v/>
      </c>
      <c r="F74" s="42" t="str">
        <f t="shared" si="83"/>
        <v/>
      </c>
      <c r="G74" s="420" t="str">
        <f t="shared" si="84"/>
        <v/>
      </c>
      <c r="H74" s="42"/>
      <c r="I74" s="294" t="str">
        <f t="shared" si="85"/>
        <v/>
      </c>
      <c r="J74" s="130" t="str">
        <f t="shared" si="86"/>
        <v/>
      </c>
      <c r="K74" s="386" t="str">
        <f t="shared" si="11"/>
        <v/>
      </c>
      <c r="L74" s="46">
        <f t="shared" si="87"/>
        <v>0</v>
      </c>
      <c r="M74" s="259" t="str">
        <f t="shared" si="12"/>
        <v/>
      </c>
      <c r="N74" s="259" t="str">
        <f t="shared" si="13"/>
        <v/>
      </c>
      <c r="O74" s="146"/>
      <c r="P74" s="100" t="str">
        <f t="shared" si="14"/>
        <v/>
      </c>
      <c r="Q74" s="100" t="str">
        <f t="shared" si="15"/>
        <v/>
      </c>
      <c r="R74" s="100" t="str">
        <f t="shared" si="16"/>
        <v/>
      </c>
      <c r="S74" s="100" t="str">
        <f t="shared" si="17"/>
        <v/>
      </c>
      <c r="T74" s="100" t="str">
        <f t="shared" si="18"/>
        <v/>
      </c>
      <c r="U74" s="100" t="str">
        <f t="shared" si="19"/>
        <v/>
      </c>
      <c r="V74" s="100" t="str">
        <f t="shared" si="20"/>
        <v/>
      </c>
      <c r="W74" s="100" t="str">
        <f t="shared" si="21"/>
        <v/>
      </c>
      <c r="X74" s="100" t="str">
        <f t="shared" si="22"/>
        <v/>
      </c>
      <c r="Y74" s="100" t="str">
        <f t="shared" si="23"/>
        <v/>
      </c>
      <c r="Z74" s="100" t="str">
        <f t="shared" si="24"/>
        <v/>
      </c>
      <c r="AA74" s="100" t="str">
        <f t="shared" si="25"/>
        <v/>
      </c>
      <c r="AB74" s="100" t="str">
        <f t="shared" si="26"/>
        <v/>
      </c>
      <c r="AC74" s="100" t="str">
        <f t="shared" si="27"/>
        <v/>
      </c>
      <c r="AD74" s="100"/>
      <c r="AE74" s="100" t="str">
        <f t="shared" si="28"/>
        <v/>
      </c>
      <c r="AF74" s="100" t="str">
        <f t="shared" si="29"/>
        <v/>
      </c>
      <c r="AG74" s="100" t="str">
        <f t="shared" si="30"/>
        <v/>
      </c>
      <c r="AH74" s="100" t="str">
        <f t="shared" si="31"/>
        <v/>
      </c>
      <c r="AI74" s="100" t="str">
        <f t="shared" si="32"/>
        <v/>
      </c>
      <c r="AJ74" s="100" t="str">
        <f t="shared" si="33"/>
        <v/>
      </c>
      <c r="AK74" s="100" t="str">
        <f t="shared" si="34"/>
        <v/>
      </c>
      <c r="AL74" s="100" t="str">
        <f t="shared" si="35"/>
        <v/>
      </c>
      <c r="AM74" s="100" t="str">
        <f t="shared" si="36"/>
        <v/>
      </c>
      <c r="AN74" s="100" t="str">
        <f t="shared" si="37"/>
        <v/>
      </c>
      <c r="AO74" s="100" t="str">
        <f t="shared" si="38"/>
        <v/>
      </c>
      <c r="AP74" s="100" t="str">
        <f t="shared" si="39"/>
        <v/>
      </c>
      <c r="AQ74" s="100" t="str">
        <f t="shared" si="40"/>
        <v/>
      </c>
      <c r="AR74" s="100" t="str">
        <f t="shared" si="41"/>
        <v/>
      </c>
      <c r="AS74" s="259" t="str">
        <f t="shared" si="42"/>
        <v/>
      </c>
      <c r="AT74" s="259" t="str">
        <f t="shared" si="43"/>
        <v/>
      </c>
      <c r="AU74" s="259" t="str">
        <f t="shared" si="44"/>
        <v/>
      </c>
      <c r="AV74" s="259" t="str">
        <f t="shared" si="45"/>
        <v/>
      </c>
      <c r="AW74" s="259"/>
      <c r="AX74" s="100" t="str">
        <f t="shared" si="46"/>
        <v/>
      </c>
      <c r="AY74" s="100" t="str">
        <f t="shared" si="47"/>
        <v/>
      </c>
      <c r="AZ74" s="100" t="str">
        <f t="shared" si="48"/>
        <v/>
      </c>
      <c r="BA74" s="100" t="str">
        <f t="shared" si="49"/>
        <v/>
      </c>
      <c r="BB74" s="100" t="str">
        <f t="shared" si="50"/>
        <v/>
      </c>
      <c r="BC74" s="100" t="str">
        <f t="shared" si="51"/>
        <v/>
      </c>
      <c r="BD74" s="100" t="str">
        <f t="shared" si="52"/>
        <v/>
      </c>
      <c r="BE74" s="100" t="str">
        <f t="shared" si="53"/>
        <v/>
      </c>
      <c r="BF74" s="100" t="str">
        <f t="shared" si="54"/>
        <v/>
      </c>
      <c r="BG74" s="100" t="str">
        <f t="shared" si="55"/>
        <v/>
      </c>
      <c r="BH74" s="100" t="str">
        <f t="shared" si="56"/>
        <v/>
      </c>
      <c r="BI74" s="100" t="str">
        <f t="shared" si="57"/>
        <v/>
      </c>
      <c r="BJ74" s="100" t="str">
        <f t="shared" si="58"/>
        <v/>
      </c>
      <c r="BK74" s="100" t="str">
        <f t="shared" si="59"/>
        <v/>
      </c>
      <c r="BL74" s="100"/>
      <c r="BM74" s="100" t="str">
        <f t="shared" si="60"/>
        <v/>
      </c>
      <c r="BN74" s="100" t="str">
        <f t="shared" si="61"/>
        <v/>
      </c>
      <c r="BO74" s="100" t="str">
        <f t="shared" si="62"/>
        <v/>
      </c>
      <c r="BP74" s="100" t="str">
        <f t="shared" si="63"/>
        <v/>
      </c>
      <c r="BQ74" s="100" t="str">
        <f t="shared" si="64"/>
        <v/>
      </c>
      <c r="BR74" s="100" t="str">
        <f t="shared" si="65"/>
        <v/>
      </c>
      <c r="BS74" s="100" t="str">
        <f t="shared" si="66"/>
        <v/>
      </c>
      <c r="BT74" s="100" t="str">
        <f t="shared" si="67"/>
        <v/>
      </c>
      <c r="BU74" s="100" t="str">
        <f t="shared" si="68"/>
        <v/>
      </c>
      <c r="BV74" s="100" t="str">
        <f t="shared" si="69"/>
        <v/>
      </c>
      <c r="BW74" s="100" t="str">
        <f t="shared" si="70"/>
        <v/>
      </c>
      <c r="BX74" s="100" t="str">
        <f t="shared" si="71"/>
        <v/>
      </c>
      <c r="BY74" s="100" t="str">
        <f t="shared" si="72"/>
        <v/>
      </c>
      <c r="BZ74" s="100" t="str">
        <f t="shared" si="73"/>
        <v/>
      </c>
    </row>
    <row r="75" spans="1:78" ht="15.75" customHeight="1" x14ac:dyDescent="0.3">
      <c r="A75" s="387" t="str">
        <f>Contacts!$L$11&amp;"_"&amp;'Service Points'!C75</f>
        <v>______45</v>
      </c>
      <c r="B75" s="388">
        <f>IF(ISERROR(VLOOKUP(A75,LY!$D:$E,1,FALSE)),0,1)</f>
        <v>0</v>
      </c>
      <c r="C75" s="293">
        <f t="shared" si="74"/>
        <v>45</v>
      </c>
      <c r="D75" s="295" t="str">
        <f t="shared" si="81"/>
        <v/>
      </c>
      <c r="E75" s="42" t="str">
        <f t="shared" si="82"/>
        <v/>
      </c>
      <c r="F75" s="42" t="str">
        <f t="shared" si="83"/>
        <v/>
      </c>
      <c r="G75" s="420" t="str">
        <f t="shared" si="84"/>
        <v/>
      </c>
      <c r="H75" s="42"/>
      <c r="I75" s="294" t="str">
        <f t="shared" si="85"/>
        <v/>
      </c>
      <c r="J75" s="130" t="str">
        <f t="shared" si="86"/>
        <v/>
      </c>
      <c r="K75" s="386" t="str">
        <f t="shared" si="11"/>
        <v/>
      </c>
      <c r="L75" s="46">
        <f t="shared" si="87"/>
        <v>0</v>
      </c>
      <c r="M75" s="259" t="str">
        <f t="shared" si="12"/>
        <v/>
      </c>
      <c r="N75" s="259" t="str">
        <f t="shared" si="13"/>
        <v/>
      </c>
      <c r="O75" s="146"/>
      <c r="P75" s="100" t="str">
        <f t="shared" si="14"/>
        <v/>
      </c>
      <c r="Q75" s="100" t="str">
        <f t="shared" si="15"/>
        <v/>
      </c>
      <c r="R75" s="100" t="str">
        <f t="shared" si="16"/>
        <v/>
      </c>
      <c r="S75" s="100" t="str">
        <f t="shared" si="17"/>
        <v/>
      </c>
      <c r="T75" s="100" t="str">
        <f t="shared" si="18"/>
        <v/>
      </c>
      <c r="U75" s="100" t="str">
        <f t="shared" si="19"/>
        <v/>
      </c>
      <c r="V75" s="100" t="str">
        <f t="shared" si="20"/>
        <v/>
      </c>
      <c r="W75" s="100" t="str">
        <f t="shared" si="21"/>
        <v/>
      </c>
      <c r="X75" s="100" t="str">
        <f t="shared" si="22"/>
        <v/>
      </c>
      <c r="Y75" s="100" t="str">
        <f t="shared" si="23"/>
        <v/>
      </c>
      <c r="Z75" s="100" t="str">
        <f t="shared" si="24"/>
        <v/>
      </c>
      <c r="AA75" s="100" t="str">
        <f t="shared" si="25"/>
        <v/>
      </c>
      <c r="AB75" s="100" t="str">
        <f t="shared" si="26"/>
        <v/>
      </c>
      <c r="AC75" s="100" t="str">
        <f t="shared" si="27"/>
        <v/>
      </c>
      <c r="AD75" s="100"/>
      <c r="AE75" s="100" t="str">
        <f t="shared" si="28"/>
        <v/>
      </c>
      <c r="AF75" s="100" t="str">
        <f t="shared" si="29"/>
        <v/>
      </c>
      <c r="AG75" s="100" t="str">
        <f t="shared" si="30"/>
        <v/>
      </c>
      <c r="AH75" s="100" t="str">
        <f t="shared" si="31"/>
        <v/>
      </c>
      <c r="AI75" s="100" t="str">
        <f t="shared" si="32"/>
        <v/>
      </c>
      <c r="AJ75" s="100" t="str">
        <f t="shared" si="33"/>
        <v/>
      </c>
      <c r="AK75" s="100" t="str">
        <f t="shared" si="34"/>
        <v/>
      </c>
      <c r="AL75" s="100" t="str">
        <f t="shared" si="35"/>
        <v/>
      </c>
      <c r="AM75" s="100" t="str">
        <f t="shared" si="36"/>
        <v/>
      </c>
      <c r="AN75" s="100" t="str">
        <f t="shared" si="37"/>
        <v/>
      </c>
      <c r="AO75" s="100" t="str">
        <f t="shared" si="38"/>
        <v/>
      </c>
      <c r="AP75" s="100" t="str">
        <f t="shared" si="39"/>
        <v/>
      </c>
      <c r="AQ75" s="100" t="str">
        <f t="shared" si="40"/>
        <v/>
      </c>
      <c r="AR75" s="100" t="str">
        <f t="shared" si="41"/>
        <v/>
      </c>
      <c r="AS75" s="259" t="str">
        <f t="shared" si="42"/>
        <v/>
      </c>
      <c r="AT75" s="259" t="str">
        <f t="shared" si="43"/>
        <v/>
      </c>
      <c r="AU75" s="259" t="str">
        <f t="shared" si="44"/>
        <v/>
      </c>
      <c r="AV75" s="259" t="str">
        <f t="shared" si="45"/>
        <v/>
      </c>
      <c r="AW75" s="259"/>
      <c r="AX75" s="100" t="str">
        <f t="shared" si="46"/>
        <v/>
      </c>
      <c r="AY75" s="100" t="str">
        <f t="shared" si="47"/>
        <v/>
      </c>
      <c r="AZ75" s="100" t="str">
        <f t="shared" si="48"/>
        <v/>
      </c>
      <c r="BA75" s="100" t="str">
        <f t="shared" si="49"/>
        <v/>
      </c>
      <c r="BB75" s="100" t="str">
        <f t="shared" si="50"/>
        <v/>
      </c>
      <c r="BC75" s="100" t="str">
        <f t="shared" si="51"/>
        <v/>
      </c>
      <c r="BD75" s="100" t="str">
        <f t="shared" si="52"/>
        <v/>
      </c>
      <c r="BE75" s="100" t="str">
        <f t="shared" si="53"/>
        <v/>
      </c>
      <c r="BF75" s="100" t="str">
        <f t="shared" si="54"/>
        <v/>
      </c>
      <c r="BG75" s="100" t="str">
        <f t="shared" si="55"/>
        <v/>
      </c>
      <c r="BH75" s="100" t="str">
        <f t="shared" si="56"/>
        <v/>
      </c>
      <c r="BI75" s="100" t="str">
        <f t="shared" si="57"/>
        <v/>
      </c>
      <c r="BJ75" s="100" t="str">
        <f t="shared" si="58"/>
        <v/>
      </c>
      <c r="BK75" s="100" t="str">
        <f t="shared" si="59"/>
        <v/>
      </c>
      <c r="BL75" s="100"/>
      <c r="BM75" s="100" t="str">
        <f t="shared" si="60"/>
        <v/>
      </c>
      <c r="BN75" s="100" t="str">
        <f t="shared" si="61"/>
        <v/>
      </c>
      <c r="BO75" s="100" t="str">
        <f t="shared" si="62"/>
        <v/>
      </c>
      <c r="BP75" s="100" t="str">
        <f t="shared" si="63"/>
        <v/>
      </c>
      <c r="BQ75" s="100" t="str">
        <f t="shared" si="64"/>
        <v/>
      </c>
      <c r="BR75" s="100" t="str">
        <f t="shared" si="65"/>
        <v/>
      </c>
      <c r="BS75" s="100" t="str">
        <f t="shared" si="66"/>
        <v/>
      </c>
      <c r="BT75" s="100" t="str">
        <f t="shared" si="67"/>
        <v/>
      </c>
      <c r="BU75" s="100" t="str">
        <f t="shared" si="68"/>
        <v/>
      </c>
      <c r="BV75" s="100" t="str">
        <f t="shared" si="69"/>
        <v/>
      </c>
      <c r="BW75" s="100" t="str">
        <f t="shared" si="70"/>
        <v/>
      </c>
      <c r="BX75" s="100" t="str">
        <f t="shared" si="71"/>
        <v/>
      </c>
      <c r="BY75" s="100" t="str">
        <f t="shared" si="72"/>
        <v/>
      </c>
      <c r="BZ75" s="100" t="str">
        <f t="shared" si="73"/>
        <v/>
      </c>
    </row>
    <row r="76" spans="1:78" ht="15.75" customHeight="1" x14ac:dyDescent="0.3">
      <c r="A76" s="387" t="str">
        <f>Contacts!$L$11&amp;"_"&amp;'Service Points'!C76</f>
        <v>______46</v>
      </c>
      <c r="B76" s="388">
        <f>IF(ISERROR(VLOOKUP(A76,LY!$D:$E,1,FALSE)),0,1)</f>
        <v>0</v>
      </c>
      <c r="C76" s="293">
        <f t="shared" si="74"/>
        <v>46</v>
      </c>
      <c r="D76" s="295" t="str">
        <f t="shared" si="81"/>
        <v/>
      </c>
      <c r="E76" s="42" t="str">
        <f t="shared" si="82"/>
        <v/>
      </c>
      <c r="F76" s="42" t="str">
        <f t="shared" si="83"/>
        <v/>
      </c>
      <c r="G76" s="420" t="str">
        <f t="shared" si="84"/>
        <v/>
      </c>
      <c r="H76" s="42"/>
      <c r="I76" s="294" t="str">
        <f t="shared" si="85"/>
        <v/>
      </c>
      <c r="J76" s="130" t="str">
        <f t="shared" si="86"/>
        <v/>
      </c>
      <c r="K76" s="386" t="str">
        <f t="shared" si="11"/>
        <v/>
      </c>
      <c r="L76" s="46">
        <f t="shared" si="87"/>
        <v>0</v>
      </c>
      <c r="M76" s="259" t="str">
        <f t="shared" si="12"/>
        <v/>
      </c>
      <c r="N76" s="259" t="str">
        <f t="shared" si="13"/>
        <v/>
      </c>
      <c r="O76" s="146"/>
      <c r="P76" s="100" t="str">
        <f t="shared" si="14"/>
        <v/>
      </c>
      <c r="Q76" s="100" t="str">
        <f t="shared" si="15"/>
        <v/>
      </c>
      <c r="R76" s="100" t="str">
        <f t="shared" si="16"/>
        <v/>
      </c>
      <c r="S76" s="100" t="str">
        <f t="shared" si="17"/>
        <v/>
      </c>
      <c r="T76" s="100" t="str">
        <f t="shared" si="18"/>
        <v/>
      </c>
      <c r="U76" s="100" t="str">
        <f t="shared" si="19"/>
        <v/>
      </c>
      <c r="V76" s="100" t="str">
        <f t="shared" si="20"/>
        <v/>
      </c>
      <c r="W76" s="100" t="str">
        <f t="shared" si="21"/>
        <v/>
      </c>
      <c r="X76" s="100" t="str">
        <f t="shared" si="22"/>
        <v/>
      </c>
      <c r="Y76" s="100" t="str">
        <f t="shared" si="23"/>
        <v/>
      </c>
      <c r="Z76" s="100" t="str">
        <f t="shared" si="24"/>
        <v/>
      </c>
      <c r="AA76" s="100" t="str">
        <f t="shared" si="25"/>
        <v/>
      </c>
      <c r="AB76" s="100" t="str">
        <f t="shared" si="26"/>
        <v/>
      </c>
      <c r="AC76" s="100" t="str">
        <f t="shared" si="27"/>
        <v/>
      </c>
      <c r="AD76" s="100"/>
      <c r="AE76" s="100" t="str">
        <f t="shared" si="28"/>
        <v/>
      </c>
      <c r="AF76" s="100" t="str">
        <f t="shared" si="29"/>
        <v/>
      </c>
      <c r="AG76" s="100" t="str">
        <f t="shared" si="30"/>
        <v/>
      </c>
      <c r="AH76" s="100" t="str">
        <f t="shared" si="31"/>
        <v/>
      </c>
      <c r="AI76" s="100" t="str">
        <f t="shared" si="32"/>
        <v/>
      </c>
      <c r="AJ76" s="100" t="str">
        <f t="shared" si="33"/>
        <v/>
      </c>
      <c r="AK76" s="100" t="str">
        <f t="shared" si="34"/>
        <v/>
      </c>
      <c r="AL76" s="100" t="str">
        <f t="shared" si="35"/>
        <v/>
      </c>
      <c r="AM76" s="100" t="str">
        <f t="shared" si="36"/>
        <v/>
      </c>
      <c r="AN76" s="100" t="str">
        <f t="shared" si="37"/>
        <v/>
      </c>
      <c r="AO76" s="100" t="str">
        <f t="shared" si="38"/>
        <v/>
      </c>
      <c r="AP76" s="100" t="str">
        <f t="shared" si="39"/>
        <v/>
      </c>
      <c r="AQ76" s="100" t="str">
        <f t="shared" si="40"/>
        <v/>
      </c>
      <c r="AR76" s="100" t="str">
        <f t="shared" si="41"/>
        <v/>
      </c>
      <c r="AS76" s="259" t="str">
        <f t="shared" si="42"/>
        <v/>
      </c>
      <c r="AT76" s="259" t="str">
        <f t="shared" si="43"/>
        <v/>
      </c>
      <c r="AU76" s="259" t="str">
        <f t="shared" si="44"/>
        <v/>
      </c>
      <c r="AV76" s="259" t="str">
        <f t="shared" si="45"/>
        <v/>
      </c>
      <c r="AW76" s="259"/>
      <c r="AX76" s="100" t="str">
        <f t="shared" si="46"/>
        <v/>
      </c>
      <c r="AY76" s="100" t="str">
        <f t="shared" si="47"/>
        <v/>
      </c>
      <c r="AZ76" s="100" t="str">
        <f t="shared" si="48"/>
        <v/>
      </c>
      <c r="BA76" s="100" t="str">
        <f t="shared" si="49"/>
        <v/>
      </c>
      <c r="BB76" s="100" t="str">
        <f t="shared" si="50"/>
        <v/>
      </c>
      <c r="BC76" s="100" t="str">
        <f t="shared" si="51"/>
        <v/>
      </c>
      <c r="BD76" s="100" t="str">
        <f t="shared" si="52"/>
        <v/>
      </c>
      <c r="BE76" s="100" t="str">
        <f t="shared" si="53"/>
        <v/>
      </c>
      <c r="BF76" s="100" t="str">
        <f t="shared" si="54"/>
        <v/>
      </c>
      <c r="BG76" s="100" t="str">
        <f t="shared" si="55"/>
        <v/>
      </c>
      <c r="BH76" s="100" t="str">
        <f t="shared" si="56"/>
        <v/>
      </c>
      <c r="BI76" s="100" t="str">
        <f t="shared" si="57"/>
        <v/>
      </c>
      <c r="BJ76" s="100" t="str">
        <f t="shared" si="58"/>
        <v/>
      </c>
      <c r="BK76" s="100" t="str">
        <f t="shared" si="59"/>
        <v/>
      </c>
      <c r="BL76" s="100"/>
      <c r="BM76" s="100" t="str">
        <f t="shared" si="60"/>
        <v/>
      </c>
      <c r="BN76" s="100" t="str">
        <f t="shared" si="61"/>
        <v/>
      </c>
      <c r="BO76" s="100" t="str">
        <f t="shared" si="62"/>
        <v/>
      </c>
      <c r="BP76" s="100" t="str">
        <f t="shared" si="63"/>
        <v/>
      </c>
      <c r="BQ76" s="100" t="str">
        <f t="shared" si="64"/>
        <v/>
      </c>
      <c r="BR76" s="100" t="str">
        <f t="shared" si="65"/>
        <v/>
      </c>
      <c r="BS76" s="100" t="str">
        <f t="shared" si="66"/>
        <v/>
      </c>
      <c r="BT76" s="100" t="str">
        <f t="shared" si="67"/>
        <v/>
      </c>
      <c r="BU76" s="100" t="str">
        <f t="shared" si="68"/>
        <v/>
      </c>
      <c r="BV76" s="100" t="str">
        <f t="shared" si="69"/>
        <v/>
      </c>
      <c r="BW76" s="100" t="str">
        <f t="shared" si="70"/>
        <v/>
      </c>
      <c r="BX76" s="100" t="str">
        <f t="shared" si="71"/>
        <v/>
      </c>
      <c r="BY76" s="100" t="str">
        <f t="shared" si="72"/>
        <v/>
      </c>
      <c r="BZ76" s="100" t="str">
        <f t="shared" si="73"/>
        <v/>
      </c>
    </row>
    <row r="77" spans="1:78" ht="15.75" customHeight="1" x14ac:dyDescent="0.3">
      <c r="A77" s="387" t="str">
        <f>Contacts!$L$11&amp;"_"&amp;'Service Points'!C77</f>
        <v>______47</v>
      </c>
      <c r="B77" s="388">
        <f>IF(ISERROR(VLOOKUP(A77,LY!$D:$E,1,FALSE)),0,1)</f>
        <v>0</v>
      </c>
      <c r="C77" s="293">
        <f t="shared" si="74"/>
        <v>47</v>
      </c>
      <c r="D77" s="295" t="str">
        <f t="shared" si="81"/>
        <v/>
      </c>
      <c r="E77" s="42" t="str">
        <f t="shared" si="82"/>
        <v/>
      </c>
      <c r="F77" s="42" t="str">
        <f t="shared" si="83"/>
        <v/>
      </c>
      <c r="G77" s="420" t="str">
        <f t="shared" si="84"/>
        <v/>
      </c>
      <c r="H77" s="42"/>
      <c r="I77" s="294" t="str">
        <f t="shared" si="85"/>
        <v/>
      </c>
      <c r="J77" s="130" t="str">
        <f t="shared" si="86"/>
        <v/>
      </c>
      <c r="K77" s="386" t="str">
        <f t="shared" si="11"/>
        <v/>
      </c>
      <c r="L77" s="46">
        <f t="shared" si="87"/>
        <v>0</v>
      </c>
      <c r="M77" s="259" t="str">
        <f t="shared" si="12"/>
        <v/>
      </c>
      <c r="N77" s="259" t="str">
        <f t="shared" si="13"/>
        <v/>
      </c>
      <c r="O77" s="146"/>
      <c r="P77" s="100" t="str">
        <f t="shared" si="14"/>
        <v/>
      </c>
      <c r="Q77" s="100" t="str">
        <f t="shared" si="15"/>
        <v/>
      </c>
      <c r="R77" s="100" t="str">
        <f t="shared" si="16"/>
        <v/>
      </c>
      <c r="S77" s="100" t="str">
        <f t="shared" si="17"/>
        <v/>
      </c>
      <c r="T77" s="100" t="str">
        <f t="shared" si="18"/>
        <v/>
      </c>
      <c r="U77" s="100" t="str">
        <f t="shared" si="19"/>
        <v/>
      </c>
      <c r="V77" s="100" t="str">
        <f t="shared" si="20"/>
        <v/>
      </c>
      <c r="W77" s="100" t="str">
        <f t="shared" si="21"/>
        <v/>
      </c>
      <c r="X77" s="100" t="str">
        <f t="shared" si="22"/>
        <v/>
      </c>
      <c r="Y77" s="100" t="str">
        <f t="shared" si="23"/>
        <v/>
      </c>
      <c r="Z77" s="100" t="str">
        <f t="shared" si="24"/>
        <v/>
      </c>
      <c r="AA77" s="100" t="str">
        <f t="shared" si="25"/>
        <v/>
      </c>
      <c r="AB77" s="100" t="str">
        <f t="shared" si="26"/>
        <v/>
      </c>
      <c r="AC77" s="100" t="str">
        <f t="shared" si="27"/>
        <v/>
      </c>
      <c r="AD77" s="100"/>
      <c r="AE77" s="100" t="str">
        <f t="shared" si="28"/>
        <v/>
      </c>
      <c r="AF77" s="100" t="str">
        <f t="shared" si="29"/>
        <v/>
      </c>
      <c r="AG77" s="100" t="str">
        <f t="shared" si="30"/>
        <v/>
      </c>
      <c r="AH77" s="100" t="str">
        <f t="shared" si="31"/>
        <v/>
      </c>
      <c r="AI77" s="100" t="str">
        <f t="shared" si="32"/>
        <v/>
      </c>
      <c r="AJ77" s="100" t="str">
        <f t="shared" si="33"/>
        <v/>
      </c>
      <c r="AK77" s="100" t="str">
        <f t="shared" si="34"/>
        <v/>
      </c>
      <c r="AL77" s="100" t="str">
        <f t="shared" si="35"/>
        <v/>
      </c>
      <c r="AM77" s="100" t="str">
        <f t="shared" si="36"/>
        <v/>
      </c>
      <c r="AN77" s="100" t="str">
        <f t="shared" si="37"/>
        <v/>
      </c>
      <c r="AO77" s="100" t="str">
        <f t="shared" si="38"/>
        <v/>
      </c>
      <c r="AP77" s="100" t="str">
        <f t="shared" si="39"/>
        <v/>
      </c>
      <c r="AQ77" s="100" t="str">
        <f t="shared" si="40"/>
        <v/>
      </c>
      <c r="AR77" s="100" t="str">
        <f t="shared" si="41"/>
        <v/>
      </c>
      <c r="AS77" s="259" t="str">
        <f t="shared" si="42"/>
        <v/>
      </c>
      <c r="AT77" s="259" t="str">
        <f t="shared" si="43"/>
        <v/>
      </c>
      <c r="AU77" s="259" t="str">
        <f t="shared" si="44"/>
        <v/>
      </c>
      <c r="AV77" s="259" t="str">
        <f t="shared" si="45"/>
        <v/>
      </c>
      <c r="AW77" s="259"/>
      <c r="AX77" s="100" t="str">
        <f t="shared" si="46"/>
        <v/>
      </c>
      <c r="AY77" s="100" t="str">
        <f t="shared" si="47"/>
        <v/>
      </c>
      <c r="AZ77" s="100" t="str">
        <f t="shared" si="48"/>
        <v/>
      </c>
      <c r="BA77" s="100" t="str">
        <f t="shared" si="49"/>
        <v/>
      </c>
      <c r="BB77" s="100" t="str">
        <f t="shared" si="50"/>
        <v/>
      </c>
      <c r="BC77" s="100" t="str">
        <f t="shared" si="51"/>
        <v/>
      </c>
      <c r="BD77" s="100" t="str">
        <f t="shared" si="52"/>
        <v/>
      </c>
      <c r="BE77" s="100" t="str">
        <f t="shared" si="53"/>
        <v/>
      </c>
      <c r="BF77" s="100" t="str">
        <f t="shared" si="54"/>
        <v/>
      </c>
      <c r="BG77" s="100" t="str">
        <f t="shared" si="55"/>
        <v/>
      </c>
      <c r="BH77" s="100" t="str">
        <f t="shared" si="56"/>
        <v/>
      </c>
      <c r="BI77" s="100" t="str">
        <f t="shared" si="57"/>
        <v/>
      </c>
      <c r="BJ77" s="100" t="str">
        <f t="shared" si="58"/>
        <v/>
      </c>
      <c r="BK77" s="100" t="str">
        <f t="shared" si="59"/>
        <v/>
      </c>
      <c r="BL77" s="100"/>
      <c r="BM77" s="100" t="str">
        <f t="shared" si="60"/>
        <v/>
      </c>
      <c r="BN77" s="100" t="str">
        <f t="shared" si="61"/>
        <v/>
      </c>
      <c r="BO77" s="100" t="str">
        <f t="shared" si="62"/>
        <v/>
      </c>
      <c r="BP77" s="100" t="str">
        <f t="shared" si="63"/>
        <v/>
      </c>
      <c r="BQ77" s="100" t="str">
        <f t="shared" si="64"/>
        <v/>
      </c>
      <c r="BR77" s="100" t="str">
        <f t="shared" si="65"/>
        <v/>
      </c>
      <c r="BS77" s="100" t="str">
        <f t="shared" si="66"/>
        <v/>
      </c>
      <c r="BT77" s="100" t="str">
        <f t="shared" si="67"/>
        <v/>
      </c>
      <c r="BU77" s="100" t="str">
        <f t="shared" si="68"/>
        <v/>
      </c>
      <c r="BV77" s="100" t="str">
        <f t="shared" si="69"/>
        <v/>
      </c>
      <c r="BW77" s="100" t="str">
        <f t="shared" si="70"/>
        <v/>
      </c>
      <c r="BX77" s="100" t="str">
        <f t="shared" si="71"/>
        <v/>
      </c>
      <c r="BY77" s="100" t="str">
        <f t="shared" si="72"/>
        <v/>
      </c>
      <c r="BZ77" s="100" t="str">
        <f t="shared" si="73"/>
        <v/>
      </c>
    </row>
    <row r="78" spans="1:78" ht="15.75" customHeight="1" x14ac:dyDescent="0.3">
      <c r="A78" s="387" t="str">
        <f>Contacts!$L$11&amp;"_"&amp;'Service Points'!C78</f>
        <v>______48</v>
      </c>
      <c r="B78" s="388">
        <f>IF(ISERROR(VLOOKUP(A78,LY!$D:$E,1,FALSE)),0,1)</f>
        <v>0</v>
      </c>
      <c r="C78" s="293">
        <f t="shared" si="74"/>
        <v>48</v>
      </c>
      <c r="D78" s="295" t="str">
        <f t="shared" si="81"/>
        <v/>
      </c>
      <c r="E78" s="42" t="str">
        <f t="shared" si="82"/>
        <v/>
      </c>
      <c r="F78" s="42" t="str">
        <f t="shared" si="83"/>
        <v/>
      </c>
      <c r="G78" s="420" t="str">
        <f t="shared" si="84"/>
        <v/>
      </c>
      <c r="H78" s="42"/>
      <c r="I78" s="294" t="str">
        <f t="shared" si="85"/>
        <v/>
      </c>
      <c r="J78" s="130" t="str">
        <f t="shared" si="86"/>
        <v/>
      </c>
      <c r="K78" s="386" t="str">
        <f t="shared" si="11"/>
        <v/>
      </c>
      <c r="L78" s="46">
        <f t="shared" si="87"/>
        <v>0</v>
      </c>
      <c r="M78" s="259" t="str">
        <f t="shared" si="12"/>
        <v/>
      </c>
      <c r="N78" s="259" t="str">
        <f t="shared" si="13"/>
        <v/>
      </c>
      <c r="O78" s="146"/>
      <c r="P78" s="100" t="str">
        <f t="shared" si="14"/>
        <v/>
      </c>
      <c r="Q78" s="100" t="str">
        <f t="shared" si="15"/>
        <v/>
      </c>
      <c r="R78" s="100" t="str">
        <f t="shared" si="16"/>
        <v/>
      </c>
      <c r="S78" s="100" t="str">
        <f t="shared" si="17"/>
        <v/>
      </c>
      <c r="T78" s="100" t="str">
        <f t="shared" si="18"/>
        <v/>
      </c>
      <c r="U78" s="100" t="str">
        <f t="shared" si="19"/>
        <v/>
      </c>
      <c r="V78" s="100" t="str">
        <f t="shared" si="20"/>
        <v/>
      </c>
      <c r="W78" s="100" t="str">
        <f t="shared" si="21"/>
        <v/>
      </c>
      <c r="X78" s="100" t="str">
        <f t="shared" si="22"/>
        <v/>
      </c>
      <c r="Y78" s="100" t="str">
        <f t="shared" si="23"/>
        <v/>
      </c>
      <c r="Z78" s="100" t="str">
        <f t="shared" si="24"/>
        <v/>
      </c>
      <c r="AA78" s="100" t="str">
        <f t="shared" si="25"/>
        <v/>
      </c>
      <c r="AB78" s="100" t="str">
        <f t="shared" si="26"/>
        <v/>
      </c>
      <c r="AC78" s="100" t="str">
        <f t="shared" si="27"/>
        <v/>
      </c>
      <c r="AD78" s="100"/>
      <c r="AE78" s="100" t="str">
        <f t="shared" si="28"/>
        <v/>
      </c>
      <c r="AF78" s="100" t="str">
        <f t="shared" si="29"/>
        <v/>
      </c>
      <c r="AG78" s="100" t="str">
        <f t="shared" si="30"/>
        <v/>
      </c>
      <c r="AH78" s="100" t="str">
        <f t="shared" si="31"/>
        <v/>
      </c>
      <c r="AI78" s="100" t="str">
        <f t="shared" si="32"/>
        <v/>
      </c>
      <c r="AJ78" s="100" t="str">
        <f t="shared" si="33"/>
        <v/>
      </c>
      <c r="AK78" s="100" t="str">
        <f t="shared" si="34"/>
        <v/>
      </c>
      <c r="AL78" s="100" t="str">
        <f t="shared" si="35"/>
        <v/>
      </c>
      <c r="AM78" s="100" t="str">
        <f t="shared" si="36"/>
        <v/>
      </c>
      <c r="AN78" s="100" t="str">
        <f t="shared" si="37"/>
        <v/>
      </c>
      <c r="AO78" s="100" t="str">
        <f t="shared" si="38"/>
        <v/>
      </c>
      <c r="AP78" s="100" t="str">
        <f t="shared" si="39"/>
        <v/>
      </c>
      <c r="AQ78" s="100" t="str">
        <f t="shared" si="40"/>
        <v/>
      </c>
      <c r="AR78" s="100" t="str">
        <f t="shared" si="41"/>
        <v/>
      </c>
      <c r="AS78" s="259" t="str">
        <f t="shared" si="42"/>
        <v/>
      </c>
      <c r="AT78" s="259" t="str">
        <f t="shared" si="43"/>
        <v/>
      </c>
      <c r="AU78" s="259" t="str">
        <f t="shared" si="44"/>
        <v/>
      </c>
      <c r="AV78" s="259" t="str">
        <f t="shared" si="45"/>
        <v/>
      </c>
      <c r="AW78" s="259"/>
      <c r="AX78" s="100" t="str">
        <f t="shared" si="46"/>
        <v/>
      </c>
      <c r="AY78" s="100" t="str">
        <f t="shared" si="47"/>
        <v/>
      </c>
      <c r="AZ78" s="100" t="str">
        <f t="shared" si="48"/>
        <v/>
      </c>
      <c r="BA78" s="100" t="str">
        <f t="shared" si="49"/>
        <v/>
      </c>
      <c r="BB78" s="100" t="str">
        <f t="shared" si="50"/>
        <v/>
      </c>
      <c r="BC78" s="100" t="str">
        <f t="shared" si="51"/>
        <v/>
      </c>
      <c r="BD78" s="100" t="str">
        <f t="shared" si="52"/>
        <v/>
      </c>
      <c r="BE78" s="100" t="str">
        <f t="shared" si="53"/>
        <v/>
      </c>
      <c r="BF78" s="100" t="str">
        <f t="shared" si="54"/>
        <v/>
      </c>
      <c r="BG78" s="100" t="str">
        <f t="shared" si="55"/>
        <v/>
      </c>
      <c r="BH78" s="100" t="str">
        <f t="shared" si="56"/>
        <v/>
      </c>
      <c r="BI78" s="100" t="str">
        <f t="shared" si="57"/>
        <v/>
      </c>
      <c r="BJ78" s="100" t="str">
        <f t="shared" si="58"/>
        <v/>
      </c>
      <c r="BK78" s="100" t="str">
        <f t="shared" si="59"/>
        <v/>
      </c>
      <c r="BL78" s="100"/>
      <c r="BM78" s="100" t="str">
        <f t="shared" si="60"/>
        <v/>
      </c>
      <c r="BN78" s="100" t="str">
        <f t="shared" si="61"/>
        <v/>
      </c>
      <c r="BO78" s="100" t="str">
        <f t="shared" si="62"/>
        <v/>
      </c>
      <c r="BP78" s="100" t="str">
        <f t="shared" si="63"/>
        <v/>
      </c>
      <c r="BQ78" s="100" t="str">
        <f t="shared" si="64"/>
        <v/>
      </c>
      <c r="BR78" s="100" t="str">
        <f t="shared" si="65"/>
        <v/>
      </c>
      <c r="BS78" s="100" t="str">
        <f t="shared" si="66"/>
        <v/>
      </c>
      <c r="BT78" s="100" t="str">
        <f t="shared" si="67"/>
        <v/>
      </c>
      <c r="BU78" s="100" t="str">
        <f t="shared" si="68"/>
        <v/>
      </c>
      <c r="BV78" s="100" t="str">
        <f t="shared" si="69"/>
        <v/>
      </c>
      <c r="BW78" s="100" t="str">
        <f t="shared" si="70"/>
        <v/>
      </c>
      <c r="BX78" s="100" t="str">
        <f t="shared" si="71"/>
        <v/>
      </c>
      <c r="BY78" s="100" t="str">
        <f t="shared" si="72"/>
        <v/>
      </c>
      <c r="BZ78" s="100" t="str">
        <f t="shared" si="73"/>
        <v/>
      </c>
    </row>
    <row r="79" spans="1:78" ht="15.75" customHeight="1" x14ac:dyDescent="0.3">
      <c r="A79" s="387" t="str">
        <f>Contacts!$L$11&amp;"_"&amp;'Service Points'!C79</f>
        <v>______49</v>
      </c>
      <c r="B79" s="388">
        <f>IF(ISERROR(VLOOKUP(A79,LY!$D:$E,1,FALSE)),0,1)</f>
        <v>0</v>
      </c>
      <c r="C79" s="293">
        <f t="shared" si="74"/>
        <v>49</v>
      </c>
      <c r="D79" s="295" t="str">
        <f t="shared" si="81"/>
        <v/>
      </c>
      <c r="E79" s="42" t="str">
        <f t="shared" si="82"/>
        <v/>
      </c>
      <c r="F79" s="42" t="str">
        <f t="shared" si="83"/>
        <v/>
      </c>
      <c r="G79" s="420" t="str">
        <f t="shared" si="84"/>
        <v/>
      </c>
      <c r="H79" s="42"/>
      <c r="I79" s="294" t="str">
        <f t="shared" si="85"/>
        <v/>
      </c>
      <c r="J79" s="130" t="str">
        <f t="shared" si="86"/>
        <v/>
      </c>
      <c r="K79" s="386" t="str">
        <f t="shared" si="11"/>
        <v/>
      </c>
      <c r="L79" s="46">
        <f t="shared" si="87"/>
        <v>0</v>
      </c>
      <c r="M79" s="259" t="str">
        <f t="shared" si="12"/>
        <v/>
      </c>
      <c r="N79" s="259" t="str">
        <f t="shared" si="13"/>
        <v/>
      </c>
      <c r="O79" s="146"/>
      <c r="P79" s="100" t="str">
        <f t="shared" si="14"/>
        <v/>
      </c>
      <c r="Q79" s="100" t="str">
        <f t="shared" si="15"/>
        <v/>
      </c>
      <c r="R79" s="100" t="str">
        <f t="shared" si="16"/>
        <v/>
      </c>
      <c r="S79" s="100" t="str">
        <f t="shared" si="17"/>
        <v/>
      </c>
      <c r="T79" s="100" t="str">
        <f t="shared" si="18"/>
        <v/>
      </c>
      <c r="U79" s="100" t="str">
        <f t="shared" si="19"/>
        <v/>
      </c>
      <c r="V79" s="100" t="str">
        <f t="shared" si="20"/>
        <v/>
      </c>
      <c r="W79" s="100" t="str">
        <f t="shared" si="21"/>
        <v/>
      </c>
      <c r="X79" s="100" t="str">
        <f t="shared" si="22"/>
        <v/>
      </c>
      <c r="Y79" s="100" t="str">
        <f t="shared" si="23"/>
        <v/>
      </c>
      <c r="Z79" s="100" t="str">
        <f t="shared" si="24"/>
        <v/>
      </c>
      <c r="AA79" s="100" t="str">
        <f t="shared" si="25"/>
        <v/>
      </c>
      <c r="AB79" s="100" t="str">
        <f t="shared" si="26"/>
        <v/>
      </c>
      <c r="AC79" s="100" t="str">
        <f t="shared" si="27"/>
        <v/>
      </c>
      <c r="AD79" s="100"/>
      <c r="AE79" s="100" t="str">
        <f t="shared" si="28"/>
        <v/>
      </c>
      <c r="AF79" s="100" t="str">
        <f t="shared" si="29"/>
        <v/>
      </c>
      <c r="AG79" s="100" t="str">
        <f t="shared" si="30"/>
        <v/>
      </c>
      <c r="AH79" s="100" t="str">
        <f t="shared" si="31"/>
        <v/>
      </c>
      <c r="AI79" s="100" t="str">
        <f t="shared" si="32"/>
        <v/>
      </c>
      <c r="AJ79" s="100" t="str">
        <f t="shared" si="33"/>
        <v/>
      </c>
      <c r="AK79" s="100" t="str">
        <f t="shared" si="34"/>
        <v/>
      </c>
      <c r="AL79" s="100" t="str">
        <f t="shared" si="35"/>
        <v/>
      </c>
      <c r="AM79" s="100" t="str">
        <f t="shared" si="36"/>
        <v/>
      </c>
      <c r="AN79" s="100" t="str">
        <f t="shared" si="37"/>
        <v/>
      </c>
      <c r="AO79" s="100" t="str">
        <f t="shared" si="38"/>
        <v/>
      </c>
      <c r="AP79" s="100" t="str">
        <f t="shared" si="39"/>
        <v/>
      </c>
      <c r="AQ79" s="100" t="str">
        <f t="shared" si="40"/>
        <v/>
      </c>
      <c r="AR79" s="100" t="str">
        <f t="shared" si="41"/>
        <v/>
      </c>
      <c r="AS79" s="259" t="str">
        <f t="shared" si="42"/>
        <v/>
      </c>
      <c r="AT79" s="259" t="str">
        <f t="shared" si="43"/>
        <v/>
      </c>
      <c r="AU79" s="259" t="str">
        <f t="shared" si="44"/>
        <v/>
      </c>
      <c r="AV79" s="259" t="str">
        <f t="shared" si="45"/>
        <v/>
      </c>
      <c r="AW79" s="259"/>
      <c r="AX79" s="100" t="str">
        <f t="shared" si="46"/>
        <v/>
      </c>
      <c r="AY79" s="100" t="str">
        <f t="shared" si="47"/>
        <v/>
      </c>
      <c r="AZ79" s="100" t="str">
        <f t="shared" si="48"/>
        <v/>
      </c>
      <c r="BA79" s="100" t="str">
        <f t="shared" si="49"/>
        <v/>
      </c>
      <c r="BB79" s="100" t="str">
        <f t="shared" si="50"/>
        <v/>
      </c>
      <c r="BC79" s="100" t="str">
        <f t="shared" si="51"/>
        <v/>
      </c>
      <c r="BD79" s="100" t="str">
        <f t="shared" si="52"/>
        <v/>
      </c>
      <c r="BE79" s="100" t="str">
        <f t="shared" si="53"/>
        <v/>
      </c>
      <c r="BF79" s="100" t="str">
        <f t="shared" si="54"/>
        <v/>
      </c>
      <c r="BG79" s="100" t="str">
        <f t="shared" si="55"/>
        <v/>
      </c>
      <c r="BH79" s="100" t="str">
        <f t="shared" si="56"/>
        <v/>
      </c>
      <c r="BI79" s="100" t="str">
        <f t="shared" si="57"/>
        <v/>
      </c>
      <c r="BJ79" s="100" t="str">
        <f t="shared" si="58"/>
        <v/>
      </c>
      <c r="BK79" s="100" t="str">
        <f t="shared" si="59"/>
        <v/>
      </c>
      <c r="BL79" s="100"/>
      <c r="BM79" s="100" t="str">
        <f t="shared" si="60"/>
        <v/>
      </c>
      <c r="BN79" s="100" t="str">
        <f t="shared" si="61"/>
        <v/>
      </c>
      <c r="BO79" s="100" t="str">
        <f t="shared" si="62"/>
        <v/>
      </c>
      <c r="BP79" s="100" t="str">
        <f t="shared" si="63"/>
        <v/>
      </c>
      <c r="BQ79" s="100" t="str">
        <f t="shared" si="64"/>
        <v/>
      </c>
      <c r="BR79" s="100" t="str">
        <f t="shared" si="65"/>
        <v/>
      </c>
      <c r="BS79" s="100" t="str">
        <f t="shared" si="66"/>
        <v/>
      </c>
      <c r="BT79" s="100" t="str">
        <f t="shared" si="67"/>
        <v/>
      </c>
      <c r="BU79" s="100" t="str">
        <f t="shared" si="68"/>
        <v/>
      </c>
      <c r="BV79" s="100" t="str">
        <f t="shared" si="69"/>
        <v/>
      </c>
      <c r="BW79" s="100" t="str">
        <f t="shared" si="70"/>
        <v/>
      </c>
      <c r="BX79" s="100" t="str">
        <f t="shared" si="71"/>
        <v/>
      </c>
      <c r="BY79" s="100" t="str">
        <f t="shared" si="72"/>
        <v/>
      </c>
      <c r="BZ79" s="100" t="str">
        <f t="shared" si="73"/>
        <v/>
      </c>
    </row>
    <row r="80" spans="1:78" ht="15.75" customHeight="1" x14ac:dyDescent="0.3">
      <c r="A80" s="387" t="str">
        <f>Contacts!$L$11&amp;"_"&amp;'Service Points'!C80</f>
        <v>______50</v>
      </c>
      <c r="B80" s="388">
        <f>IF(ISERROR(VLOOKUP(A80,LY!$D:$E,1,FALSE)),0,1)</f>
        <v>0</v>
      </c>
      <c r="C80" s="293">
        <f t="shared" si="74"/>
        <v>50</v>
      </c>
      <c r="D80" s="295" t="str">
        <f t="shared" si="81"/>
        <v/>
      </c>
      <c r="E80" s="42" t="str">
        <f t="shared" si="82"/>
        <v/>
      </c>
      <c r="F80" s="42" t="str">
        <f t="shared" si="83"/>
        <v/>
      </c>
      <c r="G80" s="420" t="str">
        <f t="shared" si="84"/>
        <v/>
      </c>
      <c r="H80" s="42"/>
      <c r="I80" s="294" t="str">
        <f t="shared" si="85"/>
        <v/>
      </c>
      <c r="J80" s="130" t="str">
        <f t="shared" si="86"/>
        <v/>
      </c>
      <c r="K80" s="386" t="str">
        <f t="shared" si="11"/>
        <v/>
      </c>
      <c r="L80" s="46">
        <f t="shared" si="87"/>
        <v>0</v>
      </c>
      <c r="M80" s="259" t="str">
        <f t="shared" si="12"/>
        <v/>
      </c>
      <c r="N80" s="259" t="str">
        <f t="shared" si="13"/>
        <v/>
      </c>
      <c r="O80" s="146"/>
      <c r="P80" s="100" t="str">
        <f t="shared" si="14"/>
        <v/>
      </c>
      <c r="Q80" s="100" t="str">
        <f t="shared" si="15"/>
        <v/>
      </c>
      <c r="R80" s="100" t="str">
        <f t="shared" si="16"/>
        <v/>
      </c>
      <c r="S80" s="100" t="str">
        <f t="shared" si="17"/>
        <v/>
      </c>
      <c r="T80" s="100" t="str">
        <f t="shared" si="18"/>
        <v/>
      </c>
      <c r="U80" s="100" t="str">
        <f t="shared" si="19"/>
        <v/>
      </c>
      <c r="V80" s="100" t="str">
        <f t="shared" si="20"/>
        <v/>
      </c>
      <c r="W80" s="100" t="str">
        <f t="shared" si="21"/>
        <v/>
      </c>
      <c r="X80" s="100" t="str">
        <f t="shared" si="22"/>
        <v/>
      </c>
      <c r="Y80" s="100" t="str">
        <f t="shared" si="23"/>
        <v/>
      </c>
      <c r="Z80" s="100" t="str">
        <f t="shared" si="24"/>
        <v/>
      </c>
      <c r="AA80" s="100" t="str">
        <f t="shared" si="25"/>
        <v/>
      </c>
      <c r="AB80" s="100" t="str">
        <f t="shared" si="26"/>
        <v/>
      </c>
      <c r="AC80" s="100" t="str">
        <f t="shared" si="27"/>
        <v/>
      </c>
      <c r="AD80" s="100"/>
      <c r="AE80" s="100" t="str">
        <f t="shared" si="28"/>
        <v/>
      </c>
      <c r="AF80" s="100" t="str">
        <f t="shared" si="29"/>
        <v/>
      </c>
      <c r="AG80" s="100" t="str">
        <f t="shared" si="30"/>
        <v/>
      </c>
      <c r="AH80" s="100" t="str">
        <f t="shared" si="31"/>
        <v/>
      </c>
      <c r="AI80" s="100" t="str">
        <f t="shared" si="32"/>
        <v/>
      </c>
      <c r="AJ80" s="100" t="str">
        <f t="shared" si="33"/>
        <v/>
      </c>
      <c r="AK80" s="100" t="str">
        <f t="shared" si="34"/>
        <v/>
      </c>
      <c r="AL80" s="100" t="str">
        <f t="shared" si="35"/>
        <v/>
      </c>
      <c r="AM80" s="100" t="str">
        <f t="shared" si="36"/>
        <v/>
      </c>
      <c r="AN80" s="100" t="str">
        <f t="shared" si="37"/>
        <v/>
      </c>
      <c r="AO80" s="100" t="str">
        <f t="shared" si="38"/>
        <v/>
      </c>
      <c r="AP80" s="100" t="str">
        <f t="shared" si="39"/>
        <v/>
      </c>
      <c r="AQ80" s="100" t="str">
        <f t="shared" si="40"/>
        <v/>
      </c>
      <c r="AR80" s="100" t="str">
        <f t="shared" si="41"/>
        <v/>
      </c>
      <c r="AS80" s="259" t="str">
        <f t="shared" si="42"/>
        <v/>
      </c>
      <c r="AT80" s="259" t="str">
        <f t="shared" si="43"/>
        <v/>
      </c>
      <c r="AU80" s="259" t="str">
        <f t="shared" si="44"/>
        <v/>
      </c>
      <c r="AV80" s="259" t="str">
        <f t="shared" si="45"/>
        <v/>
      </c>
      <c r="AW80" s="259"/>
      <c r="AX80" s="100" t="str">
        <f t="shared" si="46"/>
        <v/>
      </c>
      <c r="AY80" s="100" t="str">
        <f t="shared" si="47"/>
        <v/>
      </c>
      <c r="AZ80" s="100" t="str">
        <f t="shared" si="48"/>
        <v/>
      </c>
      <c r="BA80" s="100" t="str">
        <f t="shared" si="49"/>
        <v/>
      </c>
      <c r="BB80" s="100" t="str">
        <f t="shared" si="50"/>
        <v/>
      </c>
      <c r="BC80" s="100" t="str">
        <f t="shared" si="51"/>
        <v/>
      </c>
      <c r="BD80" s="100" t="str">
        <f t="shared" si="52"/>
        <v/>
      </c>
      <c r="BE80" s="100" t="str">
        <f t="shared" si="53"/>
        <v/>
      </c>
      <c r="BF80" s="100" t="str">
        <f t="shared" si="54"/>
        <v/>
      </c>
      <c r="BG80" s="100" t="str">
        <f t="shared" si="55"/>
        <v/>
      </c>
      <c r="BH80" s="100" t="str">
        <f t="shared" si="56"/>
        <v/>
      </c>
      <c r="BI80" s="100" t="str">
        <f t="shared" si="57"/>
        <v/>
      </c>
      <c r="BJ80" s="100" t="str">
        <f t="shared" si="58"/>
        <v/>
      </c>
      <c r="BK80" s="100" t="str">
        <f t="shared" si="59"/>
        <v/>
      </c>
      <c r="BL80" s="100"/>
      <c r="BM80" s="100" t="str">
        <f t="shared" si="60"/>
        <v/>
      </c>
      <c r="BN80" s="100" t="str">
        <f t="shared" si="61"/>
        <v/>
      </c>
      <c r="BO80" s="100" t="str">
        <f t="shared" si="62"/>
        <v/>
      </c>
      <c r="BP80" s="100" t="str">
        <f t="shared" si="63"/>
        <v/>
      </c>
      <c r="BQ80" s="100" t="str">
        <f t="shared" si="64"/>
        <v/>
      </c>
      <c r="BR80" s="100" t="str">
        <f t="shared" si="65"/>
        <v/>
      </c>
      <c r="BS80" s="100" t="str">
        <f t="shared" si="66"/>
        <v/>
      </c>
      <c r="BT80" s="100" t="str">
        <f t="shared" si="67"/>
        <v/>
      </c>
      <c r="BU80" s="100" t="str">
        <f t="shared" si="68"/>
        <v/>
      </c>
      <c r="BV80" s="100" t="str">
        <f t="shared" si="69"/>
        <v/>
      </c>
      <c r="BW80" s="100" t="str">
        <f t="shared" si="70"/>
        <v/>
      </c>
      <c r="BX80" s="100" t="str">
        <f t="shared" si="71"/>
        <v/>
      </c>
      <c r="BY80" s="100" t="str">
        <f t="shared" si="72"/>
        <v/>
      </c>
      <c r="BZ80" s="100" t="str">
        <f t="shared" si="73"/>
        <v/>
      </c>
    </row>
    <row r="81" spans="1:78" ht="15.75" customHeight="1" x14ac:dyDescent="0.3">
      <c r="A81" s="387" t="str">
        <f>Contacts!$L$11&amp;"_"&amp;'Service Points'!C81</f>
        <v>______51</v>
      </c>
      <c r="B81" s="388">
        <f>IF(ISERROR(VLOOKUP(A81,LY!$D:$E,1,FALSE)),0,1)</f>
        <v>0</v>
      </c>
      <c r="C81" s="293">
        <f t="shared" si="74"/>
        <v>51</v>
      </c>
      <c r="D81" s="295" t="str">
        <f t="shared" si="81"/>
        <v/>
      </c>
      <c r="E81" s="42" t="str">
        <f t="shared" si="82"/>
        <v/>
      </c>
      <c r="F81" s="42" t="str">
        <f t="shared" si="83"/>
        <v/>
      </c>
      <c r="G81" s="420" t="str">
        <f t="shared" si="84"/>
        <v/>
      </c>
      <c r="H81" s="42"/>
      <c r="I81" s="294" t="str">
        <f t="shared" si="85"/>
        <v/>
      </c>
      <c r="J81" s="130" t="str">
        <f t="shared" si="86"/>
        <v/>
      </c>
      <c r="K81" s="386" t="str">
        <f t="shared" si="11"/>
        <v/>
      </c>
      <c r="L81" s="46">
        <f t="shared" si="87"/>
        <v>0</v>
      </c>
      <c r="M81" s="259" t="str">
        <f t="shared" si="12"/>
        <v/>
      </c>
      <c r="N81" s="259" t="str">
        <f t="shared" si="13"/>
        <v/>
      </c>
      <c r="O81" s="146"/>
      <c r="P81" s="100" t="str">
        <f t="shared" si="14"/>
        <v/>
      </c>
      <c r="Q81" s="100" t="str">
        <f t="shared" si="15"/>
        <v/>
      </c>
      <c r="R81" s="100" t="str">
        <f t="shared" si="16"/>
        <v/>
      </c>
      <c r="S81" s="100" t="str">
        <f t="shared" si="17"/>
        <v/>
      </c>
      <c r="T81" s="100" t="str">
        <f t="shared" si="18"/>
        <v/>
      </c>
      <c r="U81" s="100" t="str">
        <f t="shared" si="19"/>
        <v/>
      </c>
      <c r="V81" s="100" t="str">
        <f t="shared" si="20"/>
        <v/>
      </c>
      <c r="W81" s="100" t="str">
        <f t="shared" si="21"/>
        <v/>
      </c>
      <c r="X81" s="100" t="str">
        <f t="shared" si="22"/>
        <v/>
      </c>
      <c r="Y81" s="100" t="str">
        <f t="shared" si="23"/>
        <v/>
      </c>
      <c r="Z81" s="100" t="str">
        <f t="shared" si="24"/>
        <v/>
      </c>
      <c r="AA81" s="100" t="str">
        <f t="shared" si="25"/>
        <v/>
      </c>
      <c r="AB81" s="100" t="str">
        <f t="shared" si="26"/>
        <v/>
      </c>
      <c r="AC81" s="100" t="str">
        <f t="shared" si="27"/>
        <v/>
      </c>
      <c r="AD81" s="100"/>
      <c r="AE81" s="100" t="str">
        <f t="shared" si="28"/>
        <v/>
      </c>
      <c r="AF81" s="100" t="str">
        <f t="shared" si="29"/>
        <v/>
      </c>
      <c r="AG81" s="100" t="str">
        <f t="shared" si="30"/>
        <v/>
      </c>
      <c r="AH81" s="100" t="str">
        <f t="shared" si="31"/>
        <v/>
      </c>
      <c r="AI81" s="100" t="str">
        <f t="shared" si="32"/>
        <v/>
      </c>
      <c r="AJ81" s="100" t="str">
        <f t="shared" si="33"/>
        <v/>
      </c>
      <c r="AK81" s="100" t="str">
        <f t="shared" si="34"/>
        <v/>
      </c>
      <c r="AL81" s="100" t="str">
        <f t="shared" si="35"/>
        <v/>
      </c>
      <c r="AM81" s="100" t="str">
        <f t="shared" si="36"/>
        <v/>
      </c>
      <c r="AN81" s="100" t="str">
        <f t="shared" si="37"/>
        <v/>
      </c>
      <c r="AO81" s="100" t="str">
        <f t="shared" si="38"/>
        <v/>
      </c>
      <c r="AP81" s="100" t="str">
        <f t="shared" si="39"/>
        <v/>
      </c>
      <c r="AQ81" s="100" t="str">
        <f t="shared" si="40"/>
        <v/>
      </c>
      <c r="AR81" s="100" t="str">
        <f t="shared" si="41"/>
        <v/>
      </c>
      <c r="AS81" s="259" t="str">
        <f t="shared" si="42"/>
        <v/>
      </c>
      <c r="AT81" s="259" t="str">
        <f t="shared" si="43"/>
        <v/>
      </c>
      <c r="AU81" s="259" t="str">
        <f t="shared" si="44"/>
        <v/>
      </c>
      <c r="AV81" s="259" t="str">
        <f t="shared" si="45"/>
        <v/>
      </c>
      <c r="AW81" s="259"/>
      <c r="AX81" s="100" t="str">
        <f t="shared" si="46"/>
        <v/>
      </c>
      <c r="AY81" s="100" t="str">
        <f t="shared" si="47"/>
        <v/>
      </c>
      <c r="AZ81" s="100" t="str">
        <f t="shared" si="48"/>
        <v/>
      </c>
      <c r="BA81" s="100" t="str">
        <f t="shared" si="49"/>
        <v/>
      </c>
      <c r="BB81" s="100" t="str">
        <f t="shared" si="50"/>
        <v/>
      </c>
      <c r="BC81" s="100" t="str">
        <f t="shared" si="51"/>
        <v/>
      </c>
      <c r="BD81" s="100" t="str">
        <f t="shared" si="52"/>
        <v/>
      </c>
      <c r="BE81" s="100" t="str">
        <f t="shared" si="53"/>
        <v/>
      </c>
      <c r="BF81" s="100" t="str">
        <f t="shared" si="54"/>
        <v/>
      </c>
      <c r="BG81" s="100" t="str">
        <f t="shared" si="55"/>
        <v/>
      </c>
      <c r="BH81" s="100" t="str">
        <f t="shared" si="56"/>
        <v/>
      </c>
      <c r="BI81" s="100" t="str">
        <f t="shared" si="57"/>
        <v/>
      </c>
      <c r="BJ81" s="100" t="str">
        <f t="shared" si="58"/>
        <v/>
      </c>
      <c r="BK81" s="100" t="str">
        <f t="shared" si="59"/>
        <v/>
      </c>
      <c r="BL81" s="100"/>
      <c r="BM81" s="100" t="str">
        <f t="shared" si="60"/>
        <v/>
      </c>
      <c r="BN81" s="100" t="str">
        <f t="shared" si="61"/>
        <v/>
      </c>
      <c r="BO81" s="100" t="str">
        <f t="shared" si="62"/>
        <v/>
      </c>
      <c r="BP81" s="100" t="str">
        <f t="shared" si="63"/>
        <v/>
      </c>
      <c r="BQ81" s="100" t="str">
        <f t="shared" si="64"/>
        <v/>
      </c>
      <c r="BR81" s="100" t="str">
        <f t="shared" si="65"/>
        <v/>
      </c>
      <c r="BS81" s="100" t="str">
        <f t="shared" si="66"/>
        <v/>
      </c>
      <c r="BT81" s="100" t="str">
        <f t="shared" si="67"/>
        <v/>
      </c>
      <c r="BU81" s="100" t="str">
        <f t="shared" si="68"/>
        <v/>
      </c>
      <c r="BV81" s="100" t="str">
        <f t="shared" si="69"/>
        <v/>
      </c>
      <c r="BW81" s="100" t="str">
        <f t="shared" si="70"/>
        <v/>
      </c>
      <c r="BX81" s="100" t="str">
        <f t="shared" si="71"/>
        <v/>
      </c>
      <c r="BY81" s="100" t="str">
        <f t="shared" si="72"/>
        <v/>
      </c>
      <c r="BZ81" s="100" t="str">
        <f t="shared" si="73"/>
        <v/>
      </c>
    </row>
    <row r="82" spans="1:78" ht="15.75" customHeight="1" x14ac:dyDescent="0.3">
      <c r="A82" s="387" t="str">
        <f>Contacts!$L$11&amp;"_"&amp;'Service Points'!C82</f>
        <v>______52</v>
      </c>
      <c r="B82" s="388">
        <f>IF(ISERROR(VLOOKUP(A82,LY!$D:$E,1,FALSE)),0,1)</f>
        <v>0</v>
      </c>
      <c r="C82" s="293">
        <f t="shared" si="74"/>
        <v>52</v>
      </c>
      <c r="D82" s="295" t="str">
        <f t="shared" si="81"/>
        <v/>
      </c>
      <c r="E82" s="42" t="str">
        <f t="shared" si="82"/>
        <v/>
      </c>
      <c r="F82" s="42" t="str">
        <f t="shared" si="83"/>
        <v/>
      </c>
      <c r="G82" s="420" t="str">
        <f t="shared" si="84"/>
        <v/>
      </c>
      <c r="H82" s="42"/>
      <c r="I82" s="294" t="str">
        <f t="shared" si="85"/>
        <v/>
      </c>
      <c r="J82" s="130" t="str">
        <f t="shared" si="86"/>
        <v/>
      </c>
      <c r="K82" s="386" t="str">
        <f t="shared" si="11"/>
        <v/>
      </c>
      <c r="L82" s="46">
        <f t="shared" si="87"/>
        <v>0</v>
      </c>
      <c r="M82" s="259" t="str">
        <f t="shared" si="12"/>
        <v/>
      </c>
      <c r="N82" s="259" t="str">
        <f t="shared" si="13"/>
        <v/>
      </c>
      <c r="O82" s="146"/>
      <c r="P82" s="100" t="str">
        <f t="shared" si="14"/>
        <v/>
      </c>
      <c r="Q82" s="100" t="str">
        <f t="shared" si="15"/>
        <v/>
      </c>
      <c r="R82" s="100" t="str">
        <f t="shared" si="16"/>
        <v/>
      </c>
      <c r="S82" s="100" t="str">
        <f t="shared" si="17"/>
        <v/>
      </c>
      <c r="T82" s="100" t="str">
        <f t="shared" si="18"/>
        <v/>
      </c>
      <c r="U82" s="100" t="str">
        <f t="shared" si="19"/>
        <v/>
      </c>
      <c r="V82" s="100" t="str">
        <f t="shared" si="20"/>
        <v/>
      </c>
      <c r="W82" s="100" t="str">
        <f t="shared" si="21"/>
        <v/>
      </c>
      <c r="X82" s="100" t="str">
        <f t="shared" si="22"/>
        <v/>
      </c>
      <c r="Y82" s="100" t="str">
        <f t="shared" si="23"/>
        <v/>
      </c>
      <c r="Z82" s="100" t="str">
        <f t="shared" si="24"/>
        <v/>
      </c>
      <c r="AA82" s="100" t="str">
        <f t="shared" si="25"/>
        <v/>
      </c>
      <c r="AB82" s="100" t="str">
        <f t="shared" si="26"/>
        <v/>
      </c>
      <c r="AC82" s="100" t="str">
        <f t="shared" si="27"/>
        <v/>
      </c>
      <c r="AD82" s="100"/>
      <c r="AE82" s="100" t="str">
        <f t="shared" si="28"/>
        <v/>
      </c>
      <c r="AF82" s="100" t="str">
        <f t="shared" si="29"/>
        <v/>
      </c>
      <c r="AG82" s="100" t="str">
        <f t="shared" si="30"/>
        <v/>
      </c>
      <c r="AH82" s="100" t="str">
        <f t="shared" si="31"/>
        <v/>
      </c>
      <c r="AI82" s="100" t="str">
        <f t="shared" si="32"/>
        <v/>
      </c>
      <c r="AJ82" s="100" t="str">
        <f t="shared" si="33"/>
        <v/>
      </c>
      <c r="AK82" s="100" t="str">
        <f t="shared" si="34"/>
        <v/>
      </c>
      <c r="AL82" s="100" t="str">
        <f t="shared" si="35"/>
        <v/>
      </c>
      <c r="AM82" s="100" t="str">
        <f t="shared" si="36"/>
        <v/>
      </c>
      <c r="AN82" s="100" t="str">
        <f t="shared" si="37"/>
        <v/>
      </c>
      <c r="AO82" s="100" t="str">
        <f t="shared" si="38"/>
        <v/>
      </c>
      <c r="AP82" s="100" t="str">
        <f t="shared" si="39"/>
        <v/>
      </c>
      <c r="AQ82" s="100" t="str">
        <f t="shared" si="40"/>
        <v/>
      </c>
      <c r="AR82" s="100" t="str">
        <f t="shared" si="41"/>
        <v/>
      </c>
      <c r="AS82" s="259" t="str">
        <f t="shared" si="42"/>
        <v/>
      </c>
      <c r="AT82" s="259" t="str">
        <f t="shared" si="43"/>
        <v/>
      </c>
      <c r="AU82" s="259" t="str">
        <f t="shared" si="44"/>
        <v/>
      </c>
      <c r="AV82" s="259" t="str">
        <f t="shared" si="45"/>
        <v/>
      </c>
      <c r="AW82" s="259"/>
      <c r="AX82" s="100" t="str">
        <f t="shared" si="46"/>
        <v/>
      </c>
      <c r="AY82" s="100" t="str">
        <f t="shared" si="47"/>
        <v/>
      </c>
      <c r="AZ82" s="100" t="str">
        <f t="shared" si="48"/>
        <v/>
      </c>
      <c r="BA82" s="100" t="str">
        <f t="shared" si="49"/>
        <v/>
      </c>
      <c r="BB82" s="100" t="str">
        <f t="shared" si="50"/>
        <v/>
      </c>
      <c r="BC82" s="100" t="str">
        <f t="shared" si="51"/>
        <v/>
      </c>
      <c r="BD82" s="100" t="str">
        <f t="shared" si="52"/>
        <v/>
      </c>
      <c r="BE82" s="100" t="str">
        <f t="shared" si="53"/>
        <v/>
      </c>
      <c r="BF82" s="100" t="str">
        <f t="shared" si="54"/>
        <v/>
      </c>
      <c r="BG82" s="100" t="str">
        <f t="shared" si="55"/>
        <v/>
      </c>
      <c r="BH82" s="100" t="str">
        <f t="shared" si="56"/>
        <v/>
      </c>
      <c r="BI82" s="100" t="str">
        <f t="shared" si="57"/>
        <v/>
      </c>
      <c r="BJ82" s="100" t="str">
        <f t="shared" si="58"/>
        <v/>
      </c>
      <c r="BK82" s="100" t="str">
        <f t="shared" si="59"/>
        <v/>
      </c>
      <c r="BL82" s="100"/>
      <c r="BM82" s="100" t="str">
        <f t="shared" si="60"/>
        <v/>
      </c>
      <c r="BN82" s="100" t="str">
        <f t="shared" si="61"/>
        <v/>
      </c>
      <c r="BO82" s="100" t="str">
        <f t="shared" si="62"/>
        <v/>
      </c>
      <c r="BP82" s="100" t="str">
        <f t="shared" si="63"/>
        <v/>
      </c>
      <c r="BQ82" s="100" t="str">
        <f t="shared" si="64"/>
        <v/>
      </c>
      <c r="BR82" s="100" t="str">
        <f t="shared" si="65"/>
        <v/>
      </c>
      <c r="BS82" s="100" t="str">
        <f t="shared" si="66"/>
        <v/>
      </c>
      <c r="BT82" s="100" t="str">
        <f t="shared" si="67"/>
        <v/>
      </c>
      <c r="BU82" s="100" t="str">
        <f t="shared" si="68"/>
        <v/>
      </c>
      <c r="BV82" s="100" t="str">
        <f t="shared" si="69"/>
        <v/>
      </c>
      <c r="BW82" s="100" t="str">
        <f t="shared" si="70"/>
        <v/>
      </c>
      <c r="BX82" s="100" t="str">
        <f t="shared" si="71"/>
        <v/>
      </c>
      <c r="BY82" s="100" t="str">
        <f t="shared" si="72"/>
        <v/>
      </c>
      <c r="BZ82" s="100" t="str">
        <f t="shared" si="73"/>
        <v/>
      </c>
    </row>
    <row r="83" spans="1:78" ht="15.75" customHeight="1" x14ac:dyDescent="0.3">
      <c r="A83" s="387" t="str">
        <f>Contacts!$L$11&amp;"_"&amp;'Service Points'!C83</f>
        <v>______53</v>
      </c>
      <c r="B83" s="388">
        <f>IF(ISERROR(VLOOKUP(A83,LY!$D:$E,1,FALSE)),0,1)</f>
        <v>0</v>
      </c>
      <c r="C83" s="293">
        <f t="shared" si="74"/>
        <v>53</v>
      </c>
      <c r="D83" s="295" t="str">
        <f t="shared" si="81"/>
        <v/>
      </c>
      <c r="E83" s="42" t="str">
        <f t="shared" si="82"/>
        <v/>
      </c>
      <c r="F83" s="42" t="str">
        <f t="shared" si="83"/>
        <v/>
      </c>
      <c r="G83" s="420" t="str">
        <f t="shared" si="84"/>
        <v/>
      </c>
      <c r="H83" s="42"/>
      <c r="I83" s="294" t="str">
        <f t="shared" si="85"/>
        <v/>
      </c>
      <c r="J83" s="130" t="str">
        <f t="shared" si="86"/>
        <v/>
      </c>
      <c r="K83" s="386" t="str">
        <f t="shared" si="11"/>
        <v/>
      </c>
      <c r="L83" s="46">
        <f t="shared" si="87"/>
        <v>0</v>
      </c>
      <c r="M83" s="259" t="str">
        <f t="shared" si="12"/>
        <v/>
      </c>
      <c r="N83" s="259" t="str">
        <f t="shared" si="13"/>
        <v/>
      </c>
      <c r="O83" s="146"/>
      <c r="P83" s="100" t="str">
        <f t="shared" si="14"/>
        <v/>
      </c>
      <c r="Q83" s="100" t="str">
        <f t="shared" si="15"/>
        <v/>
      </c>
      <c r="R83" s="100" t="str">
        <f t="shared" si="16"/>
        <v/>
      </c>
      <c r="S83" s="100" t="str">
        <f t="shared" si="17"/>
        <v/>
      </c>
      <c r="T83" s="100" t="str">
        <f t="shared" si="18"/>
        <v/>
      </c>
      <c r="U83" s="100" t="str">
        <f t="shared" si="19"/>
        <v/>
      </c>
      <c r="V83" s="100" t="str">
        <f t="shared" si="20"/>
        <v/>
      </c>
      <c r="W83" s="100" t="str">
        <f t="shared" si="21"/>
        <v/>
      </c>
      <c r="X83" s="100" t="str">
        <f t="shared" si="22"/>
        <v/>
      </c>
      <c r="Y83" s="100" t="str">
        <f t="shared" si="23"/>
        <v/>
      </c>
      <c r="Z83" s="100" t="str">
        <f t="shared" si="24"/>
        <v/>
      </c>
      <c r="AA83" s="100" t="str">
        <f t="shared" si="25"/>
        <v/>
      </c>
      <c r="AB83" s="100" t="str">
        <f t="shared" si="26"/>
        <v/>
      </c>
      <c r="AC83" s="100" t="str">
        <f t="shared" si="27"/>
        <v/>
      </c>
      <c r="AD83" s="100"/>
      <c r="AE83" s="100" t="str">
        <f t="shared" si="28"/>
        <v/>
      </c>
      <c r="AF83" s="100" t="str">
        <f t="shared" si="29"/>
        <v/>
      </c>
      <c r="AG83" s="100" t="str">
        <f t="shared" si="30"/>
        <v/>
      </c>
      <c r="AH83" s="100" t="str">
        <f t="shared" si="31"/>
        <v/>
      </c>
      <c r="AI83" s="100" t="str">
        <f t="shared" si="32"/>
        <v/>
      </c>
      <c r="AJ83" s="100" t="str">
        <f t="shared" si="33"/>
        <v/>
      </c>
      <c r="AK83" s="100" t="str">
        <f t="shared" si="34"/>
        <v/>
      </c>
      <c r="AL83" s="100" t="str">
        <f t="shared" si="35"/>
        <v/>
      </c>
      <c r="AM83" s="100" t="str">
        <f t="shared" si="36"/>
        <v/>
      </c>
      <c r="AN83" s="100" t="str">
        <f t="shared" si="37"/>
        <v/>
      </c>
      <c r="AO83" s="100" t="str">
        <f t="shared" si="38"/>
        <v/>
      </c>
      <c r="AP83" s="100" t="str">
        <f t="shared" si="39"/>
        <v/>
      </c>
      <c r="AQ83" s="100" t="str">
        <f t="shared" si="40"/>
        <v/>
      </c>
      <c r="AR83" s="100" t="str">
        <f t="shared" si="41"/>
        <v/>
      </c>
      <c r="AS83" s="259" t="str">
        <f t="shared" si="42"/>
        <v/>
      </c>
      <c r="AT83" s="259" t="str">
        <f t="shared" si="43"/>
        <v/>
      </c>
      <c r="AU83" s="259" t="str">
        <f t="shared" si="44"/>
        <v/>
      </c>
      <c r="AV83" s="259" t="str">
        <f t="shared" si="45"/>
        <v/>
      </c>
      <c r="AW83" s="259"/>
      <c r="AX83" s="100" t="str">
        <f t="shared" si="46"/>
        <v/>
      </c>
      <c r="AY83" s="100" t="str">
        <f t="shared" si="47"/>
        <v/>
      </c>
      <c r="AZ83" s="100" t="str">
        <f t="shared" si="48"/>
        <v/>
      </c>
      <c r="BA83" s="100" t="str">
        <f t="shared" si="49"/>
        <v/>
      </c>
      <c r="BB83" s="100" t="str">
        <f t="shared" si="50"/>
        <v/>
      </c>
      <c r="BC83" s="100" t="str">
        <f t="shared" si="51"/>
        <v/>
      </c>
      <c r="BD83" s="100" t="str">
        <f t="shared" si="52"/>
        <v/>
      </c>
      <c r="BE83" s="100" t="str">
        <f t="shared" si="53"/>
        <v/>
      </c>
      <c r="BF83" s="100" t="str">
        <f t="shared" si="54"/>
        <v/>
      </c>
      <c r="BG83" s="100" t="str">
        <f t="shared" si="55"/>
        <v/>
      </c>
      <c r="BH83" s="100" t="str">
        <f t="shared" si="56"/>
        <v/>
      </c>
      <c r="BI83" s="100" t="str">
        <f t="shared" si="57"/>
        <v/>
      </c>
      <c r="BJ83" s="100" t="str">
        <f t="shared" si="58"/>
        <v/>
      </c>
      <c r="BK83" s="100" t="str">
        <f t="shared" si="59"/>
        <v/>
      </c>
      <c r="BL83" s="100"/>
      <c r="BM83" s="100" t="str">
        <f t="shared" si="60"/>
        <v/>
      </c>
      <c r="BN83" s="100" t="str">
        <f t="shared" si="61"/>
        <v/>
      </c>
      <c r="BO83" s="100" t="str">
        <f t="shared" si="62"/>
        <v/>
      </c>
      <c r="BP83" s="100" t="str">
        <f t="shared" si="63"/>
        <v/>
      </c>
      <c r="BQ83" s="100" t="str">
        <f t="shared" si="64"/>
        <v/>
      </c>
      <c r="BR83" s="100" t="str">
        <f t="shared" si="65"/>
        <v/>
      </c>
      <c r="BS83" s="100" t="str">
        <f t="shared" si="66"/>
        <v/>
      </c>
      <c r="BT83" s="100" t="str">
        <f t="shared" si="67"/>
        <v/>
      </c>
      <c r="BU83" s="100" t="str">
        <f t="shared" si="68"/>
        <v/>
      </c>
      <c r="BV83" s="100" t="str">
        <f t="shared" si="69"/>
        <v/>
      </c>
      <c r="BW83" s="100" t="str">
        <f t="shared" si="70"/>
        <v/>
      </c>
      <c r="BX83" s="100" t="str">
        <f t="shared" si="71"/>
        <v/>
      </c>
      <c r="BY83" s="100" t="str">
        <f t="shared" si="72"/>
        <v/>
      </c>
      <c r="BZ83" s="100" t="str">
        <f t="shared" si="73"/>
        <v/>
      </c>
    </row>
    <row r="84" spans="1:78" ht="15.75" customHeight="1" x14ac:dyDescent="0.3">
      <c r="A84" s="387" t="str">
        <f>Contacts!$L$11&amp;"_"&amp;'Service Points'!C84</f>
        <v>______54</v>
      </c>
      <c r="B84" s="388">
        <f>IF(ISERROR(VLOOKUP(A84,LY!$D:$E,1,FALSE)),0,1)</f>
        <v>0</v>
      </c>
      <c r="C84" s="293">
        <f t="shared" si="74"/>
        <v>54</v>
      </c>
      <c r="D84" s="295" t="str">
        <f t="shared" si="81"/>
        <v/>
      </c>
      <c r="E84" s="42" t="str">
        <f t="shared" si="82"/>
        <v/>
      </c>
      <c r="F84" s="42" t="str">
        <f t="shared" si="83"/>
        <v/>
      </c>
      <c r="G84" s="420" t="str">
        <f t="shared" si="84"/>
        <v/>
      </c>
      <c r="H84" s="42"/>
      <c r="I84" s="294" t="str">
        <f t="shared" si="85"/>
        <v/>
      </c>
      <c r="J84" s="130" t="str">
        <f t="shared" si="86"/>
        <v/>
      </c>
      <c r="K84" s="386" t="str">
        <f t="shared" si="11"/>
        <v/>
      </c>
      <c r="L84" s="46">
        <f t="shared" si="87"/>
        <v>0</v>
      </c>
      <c r="M84" s="259" t="str">
        <f t="shared" si="12"/>
        <v/>
      </c>
      <c r="N84" s="259" t="str">
        <f t="shared" si="13"/>
        <v/>
      </c>
      <c r="O84" s="146"/>
      <c r="P84" s="100" t="str">
        <f t="shared" si="14"/>
        <v/>
      </c>
      <c r="Q84" s="100" t="str">
        <f t="shared" si="15"/>
        <v/>
      </c>
      <c r="R84" s="100" t="str">
        <f t="shared" si="16"/>
        <v/>
      </c>
      <c r="S84" s="100" t="str">
        <f t="shared" si="17"/>
        <v/>
      </c>
      <c r="T84" s="100" t="str">
        <f t="shared" si="18"/>
        <v/>
      </c>
      <c r="U84" s="100" t="str">
        <f t="shared" si="19"/>
        <v/>
      </c>
      <c r="V84" s="100" t="str">
        <f t="shared" si="20"/>
        <v/>
      </c>
      <c r="W84" s="100" t="str">
        <f t="shared" si="21"/>
        <v/>
      </c>
      <c r="X84" s="100" t="str">
        <f t="shared" si="22"/>
        <v/>
      </c>
      <c r="Y84" s="100" t="str">
        <f t="shared" si="23"/>
        <v/>
      </c>
      <c r="Z84" s="100" t="str">
        <f t="shared" si="24"/>
        <v/>
      </c>
      <c r="AA84" s="100" t="str">
        <f t="shared" si="25"/>
        <v/>
      </c>
      <c r="AB84" s="100" t="str">
        <f t="shared" si="26"/>
        <v/>
      </c>
      <c r="AC84" s="100" t="str">
        <f t="shared" si="27"/>
        <v/>
      </c>
      <c r="AD84" s="100"/>
      <c r="AE84" s="100" t="str">
        <f t="shared" si="28"/>
        <v/>
      </c>
      <c r="AF84" s="100" t="str">
        <f t="shared" si="29"/>
        <v/>
      </c>
      <c r="AG84" s="100" t="str">
        <f t="shared" si="30"/>
        <v/>
      </c>
      <c r="AH84" s="100" t="str">
        <f t="shared" si="31"/>
        <v/>
      </c>
      <c r="AI84" s="100" t="str">
        <f t="shared" si="32"/>
        <v/>
      </c>
      <c r="AJ84" s="100" t="str">
        <f t="shared" si="33"/>
        <v/>
      </c>
      <c r="AK84" s="100" t="str">
        <f t="shared" si="34"/>
        <v/>
      </c>
      <c r="AL84" s="100" t="str">
        <f t="shared" si="35"/>
        <v/>
      </c>
      <c r="AM84" s="100" t="str">
        <f t="shared" si="36"/>
        <v/>
      </c>
      <c r="AN84" s="100" t="str">
        <f t="shared" si="37"/>
        <v/>
      </c>
      <c r="AO84" s="100" t="str">
        <f t="shared" si="38"/>
        <v/>
      </c>
      <c r="AP84" s="100" t="str">
        <f t="shared" si="39"/>
        <v/>
      </c>
      <c r="AQ84" s="100" t="str">
        <f t="shared" si="40"/>
        <v/>
      </c>
      <c r="AR84" s="100" t="str">
        <f t="shared" si="41"/>
        <v/>
      </c>
      <c r="AS84" s="259" t="str">
        <f t="shared" si="42"/>
        <v/>
      </c>
      <c r="AT84" s="259" t="str">
        <f t="shared" si="43"/>
        <v/>
      </c>
      <c r="AU84" s="259" t="str">
        <f t="shared" si="44"/>
        <v/>
      </c>
      <c r="AV84" s="259" t="str">
        <f t="shared" si="45"/>
        <v/>
      </c>
      <c r="AW84" s="259"/>
      <c r="AX84" s="100" t="str">
        <f t="shared" si="46"/>
        <v/>
      </c>
      <c r="AY84" s="100" t="str">
        <f t="shared" si="47"/>
        <v/>
      </c>
      <c r="AZ84" s="100" t="str">
        <f t="shared" si="48"/>
        <v/>
      </c>
      <c r="BA84" s="100" t="str">
        <f t="shared" si="49"/>
        <v/>
      </c>
      <c r="BB84" s="100" t="str">
        <f t="shared" si="50"/>
        <v/>
      </c>
      <c r="BC84" s="100" t="str">
        <f t="shared" si="51"/>
        <v/>
      </c>
      <c r="BD84" s="100" t="str">
        <f t="shared" si="52"/>
        <v/>
      </c>
      <c r="BE84" s="100" t="str">
        <f t="shared" si="53"/>
        <v/>
      </c>
      <c r="BF84" s="100" t="str">
        <f t="shared" si="54"/>
        <v/>
      </c>
      <c r="BG84" s="100" t="str">
        <f t="shared" si="55"/>
        <v/>
      </c>
      <c r="BH84" s="100" t="str">
        <f t="shared" si="56"/>
        <v/>
      </c>
      <c r="BI84" s="100" t="str">
        <f t="shared" si="57"/>
        <v/>
      </c>
      <c r="BJ84" s="100" t="str">
        <f t="shared" si="58"/>
        <v/>
      </c>
      <c r="BK84" s="100" t="str">
        <f t="shared" si="59"/>
        <v/>
      </c>
      <c r="BL84" s="100"/>
      <c r="BM84" s="100" t="str">
        <f t="shared" si="60"/>
        <v/>
      </c>
      <c r="BN84" s="100" t="str">
        <f t="shared" si="61"/>
        <v/>
      </c>
      <c r="BO84" s="100" t="str">
        <f t="shared" si="62"/>
        <v/>
      </c>
      <c r="BP84" s="100" t="str">
        <f t="shared" si="63"/>
        <v/>
      </c>
      <c r="BQ84" s="100" t="str">
        <f t="shared" si="64"/>
        <v/>
      </c>
      <c r="BR84" s="100" t="str">
        <f t="shared" si="65"/>
        <v/>
      </c>
      <c r="BS84" s="100" t="str">
        <f t="shared" si="66"/>
        <v/>
      </c>
      <c r="BT84" s="100" t="str">
        <f t="shared" si="67"/>
        <v/>
      </c>
      <c r="BU84" s="100" t="str">
        <f t="shared" si="68"/>
        <v/>
      </c>
      <c r="BV84" s="100" t="str">
        <f t="shared" si="69"/>
        <v/>
      </c>
      <c r="BW84" s="100" t="str">
        <f t="shared" si="70"/>
        <v/>
      </c>
      <c r="BX84" s="100" t="str">
        <f t="shared" si="71"/>
        <v/>
      </c>
      <c r="BY84" s="100" t="str">
        <f t="shared" si="72"/>
        <v/>
      </c>
      <c r="BZ84" s="100" t="str">
        <f t="shared" si="73"/>
        <v/>
      </c>
    </row>
    <row r="85" spans="1:78" ht="15.75" customHeight="1" x14ac:dyDescent="0.3">
      <c r="A85" s="387" t="str">
        <f>Contacts!$L$11&amp;"_"&amp;'Service Points'!C85</f>
        <v>______55</v>
      </c>
      <c r="B85" s="388">
        <f>IF(ISERROR(VLOOKUP(A85,LY!$D:$E,1,FALSE)),0,1)</f>
        <v>0</v>
      </c>
      <c r="C85" s="293">
        <f t="shared" si="74"/>
        <v>55</v>
      </c>
      <c r="D85" s="295" t="str">
        <f t="shared" si="81"/>
        <v/>
      </c>
      <c r="E85" s="42" t="str">
        <f t="shared" si="82"/>
        <v/>
      </c>
      <c r="F85" s="42" t="str">
        <f t="shared" si="83"/>
        <v/>
      </c>
      <c r="G85" s="420" t="str">
        <f t="shared" si="84"/>
        <v/>
      </c>
      <c r="H85" s="42"/>
      <c r="I85" s="294" t="str">
        <f t="shared" si="85"/>
        <v/>
      </c>
      <c r="J85" s="130" t="str">
        <f t="shared" si="86"/>
        <v/>
      </c>
      <c r="K85" s="386" t="str">
        <f t="shared" si="11"/>
        <v/>
      </c>
      <c r="L85" s="46">
        <f t="shared" si="87"/>
        <v>0</v>
      </c>
      <c r="M85" s="259" t="str">
        <f t="shared" si="12"/>
        <v/>
      </c>
      <c r="N85" s="259" t="str">
        <f t="shared" si="13"/>
        <v/>
      </c>
      <c r="O85" s="146"/>
      <c r="P85" s="100" t="str">
        <f t="shared" si="14"/>
        <v/>
      </c>
      <c r="Q85" s="100" t="str">
        <f t="shared" si="15"/>
        <v/>
      </c>
      <c r="R85" s="100" t="str">
        <f t="shared" si="16"/>
        <v/>
      </c>
      <c r="S85" s="100" t="str">
        <f t="shared" si="17"/>
        <v/>
      </c>
      <c r="T85" s="100" t="str">
        <f t="shared" si="18"/>
        <v/>
      </c>
      <c r="U85" s="100" t="str">
        <f t="shared" si="19"/>
        <v/>
      </c>
      <c r="V85" s="100" t="str">
        <f t="shared" si="20"/>
        <v/>
      </c>
      <c r="W85" s="100" t="str">
        <f t="shared" si="21"/>
        <v/>
      </c>
      <c r="X85" s="100" t="str">
        <f t="shared" si="22"/>
        <v/>
      </c>
      <c r="Y85" s="100" t="str">
        <f t="shared" si="23"/>
        <v/>
      </c>
      <c r="Z85" s="100" t="str">
        <f t="shared" si="24"/>
        <v/>
      </c>
      <c r="AA85" s="100" t="str">
        <f t="shared" si="25"/>
        <v/>
      </c>
      <c r="AB85" s="100" t="str">
        <f t="shared" si="26"/>
        <v/>
      </c>
      <c r="AC85" s="100" t="str">
        <f t="shared" si="27"/>
        <v/>
      </c>
      <c r="AD85" s="100"/>
      <c r="AE85" s="100" t="str">
        <f t="shared" si="28"/>
        <v/>
      </c>
      <c r="AF85" s="100" t="str">
        <f t="shared" si="29"/>
        <v/>
      </c>
      <c r="AG85" s="100" t="str">
        <f t="shared" si="30"/>
        <v/>
      </c>
      <c r="AH85" s="100" t="str">
        <f t="shared" si="31"/>
        <v/>
      </c>
      <c r="AI85" s="100" t="str">
        <f t="shared" si="32"/>
        <v/>
      </c>
      <c r="AJ85" s="100" t="str">
        <f t="shared" si="33"/>
        <v/>
      </c>
      <c r="AK85" s="100" t="str">
        <f t="shared" si="34"/>
        <v/>
      </c>
      <c r="AL85" s="100" t="str">
        <f t="shared" si="35"/>
        <v/>
      </c>
      <c r="AM85" s="100" t="str">
        <f t="shared" si="36"/>
        <v/>
      </c>
      <c r="AN85" s="100" t="str">
        <f t="shared" si="37"/>
        <v/>
      </c>
      <c r="AO85" s="100" t="str">
        <f t="shared" si="38"/>
        <v/>
      </c>
      <c r="AP85" s="100" t="str">
        <f t="shared" si="39"/>
        <v/>
      </c>
      <c r="AQ85" s="100" t="str">
        <f t="shared" si="40"/>
        <v/>
      </c>
      <c r="AR85" s="100" t="str">
        <f t="shared" si="41"/>
        <v/>
      </c>
      <c r="AS85" s="259" t="str">
        <f t="shared" si="42"/>
        <v/>
      </c>
      <c r="AT85" s="259" t="str">
        <f t="shared" si="43"/>
        <v/>
      </c>
      <c r="AU85" s="259" t="str">
        <f t="shared" si="44"/>
        <v/>
      </c>
      <c r="AV85" s="259" t="str">
        <f t="shared" si="45"/>
        <v/>
      </c>
      <c r="AW85" s="259"/>
      <c r="AX85" s="100" t="str">
        <f t="shared" si="46"/>
        <v/>
      </c>
      <c r="AY85" s="100" t="str">
        <f t="shared" si="47"/>
        <v/>
      </c>
      <c r="AZ85" s="100" t="str">
        <f t="shared" si="48"/>
        <v/>
      </c>
      <c r="BA85" s="100" t="str">
        <f t="shared" si="49"/>
        <v/>
      </c>
      <c r="BB85" s="100" t="str">
        <f t="shared" si="50"/>
        <v/>
      </c>
      <c r="BC85" s="100" t="str">
        <f t="shared" si="51"/>
        <v/>
      </c>
      <c r="BD85" s="100" t="str">
        <f t="shared" si="52"/>
        <v/>
      </c>
      <c r="BE85" s="100" t="str">
        <f t="shared" si="53"/>
        <v/>
      </c>
      <c r="BF85" s="100" t="str">
        <f t="shared" si="54"/>
        <v/>
      </c>
      <c r="BG85" s="100" t="str">
        <f t="shared" si="55"/>
        <v/>
      </c>
      <c r="BH85" s="100" t="str">
        <f t="shared" si="56"/>
        <v/>
      </c>
      <c r="BI85" s="100" t="str">
        <f t="shared" si="57"/>
        <v/>
      </c>
      <c r="BJ85" s="100" t="str">
        <f t="shared" si="58"/>
        <v/>
      </c>
      <c r="BK85" s="100" t="str">
        <f t="shared" si="59"/>
        <v/>
      </c>
      <c r="BL85" s="100"/>
      <c r="BM85" s="100" t="str">
        <f t="shared" si="60"/>
        <v/>
      </c>
      <c r="BN85" s="100" t="str">
        <f t="shared" si="61"/>
        <v/>
      </c>
      <c r="BO85" s="100" t="str">
        <f t="shared" si="62"/>
        <v/>
      </c>
      <c r="BP85" s="100" t="str">
        <f t="shared" si="63"/>
        <v/>
      </c>
      <c r="BQ85" s="100" t="str">
        <f t="shared" si="64"/>
        <v/>
      </c>
      <c r="BR85" s="100" t="str">
        <f t="shared" si="65"/>
        <v/>
      </c>
      <c r="BS85" s="100" t="str">
        <f t="shared" si="66"/>
        <v/>
      </c>
      <c r="BT85" s="100" t="str">
        <f t="shared" si="67"/>
        <v/>
      </c>
      <c r="BU85" s="100" t="str">
        <f t="shared" si="68"/>
        <v/>
      </c>
      <c r="BV85" s="100" t="str">
        <f t="shared" si="69"/>
        <v/>
      </c>
      <c r="BW85" s="100" t="str">
        <f t="shared" si="70"/>
        <v/>
      </c>
      <c r="BX85" s="100" t="str">
        <f t="shared" si="71"/>
        <v/>
      </c>
      <c r="BY85" s="100" t="str">
        <f t="shared" si="72"/>
        <v/>
      </c>
      <c r="BZ85" s="100" t="str">
        <f t="shared" si="73"/>
        <v/>
      </c>
    </row>
    <row r="86" spans="1:78" ht="15.75" customHeight="1" x14ac:dyDescent="0.3">
      <c r="A86" s="387" t="str">
        <f>Contacts!$L$11&amp;"_"&amp;'Service Points'!C86</f>
        <v>______56</v>
      </c>
      <c r="B86" s="388">
        <f>IF(ISERROR(VLOOKUP(A86,LY!$D:$E,1,FALSE)),0,1)</f>
        <v>0</v>
      </c>
      <c r="C86" s="293">
        <f t="shared" si="74"/>
        <v>56</v>
      </c>
      <c r="D86" s="295" t="str">
        <f t="shared" si="81"/>
        <v/>
      </c>
      <c r="E86" s="42" t="str">
        <f t="shared" si="82"/>
        <v/>
      </c>
      <c r="F86" s="42" t="str">
        <f t="shared" si="83"/>
        <v/>
      </c>
      <c r="G86" s="420" t="str">
        <f t="shared" si="84"/>
        <v/>
      </c>
      <c r="H86" s="42"/>
      <c r="I86" s="294" t="str">
        <f t="shared" si="85"/>
        <v/>
      </c>
      <c r="J86" s="130" t="str">
        <f t="shared" si="86"/>
        <v/>
      </c>
      <c r="K86" s="386" t="str">
        <f t="shared" si="11"/>
        <v/>
      </c>
      <c r="L86" s="46">
        <f t="shared" si="87"/>
        <v>0</v>
      </c>
      <c r="M86" s="259" t="str">
        <f t="shared" si="12"/>
        <v/>
      </c>
      <c r="N86" s="259" t="str">
        <f t="shared" si="13"/>
        <v/>
      </c>
      <c r="O86" s="146"/>
      <c r="P86" s="100" t="str">
        <f t="shared" si="14"/>
        <v/>
      </c>
      <c r="Q86" s="100" t="str">
        <f t="shared" si="15"/>
        <v/>
      </c>
      <c r="R86" s="100" t="str">
        <f t="shared" si="16"/>
        <v/>
      </c>
      <c r="S86" s="100" t="str">
        <f t="shared" si="17"/>
        <v/>
      </c>
      <c r="T86" s="100" t="str">
        <f t="shared" si="18"/>
        <v/>
      </c>
      <c r="U86" s="100" t="str">
        <f t="shared" si="19"/>
        <v/>
      </c>
      <c r="V86" s="100" t="str">
        <f t="shared" si="20"/>
        <v/>
      </c>
      <c r="W86" s="100" t="str">
        <f t="shared" si="21"/>
        <v/>
      </c>
      <c r="X86" s="100" t="str">
        <f t="shared" si="22"/>
        <v/>
      </c>
      <c r="Y86" s="100" t="str">
        <f t="shared" si="23"/>
        <v/>
      </c>
      <c r="Z86" s="100" t="str">
        <f t="shared" si="24"/>
        <v/>
      </c>
      <c r="AA86" s="100" t="str">
        <f t="shared" si="25"/>
        <v/>
      </c>
      <c r="AB86" s="100" t="str">
        <f t="shared" si="26"/>
        <v/>
      </c>
      <c r="AC86" s="100" t="str">
        <f t="shared" si="27"/>
        <v/>
      </c>
      <c r="AD86" s="100"/>
      <c r="AE86" s="100" t="str">
        <f t="shared" si="28"/>
        <v/>
      </c>
      <c r="AF86" s="100" t="str">
        <f t="shared" si="29"/>
        <v/>
      </c>
      <c r="AG86" s="100" t="str">
        <f t="shared" si="30"/>
        <v/>
      </c>
      <c r="AH86" s="100" t="str">
        <f t="shared" si="31"/>
        <v/>
      </c>
      <c r="AI86" s="100" t="str">
        <f t="shared" si="32"/>
        <v/>
      </c>
      <c r="AJ86" s="100" t="str">
        <f t="shared" si="33"/>
        <v/>
      </c>
      <c r="AK86" s="100" t="str">
        <f t="shared" si="34"/>
        <v/>
      </c>
      <c r="AL86" s="100" t="str">
        <f t="shared" si="35"/>
        <v/>
      </c>
      <c r="AM86" s="100" t="str">
        <f t="shared" si="36"/>
        <v/>
      </c>
      <c r="AN86" s="100" t="str">
        <f t="shared" si="37"/>
        <v/>
      </c>
      <c r="AO86" s="100" t="str">
        <f t="shared" si="38"/>
        <v/>
      </c>
      <c r="AP86" s="100" t="str">
        <f t="shared" si="39"/>
        <v/>
      </c>
      <c r="AQ86" s="100" t="str">
        <f t="shared" si="40"/>
        <v/>
      </c>
      <c r="AR86" s="100" t="str">
        <f t="shared" si="41"/>
        <v/>
      </c>
      <c r="AS86" s="259" t="str">
        <f t="shared" si="42"/>
        <v/>
      </c>
      <c r="AT86" s="259" t="str">
        <f t="shared" si="43"/>
        <v/>
      </c>
      <c r="AU86" s="259" t="str">
        <f t="shared" si="44"/>
        <v/>
      </c>
      <c r="AV86" s="259" t="str">
        <f t="shared" si="45"/>
        <v/>
      </c>
      <c r="AW86" s="259"/>
      <c r="AX86" s="100" t="str">
        <f t="shared" si="46"/>
        <v/>
      </c>
      <c r="AY86" s="100" t="str">
        <f t="shared" si="47"/>
        <v/>
      </c>
      <c r="AZ86" s="100" t="str">
        <f t="shared" si="48"/>
        <v/>
      </c>
      <c r="BA86" s="100" t="str">
        <f t="shared" si="49"/>
        <v/>
      </c>
      <c r="BB86" s="100" t="str">
        <f t="shared" si="50"/>
        <v/>
      </c>
      <c r="BC86" s="100" t="str">
        <f t="shared" si="51"/>
        <v/>
      </c>
      <c r="BD86" s="100" t="str">
        <f t="shared" si="52"/>
        <v/>
      </c>
      <c r="BE86" s="100" t="str">
        <f t="shared" si="53"/>
        <v/>
      </c>
      <c r="BF86" s="100" t="str">
        <f t="shared" si="54"/>
        <v/>
      </c>
      <c r="BG86" s="100" t="str">
        <f t="shared" si="55"/>
        <v/>
      </c>
      <c r="BH86" s="100" t="str">
        <f t="shared" si="56"/>
        <v/>
      </c>
      <c r="BI86" s="100" t="str">
        <f t="shared" si="57"/>
        <v/>
      </c>
      <c r="BJ86" s="100" t="str">
        <f t="shared" si="58"/>
        <v/>
      </c>
      <c r="BK86" s="100" t="str">
        <f t="shared" si="59"/>
        <v/>
      </c>
      <c r="BL86" s="100"/>
      <c r="BM86" s="100" t="str">
        <f t="shared" si="60"/>
        <v/>
      </c>
      <c r="BN86" s="100" t="str">
        <f t="shared" si="61"/>
        <v/>
      </c>
      <c r="BO86" s="100" t="str">
        <f t="shared" si="62"/>
        <v/>
      </c>
      <c r="BP86" s="100" t="str">
        <f t="shared" si="63"/>
        <v/>
      </c>
      <c r="BQ86" s="100" t="str">
        <f t="shared" si="64"/>
        <v/>
      </c>
      <c r="BR86" s="100" t="str">
        <f t="shared" si="65"/>
        <v/>
      </c>
      <c r="BS86" s="100" t="str">
        <f t="shared" si="66"/>
        <v/>
      </c>
      <c r="BT86" s="100" t="str">
        <f t="shared" si="67"/>
        <v/>
      </c>
      <c r="BU86" s="100" t="str">
        <f t="shared" si="68"/>
        <v/>
      </c>
      <c r="BV86" s="100" t="str">
        <f t="shared" si="69"/>
        <v/>
      </c>
      <c r="BW86" s="100" t="str">
        <f t="shared" si="70"/>
        <v/>
      </c>
      <c r="BX86" s="100" t="str">
        <f t="shared" si="71"/>
        <v/>
      </c>
      <c r="BY86" s="100" t="str">
        <f t="shared" si="72"/>
        <v/>
      </c>
      <c r="BZ86" s="100" t="str">
        <f t="shared" si="73"/>
        <v/>
      </c>
    </row>
    <row r="87" spans="1:78" ht="15.75" customHeight="1" x14ac:dyDescent="0.3">
      <c r="A87" s="387" t="str">
        <f>Contacts!$L$11&amp;"_"&amp;'Service Points'!C87</f>
        <v>______57</v>
      </c>
      <c r="B87" s="388">
        <f>IF(ISERROR(VLOOKUP(A87,LY!$D:$E,1,FALSE)),0,1)</f>
        <v>0</v>
      </c>
      <c r="C87" s="293">
        <f t="shared" si="74"/>
        <v>57</v>
      </c>
      <c r="D87" s="295" t="str">
        <f t="shared" si="81"/>
        <v/>
      </c>
      <c r="E87" s="42" t="str">
        <f t="shared" si="82"/>
        <v/>
      </c>
      <c r="F87" s="42" t="str">
        <f t="shared" si="83"/>
        <v/>
      </c>
      <c r="G87" s="420" t="str">
        <f t="shared" si="84"/>
        <v/>
      </c>
      <c r="H87" s="42"/>
      <c r="I87" s="294" t="str">
        <f t="shared" si="85"/>
        <v/>
      </c>
      <c r="J87" s="130" t="str">
        <f t="shared" si="86"/>
        <v/>
      </c>
      <c r="K87" s="386" t="str">
        <f t="shared" si="11"/>
        <v/>
      </c>
      <c r="L87" s="46">
        <f t="shared" si="87"/>
        <v>0</v>
      </c>
      <c r="M87" s="259" t="str">
        <f t="shared" si="12"/>
        <v/>
      </c>
      <c r="N87" s="259" t="str">
        <f t="shared" si="13"/>
        <v/>
      </c>
      <c r="O87" s="146"/>
      <c r="P87" s="100" t="str">
        <f t="shared" si="14"/>
        <v/>
      </c>
      <c r="Q87" s="100" t="str">
        <f t="shared" si="15"/>
        <v/>
      </c>
      <c r="R87" s="100" t="str">
        <f t="shared" si="16"/>
        <v/>
      </c>
      <c r="S87" s="100" t="str">
        <f t="shared" si="17"/>
        <v/>
      </c>
      <c r="T87" s="100" t="str">
        <f t="shared" si="18"/>
        <v/>
      </c>
      <c r="U87" s="100" t="str">
        <f t="shared" si="19"/>
        <v/>
      </c>
      <c r="V87" s="100" t="str">
        <f t="shared" si="20"/>
        <v/>
      </c>
      <c r="W87" s="100" t="str">
        <f t="shared" si="21"/>
        <v/>
      </c>
      <c r="X87" s="100" t="str">
        <f t="shared" si="22"/>
        <v/>
      </c>
      <c r="Y87" s="100" t="str">
        <f t="shared" si="23"/>
        <v/>
      </c>
      <c r="Z87" s="100" t="str">
        <f t="shared" si="24"/>
        <v/>
      </c>
      <c r="AA87" s="100" t="str">
        <f t="shared" si="25"/>
        <v/>
      </c>
      <c r="AB87" s="100" t="str">
        <f t="shared" si="26"/>
        <v/>
      </c>
      <c r="AC87" s="100" t="str">
        <f t="shared" si="27"/>
        <v/>
      </c>
      <c r="AD87" s="100"/>
      <c r="AE87" s="100" t="str">
        <f t="shared" si="28"/>
        <v/>
      </c>
      <c r="AF87" s="100" t="str">
        <f t="shared" si="29"/>
        <v/>
      </c>
      <c r="AG87" s="100" t="str">
        <f t="shared" si="30"/>
        <v/>
      </c>
      <c r="AH87" s="100" t="str">
        <f t="shared" si="31"/>
        <v/>
      </c>
      <c r="AI87" s="100" t="str">
        <f t="shared" si="32"/>
        <v/>
      </c>
      <c r="AJ87" s="100" t="str">
        <f t="shared" si="33"/>
        <v/>
      </c>
      <c r="AK87" s="100" t="str">
        <f t="shared" si="34"/>
        <v/>
      </c>
      <c r="AL87" s="100" t="str">
        <f t="shared" si="35"/>
        <v/>
      </c>
      <c r="AM87" s="100" t="str">
        <f t="shared" si="36"/>
        <v/>
      </c>
      <c r="AN87" s="100" t="str">
        <f t="shared" si="37"/>
        <v/>
      </c>
      <c r="AO87" s="100" t="str">
        <f t="shared" si="38"/>
        <v/>
      </c>
      <c r="AP87" s="100" t="str">
        <f t="shared" si="39"/>
        <v/>
      </c>
      <c r="AQ87" s="100" t="str">
        <f t="shared" si="40"/>
        <v/>
      </c>
      <c r="AR87" s="100" t="str">
        <f t="shared" si="41"/>
        <v/>
      </c>
      <c r="AS87" s="259" t="str">
        <f t="shared" si="42"/>
        <v/>
      </c>
      <c r="AT87" s="259" t="str">
        <f t="shared" si="43"/>
        <v/>
      </c>
      <c r="AU87" s="259" t="str">
        <f t="shared" si="44"/>
        <v/>
      </c>
      <c r="AV87" s="259" t="str">
        <f t="shared" si="45"/>
        <v/>
      </c>
      <c r="AW87" s="259"/>
      <c r="AX87" s="100" t="str">
        <f t="shared" si="46"/>
        <v/>
      </c>
      <c r="AY87" s="100" t="str">
        <f t="shared" si="47"/>
        <v/>
      </c>
      <c r="AZ87" s="100" t="str">
        <f t="shared" si="48"/>
        <v/>
      </c>
      <c r="BA87" s="100" t="str">
        <f t="shared" si="49"/>
        <v/>
      </c>
      <c r="BB87" s="100" t="str">
        <f t="shared" si="50"/>
        <v/>
      </c>
      <c r="BC87" s="100" t="str">
        <f t="shared" si="51"/>
        <v/>
      </c>
      <c r="BD87" s="100" t="str">
        <f t="shared" si="52"/>
        <v/>
      </c>
      <c r="BE87" s="100" t="str">
        <f t="shared" si="53"/>
        <v/>
      </c>
      <c r="BF87" s="100" t="str">
        <f t="shared" si="54"/>
        <v/>
      </c>
      <c r="BG87" s="100" t="str">
        <f t="shared" si="55"/>
        <v/>
      </c>
      <c r="BH87" s="100" t="str">
        <f t="shared" si="56"/>
        <v/>
      </c>
      <c r="BI87" s="100" t="str">
        <f t="shared" si="57"/>
        <v/>
      </c>
      <c r="BJ87" s="100" t="str">
        <f t="shared" si="58"/>
        <v/>
      </c>
      <c r="BK87" s="100" t="str">
        <f t="shared" si="59"/>
        <v/>
      </c>
      <c r="BL87" s="100"/>
      <c r="BM87" s="100" t="str">
        <f t="shared" si="60"/>
        <v/>
      </c>
      <c r="BN87" s="100" t="str">
        <f t="shared" si="61"/>
        <v/>
      </c>
      <c r="BO87" s="100" t="str">
        <f t="shared" si="62"/>
        <v/>
      </c>
      <c r="BP87" s="100" t="str">
        <f t="shared" si="63"/>
        <v/>
      </c>
      <c r="BQ87" s="100" t="str">
        <f t="shared" si="64"/>
        <v/>
      </c>
      <c r="BR87" s="100" t="str">
        <f t="shared" si="65"/>
        <v/>
      </c>
      <c r="BS87" s="100" t="str">
        <f t="shared" si="66"/>
        <v/>
      </c>
      <c r="BT87" s="100" t="str">
        <f t="shared" si="67"/>
        <v/>
      </c>
      <c r="BU87" s="100" t="str">
        <f t="shared" si="68"/>
        <v/>
      </c>
      <c r="BV87" s="100" t="str">
        <f t="shared" si="69"/>
        <v/>
      </c>
      <c r="BW87" s="100" t="str">
        <f t="shared" si="70"/>
        <v/>
      </c>
      <c r="BX87" s="100" t="str">
        <f t="shared" si="71"/>
        <v/>
      </c>
      <c r="BY87" s="100" t="str">
        <f t="shared" si="72"/>
        <v/>
      </c>
      <c r="BZ87" s="100" t="str">
        <f t="shared" si="73"/>
        <v/>
      </c>
    </row>
    <row r="88" spans="1:78" ht="15.75" customHeight="1" x14ac:dyDescent="0.3">
      <c r="A88" s="387" t="str">
        <f>Contacts!$L$11&amp;"_"&amp;'Service Points'!C88</f>
        <v>______58</v>
      </c>
      <c r="B88" s="388">
        <f>IF(ISERROR(VLOOKUP(A88,LY!$D:$E,1,FALSE)),0,1)</f>
        <v>0</v>
      </c>
      <c r="C88" s="293">
        <f t="shared" si="74"/>
        <v>58</v>
      </c>
      <c r="D88" s="295" t="str">
        <f t="shared" si="81"/>
        <v/>
      </c>
      <c r="E88" s="42" t="str">
        <f t="shared" si="82"/>
        <v/>
      </c>
      <c r="F88" s="42" t="str">
        <f t="shared" si="83"/>
        <v/>
      </c>
      <c r="G88" s="420" t="str">
        <f t="shared" si="84"/>
        <v/>
      </c>
      <c r="H88" s="42"/>
      <c r="I88" s="294" t="str">
        <f t="shared" si="85"/>
        <v/>
      </c>
      <c r="J88" s="130" t="str">
        <f t="shared" si="86"/>
        <v/>
      </c>
      <c r="K88" s="386" t="str">
        <f t="shared" si="11"/>
        <v/>
      </c>
      <c r="L88" s="46">
        <f t="shared" si="87"/>
        <v>0</v>
      </c>
      <c r="M88" s="259" t="str">
        <f t="shared" si="12"/>
        <v/>
      </c>
      <c r="N88" s="259" t="str">
        <f t="shared" si="13"/>
        <v/>
      </c>
      <c r="O88" s="146"/>
      <c r="P88" s="100" t="str">
        <f t="shared" si="14"/>
        <v/>
      </c>
      <c r="Q88" s="100" t="str">
        <f t="shared" si="15"/>
        <v/>
      </c>
      <c r="R88" s="100" t="str">
        <f t="shared" si="16"/>
        <v/>
      </c>
      <c r="S88" s="100" t="str">
        <f t="shared" si="17"/>
        <v/>
      </c>
      <c r="T88" s="100" t="str">
        <f t="shared" si="18"/>
        <v/>
      </c>
      <c r="U88" s="100" t="str">
        <f t="shared" si="19"/>
        <v/>
      </c>
      <c r="V88" s="100" t="str">
        <f t="shared" si="20"/>
        <v/>
      </c>
      <c r="W88" s="100" t="str">
        <f t="shared" si="21"/>
        <v/>
      </c>
      <c r="X88" s="100" t="str">
        <f t="shared" si="22"/>
        <v/>
      </c>
      <c r="Y88" s="100" t="str">
        <f t="shared" si="23"/>
        <v/>
      </c>
      <c r="Z88" s="100" t="str">
        <f t="shared" si="24"/>
        <v/>
      </c>
      <c r="AA88" s="100" t="str">
        <f t="shared" si="25"/>
        <v/>
      </c>
      <c r="AB88" s="100" t="str">
        <f t="shared" si="26"/>
        <v/>
      </c>
      <c r="AC88" s="100" t="str">
        <f t="shared" si="27"/>
        <v/>
      </c>
      <c r="AD88" s="100"/>
      <c r="AE88" s="100" t="str">
        <f t="shared" si="28"/>
        <v/>
      </c>
      <c r="AF88" s="100" t="str">
        <f t="shared" si="29"/>
        <v/>
      </c>
      <c r="AG88" s="100" t="str">
        <f t="shared" si="30"/>
        <v/>
      </c>
      <c r="AH88" s="100" t="str">
        <f t="shared" si="31"/>
        <v/>
      </c>
      <c r="AI88" s="100" t="str">
        <f t="shared" si="32"/>
        <v/>
      </c>
      <c r="AJ88" s="100" t="str">
        <f t="shared" si="33"/>
        <v/>
      </c>
      <c r="AK88" s="100" t="str">
        <f t="shared" si="34"/>
        <v/>
      </c>
      <c r="AL88" s="100" t="str">
        <f t="shared" si="35"/>
        <v/>
      </c>
      <c r="AM88" s="100" t="str">
        <f t="shared" si="36"/>
        <v/>
      </c>
      <c r="AN88" s="100" t="str">
        <f t="shared" si="37"/>
        <v/>
      </c>
      <c r="AO88" s="100" t="str">
        <f t="shared" si="38"/>
        <v/>
      </c>
      <c r="AP88" s="100" t="str">
        <f t="shared" si="39"/>
        <v/>
      </c>
      <c r="AQ88" s="100" t="str">
        <f t="shared" si="40"/>
        <v/>
      </c>
      <c r="AR88" s="100" t="str">
        <f t="shared" si="41"/>
        <v/>
      </c>
      <c r="AS88" s="259" t="str">
        <f t="shared" si="42"/>
        <v/>
      </c>
      <c r="AT88" s="259" t="str">
        <f t="shared" si="43"/>
        <v/>
      </c>
      <c r="AU88" s="259" t="str">
        <f t="shared" si="44"/>
        <v/>
      </c>
      <c r="AV88" s="259" t="str">
        <f t="shared" si="45"/>
        <v/>
      </c>
      <c r="AW88" s="259"/>
      <c r="AX88" s="100" t="str">
        <f t="shared" si="46"/>
        <v/>
      </c>
      <c r="AY88" s="100" t="str">
        <f t="shared" si="47"/>
        <v/>
      </c>
      <c r="AZ88" s="100" t="str">
        <f t="shared" si="48"/>
        <v/>
      </c>
      <c r="BA88" s="100" t="str">
        <f t="shared" si="49"/>
        <v/>
      </c>
      <c r="BB88" s="100" t="str">
        <f t="shared" si="50"/>
        <v/>
      </c>
      <c r="BC88" s="100" t="str">
        <f t="shared" si="51"/>
        <v/>
      </c>
      <c r="BD88" s="100" t="str">
        <f t="shared" si="52"/>
        <v/>
      </c>
      <c r="BE88" s="100" t="str">
        <f t="shared" si="53"/>
        <v/>
      </c>
      <c r="BF88" s="100" t="str">
        <f t="shared" si="54"/>
        <v/>
      </c>
      <c r="BG88" s="100" t="str">
        <f t="shared" si="55"/>
        <v/>
      </c>
      <c r="BH88" s="100" t="str">
        <f t="shared" si="56"/>
        <v/>
      </c>
      <c r="BI88" s="100" t="str">
        <f t="shared" si="57"/>
        <v/>
      </c>
      <c r="BJ88" s="100" t="str">
        <f t="shared" si="58"/>
        <v/>
      </c>
      <c r="BK88" s="100" t="str">
        <f t="shared" si="59"/>
        <v/>
      </c>
      <c r="BL88" s="100"/>
      <c r="BM88" s="100" t="str">
        <f t="shared" si="60"/>
        <v/>
      </c>
      <c r="BN88" s="100" t="str">
        <f t="shared" si="61"/>
        <v/>
      </c>
      <c r="BO88" s="100" t="str">
        <f t="shared" si="62"/>
        <v/>
      </c>
      <c r="BP88" s="100" t="str">
        <f t="shared" si="63"/>
        <v/>
      </c>
      <c r="BQ88" s="100" t="str">
        <f t="shared" si="64"/>
        <v/>
      </c>
      <c r="BR88" s="100" t="str">
        <f t="shared" si="65"/>
        <v/>
      </c>
      <c r="BS88" s="100" t="str">
        <f t="shared" si="66"/>
        <v/>
      </c>
      <c r="BT88" s="100" t="str">
        <f t="shared" si="67"/>
        <v/>
      </c>
      <c r="BU88" s="100" t="str">
        <f t="shared" si="68"/>
        <v/>
      </c>
      <c r="BV88" s="100" t="str">
        <f t="shared" si="69"/>
        <v/>
      </c>
      <c r="BW88" s="100" t="str">
        <f t="shared" si="70"/>
        <v/>
      </c>
      <c r="BX88" s="100" t="str">
        <f t="shared" si="71"/>
        <v/>
      </c>
      <c r="BY88" s="100" t="str">
        <f t="shared" si="72"/>
        <v/>
      </c>
      <c r="BZ88" s="100" t="str">
        <f t="shared" si="73"/>
        <v/>
      </c>
    </row>
    <row r="89" spans="1:78" ht="15.75" customHeight="1" x14ac:dyDescent="0.3">
      <c r="A89" s="387" t="str">
        <f>Contacts!$L$11&amp;"_"&amp;'Service Points'!C89</f>
        <v>______59</v>
      </c>
      <c r="B89" s="388">
        <f>IF(ISERROR(VLOOKUP(A89,LY!$D:$E,1,FALSE)),0,1)</f>
        <v>0</v>
      </c>
      <c r="C89" s="293">
        <f t="shared" si="74"/>
        <v>59</v>
      </c>
      <c r="D89" s="295" t="str">
        <f t="shared" si="81"/>
        <v/>
      </c>
      <c r="E89" s="42" t="str">
        <f t="shared" si="82"/>
        <v/>
      </c>
      <c r="F89" s="42" t="str">
        <f t="shared" si="83"/>
        <v/>
      </c>
      <c r="G89" s="420" t="str">
        <f t="shared" si="84"/>
        <v/>
      </c>
      <c r="H89" s="42"/>
      <c r="I89" s="294" t="str">
        <f t="shared" si="85"/>
        <v/>
      </c>
      <c r="J89" s="130" t="str">
        <f t="shared" si="86"/>
        <v/>
      </c>
      <c r="K89" s="386" t="str">
        <f t="shared" si="11"/>
        <v/>
      </c>
      <c r="L89" s="46">
        <f t="shared" si="87"/>
        <v>0</v>
      </c>
      <c r="M89" s="259" t="str">
        <f t="shared" si="12"/>
        <v/>
      </c>
      <c r="N89" s="259" t="str">
        <f t="shared" si="13"/>
        <v/>
      </c>
      <c r="O89" s="146"/>
      <c r="P89" s="100" t="str">
        <f t="shared" si="14"/>
        <v/>
      </c>
      <c r="Q89" s="100" t="str">
        <f t="shared" si="15"/>
        <v/>
      </c>
      <c r="R89" s="100" t="str">
        <f t="shared" si="16"/>
        <v/>
      </c>
      <c r="S89" s="100" t="str">
        <f t="shared" si="17"/>
        <v/>
      </c>
      <c r="T89" s="100" t="str">
        <f t="shared" si="18"/>
        <v/>
      </c>
      <c r="U89" s="100" t="str">
        <f t="shared" si="19"/>
        <v/>
      </c>
      <c r="V89" s="100" t="str">
        <f t="shared" si="20"/>
        <v/>
      </c>
      <c r="W89" s="100" t="str">
        <f t="shared" si="21"/>
        <v/>
      </c>
      <c r="X89" s="100" t="str">
        <f t="shared" si="22"/>
        <v/>
      </c>
      <c r="Y89" s="100" t="str">
        <f t="shared" si="23"/>
        <v/>
      </c>
      <c r="Z89" s="100" t="str">
        <f t="shared" si="24"/>
        <v/>
      </c>
      <c r="AA89" s="100" t="str">
        <f t="shared" si="25"/>
        <v/>
      </c>
      <c r="AB89" s="100" t="str">
        <f t="shared" si="26"/>
        <v/>
      </c>
      <c r="AC89" s="100" t="str">
        <f t="shared" si="27"/>
        <v/>
      </c>
      <c r="AD89" s="100"/>
      <c r="AE89" s="100" t="str">
        <f t="shared" si="28"/>
        <v/>
      </c>
      <c r="AF89" s="100" t="str">
        <f t="shared" si="29"/>
        <v/>
      </c>
      <c r="AG89" s="100" t="str">
        <f t="shared" si="30"/>
        <v/>
      </c>
      <c r="AH89" s="100" t="str">
        <f t="shared" si="31"/>
        <v/>
      </c>
      <c r="AI89" s="100" t="str">
        <f t="shared" si="32"/>
        <v/>
      </c>
      <c r="AJ89" s="100" t="str">
        <f t="shared" si="33"/>
        <v/>
      </c>
      <c r="AK89" s="100" t="str">
        <f t="shared" si="34"/>
        <v/>
      </c>
      <c r="AL89" s="100" t="str">
        <f t="shared" si="35"/>
        <v/>
      </c>
      <c r="AM89" s="100" t="str">
        <f t="shared" si="36"/>
        <v/>
      </c>
      <c r="AN89" s="100" t="str">
        <f t="shared" si="37"/>
        <v/>
      </c>
      <c r="AO89" s="100" t="str">
        <f t="shared" si="38"/>
        <v/>
      </c>
      <c r="AP89" s="100" t="str">
        <f t="shared" si="39"/>
        <v/>
      </c>
      <c r="AQ89" s="100" t="str">
        <f t="shared" si="40"/>
        <v/>
      </c>
      <c r="AR89" s="100" t="str">
        <f t="shared" si="41"/>
        <v/>
      </c>
      <c r="AS89" s="259" t="str">
        <f t="shared" si="42"/>
        <v/>
      </c>
      <c r="AT89" s="259" t="str">
        <f t="shared" si="43"/>
        <v/>
      </c>
      <c r="AU89" s="259" t="str">
        <f t="shared" si="44"/>
        <v/>
      </c>
      <c r="AV89" s="259" t="str">
        <f t="shared" si="45"/>
        <v/>
      </c>
      <c r="AW89" s="259"/>
      <c r="AX89" s="100" t="str">
        <f t="shared" si="46"/>
        <v/>
      </c>
      <c r="AY89" s="100" t="str">
        <f t="shared" si="47"/>
        <v/>
      </c>
      <c r="AZ89" s="100" t="str">
        <f t="shared" si="48"/>
        <v/>
      </c>
      <c r="BA89" s="100" t="str">
        <f t="shared" si="49"/>
        <v/>
      </c>
      <c r="BB89" s="100" t="str">
        <f t="shared" si="50"/>
        <v/>
      </c>
      <c r="BC89" s="100" t="str">
        <f t="shared" si="51"/>
        <v/>
      </c>
      <c r="BD89" s="100" t="str">
        <f t="shared" si="52"/>
        <v/>
      </c>
      <c r="BE89" s="100" t="str">
        <f t="shared" si="53"/>
        <v/>
      </c>
      <c r="BF89" s="100" t="str">
        <f t="shared" si="54"/>
        <v/>
      </c>
      <c r="BG89" s="100" t="str">
        <f t="shared" si="55"/>
        <v/>
      </c>
      <c r="BH89" s="100" t="str">
        <f t="shared" si="56"/>
        <v/>
      </c>
      <c r="BI89" s="100" t="str">
        <f t="shared" si="57"/>
        <v/>
      </c>
      <c r="BJ89" s="100" t="str">
        <f t="shared" si="58"/>
        <v/>
      </c>
      <c r="BK89" s="100" t="str">
        <f t="shared" si="59"/>
        <v/>
      </c>
      <c r="BL89" s="100"/>
      <c r="BM89" s="100" t="str">
        <f t="shared" si="60"/>
        <v/>
      </c>
      <c r="BN89" s="100" t="str">
        <f t="shared" si="61"/>
        <v/>
      </c>
      <c r="BO89" s="100" t="str">
        <f t="shared" si="62"/>
        <v/>
      </c>
      <c r="BP89" s="100" t="str">
        <f t="shared" si="63"/>
        <v/>
      </c>
      <c r="BQ89" s="100" t="str">
        <f t="shared" si="64"/>
        <v/>
      </c>
      <c r="BR89" s="100" t="str">
        <f t="shared" si="65"/>
        <v/>
      </c>
      <c r="BS89" s="100" t="str">
        <f t="shared" si="66"/>
        <v/>
      </c>
      <c r="BT89" s="100" t="str">
        <f t="shared" si="67"/>
        <v/>
      </c>
      <c r="BU89" s="100" t="str">
        <f t="shared" si="68"/>
        <v/>
      </c>
      <c r="BV89" s="100" t="str">
        <f t="shared" si="69"/>
        <v/>
      </c>
      <c r="BW89" s="100" t="str">
        <f t="shared" si="70"/>
        <v/>
      </c>
      <c r="BX89" s="100" t="str">
        <f t="shared" si="71"/>
        <v/>
      </c>
      <c r="BY89" s="100" t="str">
        <f t="shared" si="72"/>
        <v/>
      </c>
      <c r="BZ89" s="100" t="str">
        <f t="shared" si="73"/>
        <v/>
      </c>
    </row>
    <row r="90" spans="1:78" ht="15.75" customHeight="1" x14ac:dyDescent="0.3">
      <c r="A90" s="387" t="str">
        <f>Contacts!$L$11&amp;"_"&amp;'Service Points'!C90</f>
        <v>______60</v>
      </c>
      <c r="B90" s="388">
        <f>IF(ISERROR(VLOOKUP(A90,LY!$D:$E,1,FALSE)),0,1)</f>
        <v>0</v>
      </c>
      <c r="C90" s="293">
        <f t="shared" si="74"/>
        <v>60</v>
      </c>
      <c r="D90" s="295" t="str">
        <f t="shared" si="81"/>
        <v/>
      </c>
      <c r="E90" s="42" t="str">
        <f t="shared" si="82"/>
        <v/>
      </c>
      <c r="F90" s="42" t="str">
        <f t="shared" si="83"/>
        <v/>
      </c>
      <c r="G90" s="420" t="str">
        <f t="shared" si="84"/>
        <v/>
      </c>
      <c r="H90" s="42"/>
      <c r="I90" s="294" t="str">
        <f t="shared" si="85"/>
        <v/>
      </c>
      <c r="J90" s="130" t="str">
        <f t="shared" si="86"/>
        <v/>
      </c>
      <c r="K90" s="386" t="str">
        <f t="shared" si="11"/>
        <v/>
      </c>
      <c r="L90" s="46">
        <f t="shared" si="87"/>
        <v>0</v>
      </c>
      <c r="M90" s="259" t="str">
        <f t="shared" si="12"/>
        <v/>
      </c>
      <c r="N90" s="259" t="str">
        <f t="shared" si="13"/>
        <v/>
      </c>
      <c r="O90" s="146"/>
      <c r="P90" s="100" t="str">
        <f t="shared" si="14"/>
        <v/>
      </c>
      <c r="Q90" s="100" t="str">
        <f t="shared" si="15"/>
        <v/>
      </c>
      <c r="R90" s="100" t="str">
        <f t="shared" si="16"/>
        <v/>
      </c>
      <c r="S90" s="100" t="str">
        <f t="shared" si="17"/>
        <v/>
      </c>
      <c r="T90" s="100" t="str">
        <f t="shared" si="18"/>
        <v/>
      </c>
      <c r="U90" s="100" t="str">
        <f t="shared" si="19"/>
        <v/>
      </c>
      <c r="V90" s="100" t="str">
        <f t="shared" si="20"/>
        <v/>
      </c>
      <c r="W90" s="100" t="str">
        <f t="shared" si="21"/>
        <v/>
      </c>
      <c r="X90" s="100" t="str">
        <f t="shared" si="22"/>
        <v/>
      </c>
      <c r="Y90" s="100" t="str">
        <f t="shared" si="23"/>
        <v/>
      </c>
      <c r="Z90" s="100" t="str">
        <f t="shared" si="24"/>
        <v/>
      </c>
      <c r="AA90" s="100" t="str">
        <f t="shared" si="25"/>
        <v/>
      </c>
      <c r="AB90" s="100" t="str">
        <f t="shared" si="26"/>
        <v/>
      </c>
      <c r="AC90" s="100" t="str">
        <f t="shared" si="27"/>
        <v/>
      </c>
      <c r="AD90" s="100"/>
      <c r="AE90" s="100" t="str">
        <f t="shared" si="28"/>
        <v/>
      </c>
      <c r="AF90" s="100" t="str">
        <f t="shared" si="29"/>
        <v/>
      </c>
      <c r="AG90" s="100" t="str">
        <f t="shared" si="30"/>
        <v/>
      </c>
      <c r="AH90" s="100" t="str">
        <f t="shared" si="31"/>
        <v/>
      </c>
      <c r="AI90" s="100" t="str">
        <f t="shared" si="32"/>
        <v/>
      </c>
      <c r="AJ90" s="100" t="str">
        <f t="shared" si="33"/>
        <v/>
      </c>
      <c r="AK90" s="100" t="str">
        <f t="shared" si="34"/>
        <v/>
      </c>
      <c r="AL90" s="100" t="str">
        <f t="shared" si="35"/>
        <v/>
      </c>
      <c r="AM90" s="100" t="str">
        <f t="shared" si="36"/>
        <v/>
      </c>
      <c r="AN90" s="100" t="str">
        <f t="shared" si="37"/>
        <v/>
      </c>
      <c r="AO90" s="100" t="str">
        <f t="shared" si="38"/>
        <v/>
      </c>
      <c r="AP90" s="100" t="str">
        <f t="shared" si="39"/>
        <v/>
      </c>
      <c r="AQ90" s="100" t="str">
        <f t="shared" si="40"/>
        <v/>
      </c>
      <c r="AR90" s="100" t="str">
        <f t="shared" si="41"/>
        <v/>
      </c>
      <c r="AS90" s="259" t="str">
        <f t="shared" si="42"/>
        <v/>
      </c>
      <c r="AT90" s="259" t="str">
        <f t="shared" si="43"/>
        <v/>
      </c>
      <c r="AU90" s="259" t="str">
        <f t="shared" si="44"/>
        <v/>
      </c>
      <c r="AV90" s="259" t="str">
        <f t="shared" si="45"/>
        <v/>
      </c>
      <c r="AW90" s="259"/>
      <c r="AX90" s="100" t="str">
        <f t="shared" si="46"/>
        <v/>
      </c>
      <c r="AY90" s="100" t="str">
        <f t="shared" si="47"/>
        <v/>
      </c>
      <c r="AZ90" s="100" t="str">
        <f t="shared" si="48"/>
        <v/>
      </c>
      <c r="BA90" s="100" t="str">
        <f t="shared" si="49"/>
        <v/>
      </c>
      <c r="BB90" s="100" t="str">
        <f t="shared" si="50"/>
        <v/>
      </c>
      <c r="BC90" s="100" t="str">
        <f t="shared" si="51"/>
        <v/>
      </c>
      <c r="BD90" s="100" t="str">
        <f t="shared" si="52"/>
        <v/>
      </c>
      <c r="BE90" s="100" t="str">
        <f t="shared" si="53"/>
        <v/>
      </c>
      <c r="BF90" s="100" t="str">
        <f t="shared" si="54"/>
        <v/>
      </c>
      <c r="BG90" s="100" t="str">
        <f t="shared" si="55"/>
        <v/>
      </c>
      <c r="BH90" s="100" t="str">
        <f t="shared" si="56"/>
        <v/>
      </c>
      <c r="BI90" s="100" t="str">
        <f t="shared" si="57"/>
        <v/>
      </c>
      <c r="BJ90" s="100" t="str">
        <f t="shared" si="58"/>
        <v/>
      </c>
      <c r="BK90" s="100" t="str">
        <f t="shared" si="59"/>
        <v/>
      </c>
      <c r="BL90" s="100"/>
      <c r="BM90" s="100" t="str">
        <f t="shared" si="60"/>
        <v/>
      </c>
      <c r="BN90" s="100" t="str">
        <f t="shared" si="61"/>
        <v/>
      </c>
      <c r="BO90" s="100" t="str">
        <f t="shared" si="62"/>
        <v/>
      </c>
      <c r="BP90" s="100" t="str">
        <f t="shared" si="63"/>
        <v/>
      </c>
      <c r="BQ90" s="100" t="str">
        <f t="shared" si="64"/>
        <v/>
      </c>
      <c r="BR90" s="100" t="str">
        <f t="shared" si="65"/>
        <v/>
      </c>
      <c r="BS90" s="100" t="str">
        <f t="shared" si="66"/>
        <v/>
      </c>
      <c r="BT90" s="100" t="str">
        <f t="shared" si="67"/>
        <v/>
      </c>
      <c r="BU90" s="100" t="str">
        <f t="shared" si="68"/>
        <v/>
      </c>
      <c r="BV90" s="100" t="str">
        <f t="shared" si="69"/>
        <v/>
      </c>
      <c r="BW90" s="100" t="str">
        <f t="shared" si="70"/>
        <v/>
      </c>
      <c r="BX90" s="100" t="str">
        <f t="shared" si="71"/>
        <v/>
      </c>
      <c r="BY90" s="100" t="str">
        <f t="shared" si="72"/>
        <v/>
      </c>
      <c r="BZ90" s="100" t="str">
        <f t="shared" si="73"/>
        <v/>
      </c>
    </row>
    <row r="91" spans="1:78" ht="15.75" customHeight="1" x14ac:dyDescent="0.3">
      <c r="A91" s="387" t="str">
        <f>Contacts!$L$11&amp;"_"&amp;'Service Points'!C91</f>
        <v>______61</v>
      </c>
      <c r="B91" s="388">
        <f>IF(ISERROR(VLOOKUP(A91,LY!$D:$E,1,FALSE)),0,1)</f>
        <v>0</v>
      </c>
      <c r="C91" s="293">
        <f t="shared" si="74"/>
        <v>61</v>
      </c>
      <c r="D91" s="295" t="str">
        <f t="shared" si="81"/>
        <v/>
      </c>
      <c r="E91" s="42" t="str">
        <f t="shared" si="82"/>
        <v/>
      </c>
      <c r="F91" s="42" t="str">
        <f t="shared" si="83"/>
        <v/>
      </c>
      <c r="G91" s="420" t="str">
        <f t="shared" si="84"/>
        <v/>
      </c>
      <c r="H91" s="42"/>
      <c r="I91" s="294" t="str">
        <f t="shared" si="85"/>
        <v/>
      </c>
      <c r="J91" s="130" t="str">
        <f t="shared" si="86"/>
        <v/>
      </c>
      <c r="K91" s="386" t="str">
        <f t="shared" si="11"/>
        <v/>
      </c>
      <c r="L91" s="46">
        <f t="shared" si="87"/>
        <v>0</v>
      </c>
      <c r="M91" s="259" t="str">
        <f t="shared" si="12"/>
        <v/>
      </c>
      <c r="N91" s="259" t="str">
        <f t="shared" si="13"/>
        <v/>
      </c>
      <c r="O91" s="146"/>
      <c r="P91" s="100" t="str">
        <f t="shared" si="14"/>
        <v/>
      </c>
      <c r="Q91" s="100" t="str">
        <f t="shared" si="15"/>
        <v/>
      </c>
      <c r="R91" s="100" t="str">
        <f t="shared" si="16"/>
        <v/>
      </c>
      <c r="S91" s="100" t="str">
        <f t="shared" si="17"/>
        <v/>
      </c>
      <c r="T91" s="100" t="str">
        <f t="shared" si="18"/>
        <v/>
      </c>
      <c r="U91" s="100" t="str">
        <f t="shared" si="19"/>
        <v/>
      </c>
      <c r="V91" s="100" t="str">
        <f t="shared" si="20"/>
        <v/>
      </c>
      <c r="W91" s="100" t="str">
        <f t="shared" si="21"/>
        <v/>
      </c>
      <c r="X91" s="100" t="str">
        <f t="shared" si="22"/>
        <v/>
      </c>
      <c r="Y91" s="100" t="str">
        <f t="shared" si="23"/>
        <v/>
      </c>
      <c r="Z91" s="100" t="str">
        <f t="shared" si="24"/>
        <v/>
      </c>
      <c r="AA91" s="100" t="str">
        <f t="shared" si="25"/>
        <v/>
      </c>
      <c r="AB91" s="100" t="str">
        <f t="shared" si="26"/>
        <v/>
      </c>
      <c r="AC91" s="100" t="str">
        <f t="shared" si="27"/>
        <v/>
      </c>
      <c r="AD91" s="100"/>
      <c r="AE91" s="100" t="str">
        <f t="shared" si="28"/>
        <v/>
      </c>
      <c r="AF91" s="100" t="str">
        <f t="shared" si="29"/>
        <v/>
      </c>
      <c r="AG91" s="100" t="str">
        <f t="shared" si="30"/>
        <v/>
      </c>
      <c r="AH91" s="100" t="str">
        <f t="shared" si="31"/>
        <v/>
      </c>
      <c r="AI91" s="100" t="str">
        <f t="shared" si="32"/>
        <v/>
      </c>
      <c r="AJ91" s="100" t="str">
        <f t="shared" si="33"/>
        <v/>
      </c>
      <c r="AK91" s="100" t="str">
        <f t="shared" si="34"/>
        <v/>
      </c>
      <c r="AL91" s="100" t="str">
        <f t="shared" si="35"/>
        <v/>
      </c>
      <c r="AM91" s="100" t="str">
        <f t="shared" si="36"/>
        <v/>
      </c>
      <c r="AN91" s="100" t="str">
        <f t="shared" si="37"/>
        <v/>
      </c>
      <c r="AO91" s="100" t="str">
        <f t="shared" si="38"/>
        <v/>
      </c>
      <c r="AP91" s="100" t="str">
        <f t="shared" si="39"/>
        <v/>
      </c>
      <c r="AQ91" s="100" t="str">
        <f t="shared" si="40"/>
        <v/>
      </c>
      <c r="AR91" s="100" t="str">
        <f t="shared" si="41"/>
        <v/>
      </c>
      <c r="AS91" s="259" t="str">
        <f t="shared" si="42"/>
        <v/>
      </c>
      <c r="AT91" s="259" t="str">
        <f t="shared" si="43"/>
        <v/>
      </c>
      <c r="AU91" s="259" t="str">
        <f t="shared" si="44"/>
        <v/>
      </c>
      <c r="AV91" s="259" t="str">
        <f t="shared" si="45"/>
        <v/>
      </c>
      <c r="AW91" s="259"/>
      <c r="AX91" s="100" t="str">
        <f t="shared" si="46"/>
        <v/>
      </c>
      <c r="AY91" s="100" t="str">
        <f t="shared" si="47"/>
        <v/>
      </c>
      <c r="AZ91" s="100" t="str">
        <f t="shared" si="48"/>
        <v/>
      </c>
      <c r="BA91" s="100" t="str">
        <f t="shared" si="49"/>
        <v/>
      </c>
      <c r="BB91" s="100" t="str">
        <f t="shared" si="50"/>
        <v/>
      </c>
      <c r="BC91" s="100" t="str">
        <f t="shared" si="51"/>
        <v/>
      </c>
      <c r="BD91" s="100" t="str">
        <f t="shared" si="52"/>
        <v/>
      </c>
      <c r="BE91" s="100" t="str">
        <f t="shared" si="53"/>
        <v/>
      </c>
      <c r="BF91" s="100" t="str">
        <f t="shared" si="54"/>
        <v/>
      </c>
      <c r="BG91" s="100" t="str">
        <f t="shared" si="55"/>
        <v/>
      </c>
      <c r="BH91" s="100" t="str">
        <f t="shared" si="56"/>
        <v/>
      </c>
      <c r="BI91" s="100" t="str">
        <f t="shared" si="57"/>
        <v/>
      </c>
      <c r="BJ91" s="100" t="str">
        <f t="shared" si="58"/>
        <v/>
      </c>
      <c r="BK91" s="100" t="str">
        <f t="shared" si="59"/>
        <v/>
      </c>
      <c r="BL91" s="100"/>
      <c r="BM91" s="100" t="str">
        <f t="shared" si="60"/>
        <v/>
      </c>
      <c r="BN91" s="100" t="str">
        <f t="shared" si="61"/>
        <v/>
      </c>
      <c r="BO91" s="100" t="str">
        <f t="shared" si="62"/>
        <v/>
      </c>
      <c r="BP91" s="100" t="str">
        <f t="shared" si="63"/>
        <v/>
      </c>
      <c r="BQ91" s="100" t="str">
        <f t="shared" si="64"/>
        <v/>
      </c>
      <c r="BR91" s="100" t="str">
        <f t="shared" si="65"/>
        <v/>
      </c>
      <c r="BS91" s="100" t="str">
        <f t="shared" si="66"/>
        <v/>
      </c>
      <c r="BT91" s="100" t="str">
        <f t="shared" si="67"/>
        <v/>
      </c>
      <c r="BU91" s="100" t="str">
        <f t="shared" si="68"/>
        <v/>
      </c>
      <c r="BV91" s="100" t="str">
        <f t="shared" si="69"/>
        <v/>
      </c>
      <c r="BW91" s="100" t="str">
        <f t="shared" si="70"/>
        <v/>
      </c>
      <c r="BX91" s="100" t="str">
        <f t="shared" si="71"/>
        <v/>
      </c>
      <c r="BY91" s="100" t="str">
        <f t="shared" si="72"/>
        <v/>
      </c>
      <c r="BZ91" s="100" t="str">
        <f t="shared" si="73"/>
        <v/>
      </c>
    </row>
    <row r="92" spans="1:78" ht="15.75" customHeight="1" x14ac:dyDescent="0.3">
      <c r="A92" s="387" t="str">
        <f>Contacts!$L$11&amp;"_"&amp;'Service Points'!C92</f>
        <v>______62</v>
      </c>
      <c r="B92" s="388">
        <f>IF(ISERROR(VLOOKUP(A92,LY!$D:$E,1,FALSE)),0,1)</f>
        <v>0</v>
      </c>
      <c r="C92" s="293">
        <f t="shared" si="74"/>
        <v>62</v>
      </c>
      <c r="D92" s="295" t="str">
        <f t="shared" si="81"/>
        <v/>
      </c>
      <c r="E92" s="42" t="str">
        <f t="shared" si="82"/>
        <v/>
      </c>
      <c r="F92" s="42" t="str">
        <f t="shared" si="83"/>
        <v/>
      </c>
      <c r="G92" s="420" t="str">
        <f t="shared" si="84"/>
        <v/>
      </c>
      <c r="H92" s="42"/>
      <c r="I92" s="294" t="str">
        <f t="shared" si="85"/>
        <v/>
      </c>
      <c r="J92" s="130" t="str">
        <f t="shared" si="86"/>
        <v/>
      </c>
      <c r="K92" s="386" t="str">
        <f t="shared" si="11"/>
        <v/>
      </c>
      <c r="L92" s="46">
        <f t="shared" si="87"/>
        <v>0</v>
      </c>
      <c r="M92" s="259" t="str">
        <f t="shared" si="12"/>
        <v/>
      </c>
      <c r="N92" s="259" t="str">
        <f t="shared" si="13"/>
        <v/>
      </c>
      <c r="O92" s="146"/>
      <c r="P92" s="100" t="str">
        <f t="shared" si="14"/>
        <v/>
      </c>
      <c r="Q92" s="100" t="str">
        <f t="shared" si="15"/>
        <v/>
      </c>
      <c r="R92" s="100" t="str">
        <f t="shared" si="16"/>
        <v/>
      </c>
      <c r="S92" s="100" t="str">
        <f t="shared" si="17"/>
        <v/>
      </c>
      <c r="T92" s="100" t="str">
        <f t="shared" si="18"/>
        <v/>
      </c>
      <c r="U92" s="100" t="str">
        <f t="shared" si="19"/>
        <v/>
      </c>
      <c r="V92" s="100" t="str">
        <f t="shared" si="20"/>
        <v/>
      </c>
      <c r="W92" s="100" t="str">
        <f t="shared" si="21"/>
        <v/>
      </c>
      <c r="X92" s="100" t="str">
        <f t="shared" si="22"/>
        <v/>
      </c>
      <c r="Y92" s="100" t="str">
        <f t="shared" si="23"/>
        <v/>
      </c>
      <c r="Z92" s="100" t="str">
        <f t="shared" si="24"/>
        <v/>
      </c>
      <c r="AA92" s="100" t="str">
        <f t="shared" si="25"/>
        <v/>
      </c>
      <c r="AB92" s="100" t="str">
        <f t="shared" si="26"/>
        <v/>
      </c>
      <c r="AC92" s="100" t="str">
        <f t="shared" si="27"/>
        <v/>
      </c>
      <c r="AD92" s="100"/>
      <c r="AE92" s="100" t="str">
        <f t="shared" si="28"/>
        <v/>
      </c>
      <c r="AF92" s="100" t="str">
        <f t="shared" si="29"/>
        <v/>
      </c>
      <c r="AG92" s="100" t="str">
        <f t="shared" si="30"/>
        <v/>
      </c>
      <c r="AH92" s="100" t="str">
        <f t="shared" si="31"/>
        <v/>
      </c>
      <c r="AI92" s="100" t="str">
        <f t="shared" si="32"/>
        <v/>
      </c>
      <c r="AJ92" s="100" t="str">
        <f t="shared" si="33"/>
        <v/>
      </c>
      <c r="AK92" s="100" t="str">
        <f t="shared" si="34"/>
        <v/>
      </c>
      <c r="AL92" s="100" t="str">
        <f t="shared" si="35"/>
        <v/>
      </c>
      <c r="AM92" s="100" t="str">
        <f t="shared" si="36"/>
        <v/>
      </c>
      <c r="AN92" s="100" t="str">
        <f t="shared" si="37"/>
        <v/>
      </c>
      <c r="AO92" s="100" t="str">
        <f t="shared" si="38"/>
        <v/>
      </c>
      <c r="AP92" s="100" t="str">
        <f t="shared" si="39"/>
        <v/>
      </c>
      <c r="AQ92" s="100" t="str">
        <f t="shared" si="40"/>
        <v/>
      </c>
      <c r="AR92" s="100" t="str">
        <f t="shared" si="41"/>
        <v/>
      </c>
      <c r="AS92" s="259" t="str">
        <f t="shared" si="42"/>
        <v/>
      </c>
      <c r="AT92" s="259" t="str">
        <f t="shared" si="43"/>
        <v/>
      </c>
      <c r="AU92" s="259" t="str">
        <f t="shared" si="44"/>
        <v/>
      </c>
      <c r="AV92" s="259" t="str">
        <f t="shared" si="45"/>
        <v/>
      </c>
      <c r="AW92" s="259"/>
      <c r="AX92" s="100" t="str">
        <f t="shared" si="46"/>
        <v/>
      </c>
      <c r="AY92" s="100" t="str">
        <f t="shared" si="47"/>
        <v/>
      </c>
      <c r="AZ92" s="100" t="str">
        <f t="shared" si="48"/>
        <v/>
      </c>
      <c r="BA92" s="100" t="str">
        <f t="shared" si="49"/>
        <v/>
      </c>
      <c r="BB92" s="100" t="str">
        <f t="shared" si="50"/>
        <v/>
      </c>
      <c r="BC92" s="100" t="str">
        <f t="shared" si="51"/>
        <v/>
      </c>
      <c r="BD92" s="100" t="str">
        <f t="shared" si="52"/>
        <v/>
      </c>
      <c r="BE92" s="100" t="str">
        <f t="shared" si="53"/>
        <v/>
      </c>
      <c r="BF92" s="100" t="str">
        <f t="shared" si="54"/>
        <v/>
      </c>
      <c r="BG92" s="100" t="str">
        <f t="shared" si="55"/>
        <v/>
      </c>
      <c r="BH92" s="100" t="str">
        <f t="shared" si="56"/>
        <v/>
      </c>
      <c r="BI92" s="100" t="str">
        <f t="shared" si="57"/>
        <v/>
      </c>
      <c r="BJ92" s="100" t="str">
        <f t="shared" si="58"/>
        <v/>
      </c>
      <c r="BK92" s="100" t="str">
        <f t="shared" si="59"/>
        <v/>
      </c>
      <c r="BL92" s="100"/>
      <c r="BM92" s="100" t="str">
        <f t="shared" si="60"/>
        <v/>
      </c>
      <c r="BN92" s="100" t="str">
        <f t="shared" si="61"/>
        <v/>
      </c>
      <c r="BO92" s="100" t="str">
        <f t="shared" si="62"/>
        <v/>
      </c>
      <c r="BP92" s="100" t="str">
        <f t="shared" si="63"/>
        <v/>
      </c>
      <c r="BQ92" s="100" t="str">
        <f t="shared" si="64"/>
        <v/>
      </c>
      <c r="BR92" s="100" t="str">
        <f t="shared" si="65"/>
        <v/>
      </c>
      <c r="BS92" s="100" t="str">
        <f t="shared" si="66"/>
        <v/>
      </c>
      <c r="BT92" s="100" t="str">
        <f t="shared" si="67"/>
        <v/>
      </c>
      <c r="BU92" s="100" t="str">
        <f t="shared" si="68"/>
        <v/>
      </c>
      <c r="BV92" s="100" t="str">
        <f t="shared" si="69"/>
        <v/>
      </c>
      <c r="BW92" s="100" t="str">
        <f t="shared" si="70"/>
        <v/>
      </c>
      <c r="BX92" s="100" t="str">
        <f t="shared" si="71"/>
        <v/>
      </c>
      <c r="BY92" s="100" t="str">
        <f t="shared" si="72"/>
        <v/>
      </c>
      <c r="BZ92" s="100" t="str">
        <f t="shared" si="73"/>
        <v/>
      </c>
    </row>
    <row r="93" spans="1:78" ht="15.75" customHeight="1" x14ac:dyDescent="0.3">
      <c r="A93" s="387" t="str">
        <f>Contacts!$L$11&amp;"_"&amp;'Service Points'!C93</f>
        <v>______63</v>
      </c>
      <c r="B93" s="388">
        <f>IF(ISERROR(VLOOKUP(A93,LY!$D:$E,1,FALSE)),0,1)</f>
        <v>0</v>
      </c>
      <c r="C93" s="293">
        <f t="shared" si="74"/>
        <v>63</v>
      </c>
      <c r="D93" s="295" t="str">
        <f t="shared" si="81"/>
        <v/>
      </c>
      <c r="E93" s="42" t="str">
        <f t="shared" si="82"/>
        <v/>
      </c>
      <c r="F93" s="42" t="str">
        <f t="shared" si="83"/>
        <v/>
      </c>
      <c r="G93" s="420" t="str">
        <f t="shared" si="84"/>
        <v/>
      </c>
      <c r="H93" s="42"/>
      <c r="I93" s="294" t="str">
        <f t="shared" si="85"/>
        <v/>
      </c>
      <c r="J93" s="130" t="str">
        <f t="shared" si="86"/>
        <v/>
      </c>
      <c r="K93" s="386" t="str">
        <f t="shared" si="11"/>
        <v/>
      </c>
      <c r="L93" s="46">
        <f t="shared" si="87"/>
        <v>0</v>
      </c>
      <c r="M93" s="259" t="str">
        <f t="shared" si="12"/>
        <v/>
      </c>
      <c r="N93" s="259" t="str">
        <f t="shared" si="13"/>
        <v/>
      </c>
      <c r="O93" s="146"/>
      <c r="P93" s="100" t="str">
        <f t="shared" si="14"/>
        <v/>
      </c>
      <c r="Q93" s="100" t="str">
        <f t="shared" si="15"/>
        <v/>
      </c>
      <c r="R93" s="100" t="str">
        <f t="shared" si="16"/>
        <v/>
      </c>
      <c r="S93" s="100" t="str">
        <f t="shared" si="17"/>
        <v/>
      </c>
      <c r="T93" s="100" t="str">
        <f t="shared" si="18"/>
        <v/>
      </c>
      <c r="U93" s="100" t="str">
        <f t="shared" si="19"/>
        <v/>
      </c>
      <c r="V93" s="100" t="str">
        <f t="shared" si="20"/>
        <v/>
      </c>
      <c r="W93" s="100" t="str">
        <f t="shared" si="21"/>
        <v/>
      </c>
      <c r="X93" s="100" t="str">
        <f t="shared" si="22"/>
        <v/>
      </c>
      <c r="Y93" s="100" t="str">
        <f t="shared" si="23"/>
        <v/>
      </c>
      <c r="Z93" s="100" t="str">
        <f t="shared" si="24"/>
        <v/>
      </c>
      <c r="AA93" s="100" t="str">
        <f t="shared" si="25"/>
        <v/>
      </c>
      <c r="AB93" s="100" t="str">
        <f t="shared" si="26"/>
        <v/>
      </c>
      <c r="AC93" s="100" t="str">
        <f t="shared" si="27"/>
        <v/>
      </c>
      <c r="AD93" s="100"/>
      <c r="AE93" s="100" t="str">
        <f t="shared" si="28"/>
        <v/>
      </c>
      <c r="AF93" s="100" t="str">
        <f t="shared" si="29"/>
        <v/>
      </c>
      <c r="AG93" s="100" t="str">
        <f t="shared" si="30"/>
        <v/>
      </c>
      <c r="AH93" s="100" t="str">
        <f t="shared" si="31"/>
        <v/>
      </c>
      <c r="AI93" s="100" t="str">
        <f t="shared" si="32"/>
        <v/>
      </c>
      <c r="AJ93" s="100" t="str">
        <f t="shared" si="33"/>
        <v/>
      </c>
      <c r="AK93" s="100" t="str">
        <f t="shared" si="34"/>
        <v/>
      </c>
      <c r="AL93" s="100" t="str">
        <f t="shared" si="35"/>
        <v/>
      </c>
      <c r="AM93" s="100" t="str">
        <f t="shared" si="36"/>
        <v/>
      </c>
      <c r="AN93" s="100" t="str">
        <f t="shared" si="37"/>
        <v/>
      </c>
      <c r="AO93" s="100" t="str">
        <f t="shared" si="38"/>
        <v/>
      </c>
      <c r="AP93" s="100" t="str">
        <f t="shared" si="39"/>
        <v/>
      </c>
      <c r="AQ93" s="100" t="str">
        <f t="shared" si="40"/>
        <v/>
      </c>
      <c r="AR93" s="100" t="str">
        <f t="shared" si="41"/>
        <v/>
      </c>
      <c r="AS93" s="259" t="str">
        <f t="shared" si="42"/>
        <v/>
      </c>
      <c r="AT93" s="259" t="str">
        <f t="shared" si="43"/>
        <v/>
      </c>
      <c r="AU93" s="259" t="str">
        <f t="shared" si="44"/>
        <v/>
      </c>
      <c r="AV93" s="259" t="str">
        <f t="shared" si="45"/>
        <v/>
      </c>
      <c r="AW93" s="259"/>
      <c r="AX93" s="100" t="str">
        <f t="shared" si="46"/>
        <v/>
      </c>
      <c r="AY93" s="100" t="str">
        <f t="shared" si="47"/>
        <v/>
      </c>
      <c r="AZ93" s="100" t="str">
        <f t="shared" si="48"/>
        <v/>
      </c>
      <c r="BA93" s="100" t="str">
        <f t="shared" si="49"/>
        <v/>
      </c>
      <c r="BB93" s="100" t="str">
        <f t="shared" si="50"/>
        <v/>
      </c>
      <c r="BC93" s="100" t="str">
        <f t="shared" si="51"/>
        <v/>
      </c>
      <c r="BD93" s="100" t="str">
        <f t="shared" si="52"/>
        <v/>
      </c>
      <c r="BE93" s="100" t="str">
        <f t="shared" si="53"/>
        <v/>
      </c>
      <c r="BF93" s="100" t="str">
        <f t="shared" si="54"/>
        <v/>
      </c>
      <c r="BG93" s="100" t="str">
        <f t="shared" si="55"/>
        <v/>
      </c>
      <c r="BH93" s="100" t="str">
        <f t="shared" si="56"/>
        <v/>
      </c>
      <c r="BI93" s="100" t="str">
        <f t="shared" si="57"/>
        <v/>
      </c>
      <c r="BJ93" s="100" t="str">
        <f t="shared" si="58"/>
        <v/>
      </c>
      <c r="BK93" s="100" t="str">
        <f t="shared" si="59"/>
        <v/>
      </c>
      <c r="BL93" s="100"/>
      <c r="BM93" s="100" t="str">
        <f t="shared" si="60"/>
        <v/>
      </c>
      <c r="BN93" s="100" t="str">
        <f t="shared" si="61"/>
        <v/>
      </c>
      <c r="BO93" s="100" t="str">
        <f t="shared" si="62"/>
        <v/>
      </c>
      <c r="BP93" s="100" t="str">
        <f t="shared" si="63"/>
        <v/>
      </c>
      <c r="BQ93" s="100" t="str">
        <f t="shared" si="64"/>
        <v/>
      </c>
      <c r="BR93" s="100" t="str">
        <f t="shared" si="65"/>
        <v/>
      </c>
      <c r="BS93" s="100" t="str">
        <f t="shared" si="66"/>
        <v/>
      </c>
      <c r="BT93" s="100" t="str">
        <f t="shared" si="67"/>
        <v/>
      </c>
      <c r="BU93" s="100" t="str">
        <f t="shared" si="68"/>
        <v/>
      </c>
      <c r="BV93" s="100" t="str">
        <f t="shared" si="69"/>
        <v/>
      </c>
      <c r="BW93" s="100" t="str">
        <f t="shared" si="70"/>
        <v/>
      </c>
      <c r="BX93" s="100" t="str">
        <f t="shared" si="71"/>
        <v/>
      </c>
      <c r="BY93" s="100" t="str">
        <f t="shared" si="72"/>
        <v/>
      </c>
      <c r="BZ93" s="100" t="str">
        <f t="shared" si="73"/>
        <v/>
      </c>
    </row>
    <row r="94" spans="1:78" ht="15.75" customHeight="1" x14ac:dyDescent="0.3">
      <c r="A94" s="387" t="str">
        <f>Contacts!$L$11&amp;"_"&amp;'Service Points'!C94</f>
        <v>______64</v>
      </c>
      <c r="B94" s="388">
        <f>IF(ISERROR(VLOOKUP(A94,LY!$D:$E,1,FALSE)),0,1)</f>
        <v>0</v>
      </c>
      <c r="C94" s="293">
        <f t="shared" si="74"/>
        <v>64</v>
      </c>
      <c r="D94" s="295" t="str">
        <f t="shared" si="81"/>
        <v/>
      </c>
      <c r="E94" s="42" t="str">
        <f t="shared" si="82"/>
        <v/>
      </c>
      <c r="F94" s="42" t="str">
        <f t="shared" si="83"/>
        <v/>
      </c>
      <c r="G94" s="420" t="str">
        <f t="shared" si="84"/>
        <v/>
      </c>
      <c r="H94" s="42"/>
      <c r="I94" s="294" t="str">
        <f t="shared" si="85"/>
        <v/>
      </c>
      <c r="J94" s="130" t="str">
        <f t="shared" si="86"/>
        <v/>
      </c>
      <c r="K94" s="386" t="str">
        <f t="shared" si="11"/>
        <v/>
      </c>
      <c r="L94" s="46">
        <f t="shared" si="87"/>
        <v>0</v>
      </c>
      <c r="M94" s="259" t="str">
        <f t="shared" si="12"/>
        <v/>
      </c>
      <c r="N94" s="259" t="str">
        <f t="shared" si="13"/>
        <v/>
      </c>
      <c r="O94" s="146"/>
      <c r="P94" s="100" t="str">
        <f t="shared" si="14"/>
        <v/>
      </c>
      <c r="Q94" s="100" t="str">
        <f t="shared" si="15"/>
        <v/>
      </c>
      <c r="R94" s="100" t="str">
        <f t="shared" si="16"/>
        <v/>
      </c>
      <c r="S94" s="100" t="str">
        <f t="shared" si="17"/>
        <v/>
      </c>
      <c r="T94" s="100" t="str">
        <f t="shared" si="18"/>
        <v/>
      </c>
      <c r="U94" s="100" t="str">
        <f t="shared" si="19"/>
        <v/>
      </c>
      <c r="V94" s="100" t="str">
        <f t="shared" si="20"/>
        <v/>
      </c>
      <c r="W94" s="100" t="str">
        <f t="shared" si="21"/>
        <v/>
      </c>
      <c r="X94" s="100" t="str">
        <f t="shared" si="22"/>
        <v/>
      </c>
      <c r="Y94" s="100" t="str">
        <f t="shared" si="23"/>
        <v/>
      </c>
      <c r="Z94" s="100" t="str">
        <f t="shared" si="24"/>
        <v/>
      </c>
      <c r="AA94" s="100" t="str">
        <f t="shared" si="25"/>
        <v/>
      </c>
      <c r="AB94" s="100" t="str">
        <f t="shared" si="26"/>
        <v/>
      </c>
      <c r="AC94" s="100" t="str">
        <f t="shared" si="27"/>
        <v/>
      </c>
      <c r="AD94" s="100"/>
      <c r="AE94" s="100" t="str">
        <f t="shared" si="28"/>
        <v/>
      </c>
      <c r="AF94" s="100" t="str">
        <f t="shared" si="29"/>
        <v/>
      </c>
      <c r="AG94" s="100" t="str">
        <f t="shared" si="30"/>
        <v/>
      </c>
      <c r="AH94" s="100" t="str">
        <f t="shared" si="31"/>
        <v/>
      </c>
      <c r="AI94" s="100" t="str">
        <f t="shared" si="32"/>
        <v/>
      </c>
      <c r="AJ94" s="100" t="str">
        <f t="shared" si="33"/>
        <v/>
      </c>
      <c r="AK94" s="100" t="str">
        <f t="shared" si="34"/>
        <v/>
      </c>
      <c r="AL94" s="100" t="str">
        <f t="shared" si="35"/>
        <v/>
      </c>
      <c r="AM94" s="100" t="str">
        <f t="shared" si="36"/>
        <v/>
      </c>
      <c r="AN94" s="100" t="str">
        <f t="shared" si="37"/>
        <v/>
      </c>
      <c r="AO94" s="100" t="str">
        <f t="shared" si="38"/>
        <v/>
      </c>
      <c r="AP94" s="100" t="str">
        <f t="shared" si="39"/>
        <v/>
      </c>
      <c r="AQ94" s="100" t="str">
        <f t="shared" si="40"/>
        <v/>
      </c>
      <c r="AR94" s="100" t="str">
        <f t="shared" si="41"/>
        <v/>
      </c>
      <c r="AS94" s="259" t="str">
        <f t="shared" si="42"/>
        <v/>
      </c>
      <c r="AT94" s="259" t="str">
        <f t="shared" si="43"/>
        <v/>
      </c>
      <c r="AU94" s="259" t="str">
        <f t="shared" si="44"/>
        <v/>
      </c>
      <c r="AV94" s="259" t="str">
        <f t="shared" si="45"/>
        <v/>
      </c>
      <c r="AW94" s="259"/>
      <c r="AX94" s="100" t="str">
        <f t="shared" si="46"/>
        <v/>
      </c>
      <c r="AY94" s="100" t="str">
        <f t="shared" si="47"/>
        <v/>
      </c>
      <c r="AZ94" s="100" t="str">
        <f t="shared" si="48"/>
        <v/>
      </c>
      <c r="BA94" s="100" t="str">
        <f t="shared" si="49"/>
        <v/>
      </c>
      <c r="BB94" s="100" t="str">
        <f t="shared" si="50"/>
        <v/>
      </c>
      <c r="BC94" s="100" t="str">
        <f t="shared" si="51"/>
        <v/>
      </c>
      <c r="BD94" s="100" t="str">
        <f t="shared" si="52"/>
        <v/>
      </c>
      <c r="BE94" s="100" t="str">
        <f t="shared" si="53"/>
        <v/>
      </c>
      <c r="BF94" s="100" t="str">
        <f t="shared" si="54"/>
        <v/>
      </c>
      <c r="BG94" s="100" t="str">
        <f t="shared" si="55"/>
        <v/>
      </c>
      <c r="BH94" s="100" t="str">
        <f t="shared" si="56"/>
        <v/>
      </c>
      <c r="BI94" s="100" t="str">
        <f t="shared" si="57"/>
        <v/>
      </c>
      <c r="BJ94" s="100" t="str">
        <f t="shared" si="58"/>
        <v/>
      </c>
      <c r="BK94" s="100" t="str">
        <f t="shared" si="59"/>
        <v/>
      </c>
      <c r="BL94" s="100"/>
      <c r="BM94" s="100" t="str">
        <f t="shared" si="60"/>
        <v/>
      </c>
      <c r="BN94" s="100" t="str">
        <f t="shared" si="61"/>
        <v/>
      </c>
      <c r="BO94" s="100" t="str">
        <f t="shared" si="62"/>
        <v/>
      </c>
      <c r="BP94" s="100" t="str">
        <f t="shared" si="63"/>
        <v/>
      </c>
      <c r="BQ94" s="100" t="str">
        <f t="shared" si="64"/>
        <v/>
      </c>
      <c r="BR94" s="100" t="str">
        <f t="shared" si="65"/>
        <v/>
      </c>
      <c r="BS94" s="100" t="str">
        <f t="shared" si="66"/>
        <v/>
      </c>
      <c r="BT94" s="100" t="str">
        <f t="shared" si="67"/>
        <v/>
      </c>
      <c r="BU94" s="100" t="str">
        <f t="shared" si="68"/>
        <v/>
      </c>
      <c r="BV94" s="100" t="str">
        <f t="shared" si="69"/>
        <v/>
      </c>
      <c r="BW94" s="100" t="str">
        <f t="shared" si="70"/>
        <v/>
      </c>
      <c r="BX94" s="100" t="str">
        <f t="shared" si="71"/>
        <v/>
      </c>
      <c r="BY94" s="100" t="str">
        <f t="shared" si="72"/>
        <v/>
      </c>
      <c r="BZ94" s="100" t="str">
        <f t="shared" si="73"/>
        <v/>
      </c>
    </row>
    <row r="95" spans="1:78" ht="15.75" customHeight="1" x14ac:dyDescent="0.3">
      <c r="A95" s="387" t="str">
        <f>Contacts!$L$11&amp;"_"&amp;'Service Points'!C95</f>
        <v>______65</v>
      </c>
      <c r="B95" s="388">
        <f>IF(ISERROR(VLOOKUP(A95,LY!$D:$E,1,FALSE)),0,1)</f>
        <v>0</v>
      </c>
      <c r="C95" s="293">
        <f t="shared" si="74"/>
        <v>65</v>
      </c>
      <c r="D95" s="295" t="str">
        <f t="shared" ref="D95:D126" si="88">IF($B95=1,VLOOKUP($A95,LY_ServicePoints,2,FALSE),"")</f>
        <v/>
      </c>
      <c r="E95" s="42" t="str">
        <f t="shared" ref="E95:E126" si="89">IF($B95=1,VLOOKUP($A95,LY_ServicePoints,3,FALSE),"")</f>
        <v/>
      </c>
      <c r="F95" s="42" t="str">
        <f t="shared" ref="F95:F126" si="90">IF($B95=1,VLOOKUP($A95,LY_ServicePoints,4,FALSE),"")</f>
        <v/>
      </c>
      <c r="G95" s="420" t="str">
        <f t="shared" ref="G95:G126" si="91">IF($B95=1,VLOOKUP($A95,LY_ServicePoints,5,FALSE),"")</f>
        <v/>
      </c>
      <c r="H95" s="42"/>
      <c r="I95" s="294" t="str">
        <f t="shared" ref="I95:I126" si="92">IF($B95=1,VLOOKUP($A95,LY_ServicePoints,6,FALSE),"")</f>
        <v/>
      </c>
      <c r="J95" s="130" t="str">
        <f t="shared" ref="J95:J126" si="93">IF($B95=1,VLOOKUP($A95,LY_ServicePoints,7,FALSE),"")</f>
        <v/>
      </c>
      <c r="K95" s="386" t="str">
        <f t="shared" si="11"/>
        <v/>
      </c>
      <c r="L95" s="46">
        <f t="shared" ref="L95:L126" si="94">IF(LEN(D95)&gt;0,1,0)</f>
        <v>0</v>
      </c>
      <c r="M95" s="259" t="str">
        <f t="shared" si="12"/>
        <v/>
      </c>
      <c r="N95" s="259" t="str">
        <f t="shared" si="13"/>
        <v/>
      </c>
      <c r="O95" s="146"/>
      <c r="P95" s="100" t="str">
        <f t="shared" si="14"/>
        <v/>
      </c>
      <c r="Q95" s="100" t="str">
        <f t="shared" si="15"/>
        <v/>
      </c>
      <c r="R95" s="100" t="str">
        <f t="shared" si="16"/>
        <v/>
      </c>
      <c r="S95" s="100" t="str">
        <f t="shared" si="17"/>
        <v/>
      </c>
      <c r="T95" s="100" t="str">
        <f t="shared" si="18"/>
        <v/>
      </c>
      <c r="U95" s="100" t="str">
        <f t="shared" si="19"/>
        <v/>
      </c>
      <c r="V95" s="100" t="str">
        <f t="shared" si="20"/>
        <v/>
      </c>
      <c r="W95" s="100" t="str">
        <f t="shared" si="21"/>
        <v/>
      </c>
      <c r="X95" s="100" t="str">
        <f t="shared" si="22"/>
        <v/>
      </c>
      <c r="Y95" s="100" t="str">
        <f t="shared" si="23"/>
        <v/>
      </c>
      <c r="Z95" s="100" t="str">
        <f t="shared" si="24"/>
        <v/>
      </c>
      <c r="AA95" s="100" t="str">
        <f t="shared" si="25"/>
        <v/>
      </c>
      <c r="AB95" s="100" t="str">
        <f t="shared" si="26"/>
        <v/>
      </c>
      <c r="AC95" s="100" t="str">
        <f t="shared" si="27"/>
        <v/>
      </c>
      <c r="AD95" s="100"/>
      <c r="AE95" s="100" t="str">
        <f t="shared" si="28"/>
        <v/>
      </c>
      <c r="AF95" s="100" t="str">
        <f t="shared" si="29"/>
        <v/>
      </c>
      <c r="AG95" s="100" t="str">
        <f t="shared" si="30"/>
        <v/>
      </c>
      <c r="AH95" s="100" t="str">
        <f t="shared" si="31"/>
        <v/>
      </c>
      <c r="AI95" s="100" t="str">
        <f t="shared" si="32"/>
        <v/>
      </c>
      <c r="AJ95" s="100" t="str">
        <f t="shared" si="33"/>
        <v/>
      </c>
      <c r="AK95" s="100" t="str">
        <f t="shared" si="34"/>
        <v/>
      </c>
      <c r="AL95" s="100" t="str">
        <f t="shared" si="35"/>
        <v/>
      </c>
      <c r="AM95" s="100" t="str">
        <f t="shared" si="36"/>
        <v/>
      </c>
      <c r="AN95" s="100" t="str">
        <f t="shared" si="37"/>
        <v/>
      </c>
      <c r="AO95" s="100" t="str">
        <f t="shared" si="38"/>
        <v/>
      </c>
      <c r="AP95" s="100" t="str">
        <f t="shared" si="39"/>
        <v/>
      </c>
      <c r="AQ95" s="100" t="str">
        <f t="shared" si="40"/>
        <v/>
      </c>
      <c r="AR95" s="100" t="str">
        <f t="shared" si="41"/>
        <v/>
      </c>
      <c r="AS95" s="259" t="str">
        <f t="shared" si="42"/>
        <v/>
      </c>
      <c r="AT95" s="259" t="str">
        <f t="shared" si="43"/>
        <v/>
      </c>
      <c r="AU95" s="259" t="str">
        <f t="shared" si="44"/>
        <v/>
      </c>
      <c r="AV95" s="259" t="str">
        <f t="shared" si="45"/>
        <v/>
      </c>
      <c r="AW95" s="259"/>
      <c r="AX95" s="100" t="str">
        <f t="shared" si="46"/>
        <v/>
      </c>
      <c r="AY95" s="100" t="str">
        <f t="shared" si="47"/>
        <v/>
      </c>
      <c r="AZ95" s="100" t="str">
        <f t="shared" si="48"/>
        <v/>
      </c>
      <c r="BA95" s="100" t="str">
        <f t="shared" si="49"/>
        <v/>
      </c>
      <c r="BB95" s="100" t="str">
        <f t="shared" si="50"/>
        <v/>
      </c>
      <c r="BC95" s="100" t="str">
        <f t="shared" si="51"/>
        <v/>
      </c>
      <c r="BD95" s="100" t="str">
        <f t="shared" si="52"/>
        <v/>
      </c>
      <c r="BE95" s="100" t="str">
        <f t="shared" si="53"/>
        <v/>
      </c>
      <c r="BF95" s="100" t="str">
        <f t="shared" si="54"/>
        <v/>
      </c>
      <c r="BG95" s="100" t="str">
        <f t="shared" si="55"/>
        <v/>
      </c>
      <c r="BH95" s="100" t="str">
        <f t="shared" si="56"/>
        <v/>
      </c>
      <c r="BI95" s="100" t="str">
        <f t="shared" si="57"/>
        <v/>
      </c>
      <c r="BJ95" s="100" t="str">
        <f t="shared" si="58"/>
        <v/>
      </c>
      <c r="BK95" s="100" t="str">
        <f t="shared" si="59"/>
        <v/>
      </c>
      <c r="BL95" s="100"/>
      <c r="BM95" s="100" t="str">
        <f t="shared" si="60"/>
        <v/>
      </c>
      <c r="BN95" s="100" t="str">
        <f t="shared" si="61"/>
        <v/>
      </c>
      <c r="BO95" s="100" t="str">
        <f t="shared" si="62"/>
        <v/>
      </c>
      <c r="BP95" s="100" t="str">
        <f t="shared" si="63"/>
        <v/>
      </c>
      <c r="BQ95" s="100" t="str">
        <f t="shared" si="64"/>
        <v/>
      </c>
      <c r="BR95" s="100" t="str">
        <f t="shared" si="65"/>
        <v/>
      </c>
      <c r="BS95" s="100" t="str">
        <f t="shared" si="66"/>
        <v/>
      </c>
      <c r="BT95" s="100" t="str">
        <f t="shared" si="67"/>
        <v/>
      </c>
      <c r="BU95" s="100" t="str">
        <f t="shared" si="68"/>
        <v/>
      </c>
      <c r="BV95" s="100" t="str">
        <f t="shared" si="69"/>
        <v/>
      </c>
      <c r="BW95" s="100" t="str">
        <f t="shared" si="70"/>
        <v/>
      </c>
      <c r="BX95" s="100" t="str">
        <f t="shared" si="71"/>
        <v/>
      </c>
      <c r="BY95" s="100" t="str">
        <f t="shared" si="72"/>
        <v/>
      </c>
      <c r="BZ95" s="100" t="str">
        <f t="shared" si="73"/>
        <v/>
      </c>
    </row>
    <row r="96" spans="1:78" ht="15.75" customHeight="1" x14ac:dyDescent="0.3">
      <c r="A96" s="387" t="str">
        <f>Contacts!$L$11&amp;"_"&amp;'Service Points'!C96</f>
        <v>______66</v>
      </c>
      <c r="B96" s="388">
        <f>IF(ISERROR(VLOOKUP(A96,LY!$D:$E,1,FALSE)),0,1)</f>
        <v>0</v>
      </c>
      <c r="C96" s="293">
        <f t="shared" si="74"/>
        <v>66</v>
      </c>
      <c r="D96" s="295" t="str">
        <f t="shared" si="88"/>
        <v/>
      </c>
      <c r="E96" s="42" t="str">
        <f t="shared" si="89"/>
        <v/>
      </c>
      <c r="F96" s="42" t="str">
        <f t="shared" si="90"/>
        <v/>
      </c>
      <c r="G96" s="420" t="str">
        <f t="shared" si="91"/>
        <v/>
      </c>
      <c r="H96" s="42"/>
      <c r="I96" s="294" t="str">
        <f t="shared" si="92"/>
        <v/>
      </c>
      <c r="J96" s="130" t="str">
        <f t="shared" si="93"/>
        <v/>
      </c>
      <c r="K96" s="386" t="str">
        <f t="shared" ref="K96:K159" si="95">IF(AND(ISTEXT(F96),ISTEXT(G96)),LEFT(E96,1),"")</f>
        <v/>
      </c>
      <c r="L96" s="46">
        <f t="shared" si="94"/>
        <v>0</v>
      </c>
      <c r="M96" s="259" t="str">
        <f t="shared" ref="M96:M159" si="96">IF($L96=0,"",IF(OR($J96="(Select)",$J96="Select",$J96="No",J96=""),0,1))</f>
        <v/>
      </c>
      <c r="N96" s="259" t="str">
        <f t="shared" ref="N96:N159" si="97">IF($L96=0,"",IF(OR($J96="(Select)",$J96="Select",$J96="Yes",J96=""),0,1))</f>
        <v/>
      </c>
      <c r="O96" s="146"/>
      <c r="P96" s="100" t="str">
        <f t="shared" ref="P96:P159" si="98">IF($L96=0,"",IF(AND($M96=1,$E96="Static",SUM($F96,$G96)&gt;=60),1,0))</f>
        <v/>
      </c>
      <c r="Q96" s="100" t="str">
        <f t="shared" ref="Q96:Q159" si="99">IF($L96=0,"",IF(AND($M96=1,$E96="Static",SUM($F96,$G96)&gt;=55),1-P96,0))</f>
        <v/>
      </c>
      <c r="R96" s="100" t="str">
        <f t="shared" ref="R96:R159" si="100">IF($L96=0,"",IF(AND($M96=1,$E96="Static",SUM($F96,$G96)&gt;=50),1-SUM(P96:Q96),0))</f>
        <v/>
      </c>
      <c r="S96" s="100" t="str">
        <f t="shared" ref="S96:S159" si="101">IF($L96=0,"",IF(AND($M96=1,$E96="Static",SUM($F96,$G96)&gt;=45),1-SUM(P96:R96),0))</f>
        <v/>
      </c>
      <c r="T96" s="100" t="str">
        <f t="shared" ref="T96:T159" si="102">IF($L96=0,"",IF(AND($M96=1,$E96="Static",SUM($F96,$G96)&gt;=40),1-SUM(P96:S96),0))</f>
        <v/>
      </c>
      <c r="U96" s="100" t="str">
        <f t="shared" ref="U96:U159" si="103">IF($L96=0,"",IF(AND($M96=1,$E96="Static",SUM($F96,$G96)&gt;=35),1-SUM(P96:T96),0))</f>
        <v/>
      </c>
      <c r="V96" s="100" t="str">
        <f t="shared" ref="V96:V159" si="104">IF($L96=0,"",IF(AND($M96=1,$E96="Static",SUM($F96,$G96)&gt;=30),1-SUM(P96:U96),0))</f>
        <v/>
      </c>
      <c r="W96" s="100" t="str">
        <f t="shared" ref="W96:W159" si="105">IF($L96=0,"",IF(AND($M96=1,$E96="Static",SUM($F96,$G96)&gt;=25),1-SUM(P96:V96),0))</f>
        <v/>
      </c>
      <c r="X96" s="100" t="str">
        <f t="shared" ref="X96:X159" si="106">IF($L96=0,"",IF(AND($M96=1,$E96="Static",SUM($F96,$G96)&gt;=20),1-SUM(P96:W96),0))</f>
        <v/>
      </c>
      <c r="Y96" s="100" t="str">
        <f t="shared" ref="Y96:Y159" si="107">IF($L96=0,"",IF(AND($M96=1,$E96="Static",SUM($F96,$G96)&gt;=15),1-SUM(P96:X96),0))</f>
        <v/>
      </c>
      <c r="Z96" s="100" t="str">
        <f t="shared" ref="Z96:Z159" si="108">IF($L96=0,"",IF(AND($M96=1,$E96="Static",SUM($F96,$G96)&gt;=10),1-SUM(P96:Y96),0))</f>
        <v/>
      </c>
      <c r="AA96" s="100" t="str">
        <f t="shared" ref="AA96:AA159" si="109">IF($L96=0,"",IF(AND($M96=1,$E96="Mobile",SUM($F96,$G96)&gt;=10),1,0))</f>
        <v/>
      </c>
      <c r="AB96" s="100" t="str">
        <f t="shared" ref="AB96:AB159" si="110">IF($L96=0,"",IF(AND($M96=1,$E96="Mobile",SUM($F96,$G96)&lt;10),1,0))</f>
        <v/>
      </c>
      <c r="AC96" s="100" t="str">
        <f t="shared" ref="AC96:AC159" si="111">IF($L96=0,"",IF(AND($M96=1,$E96="Static",SUM($F96,$G96)&lt;10),1,0))</f>
        <v/>
      </c>
      <c r="AD96" s="100"/>
      <c r="AE96" s="100" t="str">
        <f t="shared" ref="AE96:AE159" si="112">IF($L96=0,"",IF(AND($N96=1,$E96="Static",SUM($F96,$G96)&gt;=60),1,0))</f>
        <v/>
      </c>
      <c r="AF96" s="100" t="str">
        <f t="shared" ref="AF96:AF159" si="113">IF($L96=0,"",IF(AND($N96=1,$E96="Static",SUM($F96,$G96)&gt;=55),1-AE96,0))</f>
        <v/>
      </c>
      <c r="AG96" s="100" t="str">
        <f t="shared" ref="AG96:AG159" si="114">IF($L96=0,"",IF(AND($N96=1,$E96="Static",SUM($F96,$G96)&gt;=50),1-SUM(AE96:AF96),0))</f>
        <v/>
      </c>
      <c r="AH96" s="100" t="str">
        <f t="shared" ref="AH96:AH159" si="115">IF($L96=0,"",IF(AND($N96=1,$E96="Static",SUM($F96,$G96)&gt;=45),1-SUM(AE96:AG96),0))</f>
        <v/>
      </c>
      <c r="AI96" s="100" t="str">
        <f t="shared" ref="AI96:AI159" si="116">IF($L96=0,"",IF(AND($N96=1,$E96="Static",SUM($F96,$G96)&gt;=40),1-SUM(AE96:AH96),0))</f>
        <v/>
      </c>
      <c r="AJ96" s="100" t="str">
        <f t="shared" ref="AJ96:AJ159" si="117">IF($L96=0,"",IF(AND($N96=1,$E96="Static",SUM($F96,$G96)&gt;=35),1-SUM(AE96:AI96),0))</f>
        <v/>
      </c>
      <c r="AK96" s="100" t="str">
        <f t="shared" ref="AK96:AK159" si="118">IF($L96=0,"",IF(AND($N96=1,$E96="Static",SUM($F96,$G96)&gt;=30),1-SUM(AE96:AJ96),0))</f>
        <v/>
      </c>
      <c r="AL96" s="100" t="str">
        <f t="shared" ref="AL96:AL159" si="119">IF($L96=0,"",IF(AND($N96=1,$E96="Static",SUM($F96,$G96)&gt;=25),1-SUM(AE96:AK96),0))</f>
        <v/>
      </c>
      <c r="AM96" s="100" t="str">
        <f t="shared" ref="AM96:AM159" si="120">IF($L96=0,"",IF(AND($N96=1,$E96="Static",SUM($F96,$G96)&gt;=20),1-SUM(AE96:AL96),0))</f>
        <v/>
      </c>
      <c r="AN96" s="100" t="str">
        <f t="shared" ref="AN96:AN159" si="121">IF($L96=0,"",IF(AND($N96=1,$E96="Static",SUM($F96,$G96)&gt;=15),1-SUM(AE96:AM96),0))</f>
        <v/>
      </c>
      <c r="AO96" s="100" t="str">
        <f t="shared" ref="AO96:AO159" si="122">IF($L96=0,"",IF(AND($N96=1,$E96="Static",SUM($F96,$G96)&gt;=10),1-SUM(AE96:AN96),0))</f>
        <v/>
      </c>
      <c r="AP96" s="100" t="str">
        <f t="shared" ref="AP96:AP159" si="123">IF($L96=0,"",IF(AND($N96=1,$E96="Mobile",SUM($F96,$G96)&gt;=10),1,0))</f>
        <v/>
      </c>
      <c r="AQ96" s="100" t="str">
        <f t="shared" ref="AQ96:AQ159" si="124">IF($L96=0,"",IF(AND($N96=1,$E96="Mobile",SUM($F96,$G96)&lt;10),1,0))</f>
        <v/>
      </c>
      <c r="AR96" s="100" t="str">
        <f t="shared" ref="AR96:AR159" si="125">IF($L96=0,"",IF(AND($N96=1,$E96="Static",SUM($F96,$G96)&lt;10),1,0))</f>
        <v/>
      </c>
      <c r="AS96" s="259" t="str">
        <f t="shared" ref="AS96:AS159" si="126">IF($L96=0,"",IF($I96="Local Authority Run Library",1,0))</f>
        <v/>
      </c>
      <c r="AT96" s="259" t="str">
        <f t="shared" ref="AT96:AT159" si="127">IF($L96=0,"",IF($I96="Community Managed Co-Produced Library",1,0))</f>
        <v/>
      </c>
      <c r="AU96" s="259" t="str">
        <f t="shared" ref="AU96:AU159" si="128">IF($L96=0,"",IF($I96="Commissioned Community Co-Produced Library",1,0))</f>
        <v/>
      </c>
      <c r="AV96" s="259" t="str">
        <f t="shared" ref="AV96:AV159" si="129">IF($L96=0,"",IF($I96="Independent Library",1,0))</f>
        <v/>
      </c>
      <c r="AW96" s="259"/>
      <c r="AX96" s="100" t="str">
        <f t="shared" ref="AX96:AX159" si="130">IF($L96=0,"",IF(AND($M96=1,$E96="Static",SUM($H96)&gt;=60),1,0))</f>
        <v/>
      </c>
      <c r="AY96" s="100" t="str">
        <f t="shared" ref="AY96:AY159" si="131">IF($L96=0,"",IF(AND($M96=1,$E96="Static",SUM($H96)&gt;=55),1-AX96,0))</f>
        <v/>
      </c>
      <c r="AZ96" s="100" t="str">
        <f t="shared" ref="AZ96:AZ159" si="132">IF($L96=0,"",IF(AND($M96=1,$E96="Static",SUM($H96)&gt;=50),1-SUM(AX96:AY96),0))</f>
        <v/>
      </c>
      <c r="BA96" s="100" t="str">
        <f t="shared" ref="BA96:BA159" si="133">IF($L96=0,"",IF(AND($M96=1,$E96="Static",SUM($H96)&gt;=45),1-SUM(AX96:AZ96),0))</f>
        <v/>
      </c>
      <c r="BB96" s="100" t="str">
        <f t="shared" ref="BB96:BB159" si="134">IF($L96=0,"",IF(AND($M96=1,$E96="Static",SUM($H96)&gt;=40),1-SUM(AX96:BA96),0))</f>
        <v/>
      </c>
      <c r="BC96" s="100" t="str">
        <f t="shared" ref="BC96:BC159" si="135">IF($L96=0,"",IF(AND($M96=1,$E96="Static",SUM($H96)&gt;=35),1-SUM(AX96:BB96),0))</f>
        <v/>
      </c>
      <c r="BD96" s="100" t="str">
        <f t="shared" ref="BD96:BD159" si="136">IF($L96=0,"",IF(AND($M96=1,$E96="Static",SUM($H96)&gt;=30),1-SUM(AX96:BC96),0))</f>
        <v/>
      </c>
      <c r="BE96" s="100" t="str">
        <f t="shared" ref="BE96:BE159" si="137">IF($L96=0,"",IF(AND($M96=1,$E96="Static",SUM($H96)&gt;=25),1-SUM(AX96:BD96),0))</f>
        <v/>
      </c>
      <c r="BF96" s="100" t="str">
        <f t="shared" ref="BF96:BF159" si="138">IF($L96=0,"",IF(AND($M96=1,$E96="Static",SUM($H96)&gt;=20),1-SUM(AX96:BE96),0))</f>
        <v/>
      </c>
      <c r="BG96" s="100" t="str">
        <f t="shared" ref="BG96:BG159" si="139">IF($L96=0,"",IF(AND($M96=1,$E96="Static",SUM($H96)&gt;=15),1-SUM(AX96:BF96),0))</f>
        <v/>
      </c>
      <c r="BH96" s="100" t="str">
        <f t="shared" ref="BH96:BH159" si="140">IF($L96=0,"",IF(AND($M96=1,$E96="Static",SUM($H96)&gt;=10),1-SUM(AX96:BG96),0))</f>
        <v/>
      </c>
      <c r="BI96" s="100" t="str">
        <f t="shared" ref="BI96:BI159" si="141">IF($L96=0,"",IF(AND($M96=1,$E96="Mobile",SUM($H96)&gt;=10),1,0))</f>
        <v/>
      </c>
      <c r="BJ96" s="100" t="str">
        <f t="shared" ref="BJ96:BJ159" si="142">IF($L96=0,"",IF($H96=0,0,IF(AND($M96=1,$E96="Mobile",SUM($H96)&lt;10),1,0)))</f>
        <v/>
      </c>
      <c r="BK96" s="100" t="str">
        <f t="shared" ref="BK96:BK159" si="143">IF($L96=0,"",IF($H96=0,0,IF(AND($M96=1,$E96="Static",SUM($H96)&lt;10),1,0)))</f>
        <v/>
      </c>
      <c r="BL96" s="100"/>
      <c r="BM96" s="100" t="str">
        <f t="shared" ref="BM96:BM159" si="144">IF($L96=0,"",IF(AND($N96=1,$E96="Static",SUM($H96)&gt;=60),1,0))</f>
        <v/>
      </c>
      <c r="BN96" s="100" t="str">
        <f t="shared" ref="BN96:BN159" si="145">IF($L96=0,"",IF(AND($N96=1,$E96="Static",SUM($H96)&gt;=55),1-BM96,0))</f>
        <v/>
      </c>
      <c r="BO96" s="100" t="str">
        <f t="shared" ref="BO96:BO159" si="146">IF($L96=0,"",IF(AND($N96=1,$E96="Static",SUM($H96)&gt;=50),1-SUM(BM96:BN96),0))</f>
        <v/>
      </c>
      <c r="BP96" s="100" t="str">
        <f t="shared" ref="BP96:BP159" si="147">IF($L96=0,"",IF(AND($N96=1,$E96="Static",SUM($H96)&gt;=45),1-SUM(BM96:BO96),0))</f>
        <v/>
      </c>
      <c r="BQ96" s="100" t="str">
        <f t="shared" ref="BQ96:BQ159" si="148">IF($L96=0,"",IF(AND($N96=1,$E96="Static",SUM($H96)&gt;=40),1-SUM(BM96:BP96),0))</f>
        <v/>
      </c>
      <c r="BR96" s="100" t="str">
        <f t="shared" ref="BR96:BR159" si="149">IF($L96=0,"",IF(AND($N96=1,$E96="Static",SUM($H96)&gt;=35),1-SUM(BM96:BQ96),0))</f>
        <v/>
      </c>
      <c r="BS96" s="100" t="str">
        <f t="shared" ref="BS96:BS159" si="150">IF($L96=0,"",IF(AND($N96=1,$E96="Static",SUM($H96)&gt;=30),1-SUM(BM96:BR96),0))</f>
        <v/>
      </c>
      <c r="BT96" s="100" t="str">
        <f t="shared" ref="BT96:BT159" si="151">IF($L96=0,"",IF(AND($N96=1,$E96="Static",SUM($H96)&gt;=25),1-SUM(BM96:BS96),0))</f>
        <v/>
      </c>
      <c r="BU96" s="100" t="str">
        <f t="shared" ref="BU96:BU159" si="152">IF($L96=0,"",IF(AND($N96=1,$E96="Static",SUM($H96)&gt;=20),1-SUM(BM96:BT96),0))</f>
        <v/>
      </c>
      <c r="BV96" s="100" t="str">
        <f t="shared" ref="BV96:BV159" si="153">IF($L96=0,"",IF(AND($N96=1,$E96="Static",SUM($H96)&gt;=15),1-SUM(BM96:BU96),0))</f>
        <v/>
      </c>
      <c r="BW96" s="100" t="str">
        <f t="shared" ref="BW96:BW159" si="154">IF($L96=0,"",IF(AND($N96=1,$E96="Static",SUM($H96)&gt;=10),1-SUM(BM96:BV96),0))</f>
        <v/>
      </c>
      <c r="BX96" s="100" t="str">
        <f t="shared" ref="BX96:BX159" si="155">IF($L96=0,"",IF(AND($N96=1,$E96="Mobile",SUM($H96)&gt;=10),1,0))</f>
        <v/>
      </c>
      <c r="BY96" s="100" t="str">
        <f t="shared" ref="BY96:BY159" si="156">IF($L96=0,"",IF($H96=0,0,IF(AND($N96=1,$E96="Mobile",SUM($H96)&lt;10),1,0)))</f>
        <v/>
      </c>
      <c r="BZ96" s="100" t="str">
        <f t="shared" ref="BZ96:BZ159" si="157">IF($L96=0,"",IF($H96=0,0,IF(AND($N96=1,$E96="Static",SUM($H96)&lt;10),1,0)))</f>
        <v/>
      </c>
    </row>
    <row r="97" spans="1:78" ht="15.75" customHeight="1" x14ac:dyDescent="0.3">
      <c r="A97" s="387" t="str">
        <f>Contacts!$L$11&amp;"_"&amp;'Service Points'!C97</f>
        <v>______67</v>
      </c>
      <c r="B97" s="388">
        <f>IF(ISERROR(VLOOKUP(A97,LY!$D:$E,1,FALSE)),0,1)</f>
        <v>0</v>
      </c>
      <c r="C97" s="293">
        <f t="shared" ref="C97:C160" si="158">C96+1</f>
        <v>67</v>
      </c>
      <c r="D97" s="295" t="str">
        <f t="shared" si="88"/>
        <v/>
      </c>
      <c r="E97" s="42" t="str">
        <f t="shared" si="89"/>
        <v/>
      </c>
      <c r="F97" s="42" t="str">
        <f t="shared" si="90"/>
        <v/>
      </c>
      <c r="G97" s="420" t="str">
        <f t="shared" si="91"/>
        <v/>
      </c>
      <c r="H97" s="42"/>
      <c r="I97" s="294" t="str">
        <f t="shared" si="92"/>
        <v/>
      </c>
      <c r="J97" s="130" t="str">
        <f t="shared" si="93"/>
        <v/>
      </c>
      <c r="K97" s="386" t="str">
        <f t="shared" si="95"/>
        <v/>
      </c>
      <c r="L97" s="46">
        <f t="shared" si="94"/>
        <v>0</v>
      </c>
      <c r="M97" s="259" t="str">
        <f t="shared" si="96"/>
        <v/>
      </c>
      <c r="N97" s="259" t="str">
        <f t="shared" si="97"/>
        <v/>
      </c>
      <c r="O97" s="146"/>
      <c r="P97" s="100" t="str">
        <f t="shared" si="98"/>
        <v/>
      </c>
      <c r="Q97" s="100" t="str">
        <f t="shared" si="99"/>
        <v/>
      </c>
      <c r="R97" s="100" t="str">
        <f t="shared" si="100"/>
        <v/>
      </c>
      <c r="S97" s="100" t="str">
        <f t="shared" si="101"/>
        <v/>
      </c>
      <c r="T97" s="100" t="str">
        <f t="shared" si="102"/>
        <v/>
      </c>
      <c r="U97" s="100" t="str">
        <f t="shared" si="103"/>
        <v/>
      </c>
      <c r="V97" s="100" t="str">
        <f t="shared" si="104"/>
        <v/>
      </c>
      <c r="W97" s="100" t="str">
        <f t="shared" si="105"/>
        <v/>
      </c>
      <c r="X97" s="100" t="str">
        <f t="shared" si="106"/>
        <v/>
      </c>
      <c r="Y97" s="100" t="str">
        <f t="shared" si="107"/>
        <v/>
      </c>
      <c r="Z97" s="100" t="str">
        <f t="shared" si="108"/>
        <v/>
      </c>
      <c r="AA97" s="100" t="str">
        <f t="shared" si="109"/>
        <v/>
      </c>
      <c r="AB97" s="100" t="str">
        <f t="shared" si="110"/>
        <v/>
      </c>
      <c r="AC97" s="100" t="str">
        <f t="shared" si="111"/>
        <v/>
      </c>
      <c r="AD97" s="100"/>
      <c r="AE97" s="100" t="str">
        <f t="shared" si="112"/>
        <v/>
      </c>
      <c r="AF97" s="100" t="str">
        <f t="shared" si="113"/>
        <v/>
      </c>
      <c r="AG97" s="100" t="str">
        <f t="shared" si="114"/>
        <v/>
      </c>
      <c r="AH97" s="100" t="str">
        <f t="shared" si="115"/>
        <v/>
      </c>
      <c r="AI97" s="100" t="str">
        <f t="shared" si="116"/>
        <v/>
      </c>
      <c r="AJ97" s="100" t="str">
        <f t="shared" si="117"/>
        <v/>
      </c>
      <c r="AK97" s="100" t="str">
        <f t="shared" si="118"/>
        <v/>
      </c>
      <c r="AL97" s="100" t="str">
        <f t="shared" si="119"/>
        <v/>
      </c>
      <c r="AM97" s="100" t="str">
        <f t="shared" si="120"/>
        <v/>
      </c>
      <c r="AN97" s="100" t="str">
        <f t="shared" si="121"/>
        <v/>
      </c>
      <c r="AO97" s="100" t="str">
        <f t="shared" si="122"/>
        <v/>
      </c>
      <c r="AP97" s="100" t="str">
        <f t="shared" si="123"/>
        <v/>
      </c>
      <c r="AQ97" s="100" t="str">
        <f t="shared" si="124"/>
        <v/>
      </c>
      <c r="AR97" s="100" t="str">
        <f t="shared" si="125"/>
        <v/>
      </c>
      <c r="AS97" s="259" t="str">
        <f t="shared" si="126"/>
        <v/>
      </c>
      <c r="AT97" s="259" t="str">
        <f t="shared" si="127"/>
        <v/>
      </c>
      <c r="AU97" s="259" t="str">
        <f t="shared" si="128"/>
        <v/>
      </c>
      <c r="AV97" s="259" t="str">
        <f t="shared" si="129"/>
        <v/>
      </c>
      <c r="AW97" s="259"/>
      <c r="AX97" s="100" t="str">
        <f t="shared" si="130"/>
        <v/>
      </c>
      <c r="AY97" s="100" t="str">
        <f t="shared" si="131"/>
        <v/>
      </c>
      <c r="AZ97" s="100" t="str">
        <f t="shared" si="132"/>
        <v/>
      </c>
      <c r="BA97" s="100" t="str">
        <f t="shared" si="133"/>
        <v/>
      </c>
      <c r="BB97" s="100" t="str">
        <f t="shared" si="134"/>
        <v/>
      </c>
      <c r="BC97" s="100" t="str">
        <f t="shared" si="135"/>
        <v/>
      </c>
      <c r="BD97" s="100" t="str">
        <f t="shared" si="136"/>
        <v/>
      </c>
      <c r="BE97" s="100" t="str">
        <f t="shared" si="137"/>
        <v/>
      </c>
      <c r="BF97" s="100" t="str">
        <f t="shared" si="138"/>
        <v/>
      </c>
      <c r="BG97" s="100" t="str">
        <f t="shared" si="139"/>
        <v/>
      </c>
      <c r="BH97" s="100" t="str">
        <f t="shared" si="140"/>
        <v/>
      </c>
      <c r="BI97" s="100" t="str">
        <f t="shared" si="141"/>
        <v/>
      </c>
      <c r="BJ97" s="100" t="str">
        <f t="shared" si="142"/>
        <v/>
      </c>
      <c r="BK97" s="100" t="str">
        <f t="shared" si="143"/>
        <v/>
      </c>
      <c r="BL97" s="100"/>
      <c r="BM97" s="100" t="str">
        <f t="shared" si="144"/>
        <v/>
      </c>
      <c r="BN97" s="100" t="str">
        <f t="shared" si="145"/>
        <v/>
      </c>
      <c r="BO97" s="100" t="str">
        <f t="shared" si="146"/>
        <v/>
      </c>
      <c r="BP97" s="100" t="str">
        <f t="shared" si="147"/>
        <v/>
      </c>
      <c r="BQ97" s="100" t="str">
        <f t="shared" si="148"/>
        <v/>
      </c>
      <c r="BR97" s="100" t="str">
        <f t="shared" si="149"/>
        <v/>
      </c>
      <c r="BS97" s="100" t="str">
        <f t="shared" si="150"/>
        <v/>
      </c>
      <c r="BT97" s="100" t="str">
        <f t="shared" si="151"/>
        <v/>
      </c>
      <c r="BU97" s="100" t="str">
        <f t="shared" si="152"/>
        <v/>
      </c>
      <c r="BV97" s="100" t="str">
        <f t="shared" si="153"/>
        <v/>
      </c>
      <c r="BW97" s="100" t="str">
        <f t="shared" si="154"/>
        <v/>
      </c>
      <c r="BX97" s="100" t="str">
        <f t="shared" si="155"/>
        <v/>
      </c>
      <c r="BY97" s="100" t="str">
        <f t="shared" si="156"/>
        <v/>
      </c>
      <c r="BZ97" s="100" t="str">
        <f t="shared" si="157"/>
        <v/>
      </c>
    </row>
    <row r="98" spans="1:78" ht="15.75" customHeight="1" x14ac:dyDescent="0.3">
      <c r="A98" s="387" t="str">
        <f>Contacts!$L$11&amp;"_"&amp;'Service Points'!C98</f>
        <v>______68</v>
      </c>
      <c r="B98" s="388">
        <f>IF(ISERROR(VLOOKUP(A98,LY!$D:$E,1,FALSE)),0,1)</f>
        <v>0</v>
      </c>
      <c r="C98" s="293">
        <f t="shared" si="158"/>
        <v>68</v>
      </c>
      <c r="D98" s="295" t="str">
        <f t="shared" si="88"/>
        <v/>
      </c>
      <c r="E98" s="42" t="str">
        <f t="shared" si="89"/>
        <v/>
      </c>
      <c r="F98" s="42" t="str">
        <f t="shared" si="90"/>
        <v/>
      </c>
      <c r="G98" s="420" t="str">
        <f t="shared" si="91"/>
        <v/>
      </c>
      <c r="H98" s="42"/>
      <c r="I98" s="294" t="str">
        <f t="shared" si="92"/>
        <v/>
      </c>
      <c r="J98" s="130" t="str">
        <f t="shared" si="93"/>
        <v/>
      </c>
      <c r="K98" s="386" t="str">
        <f t="shared" si="95"/>
        <v/>
      </c>
      <c r="L98" s="46">
        <f t="shared" si="94"/>
        <v>0</v>
      </c>
      <c r="M98" s="259" t="str">
        <f t="shared" si="96"/>
        <v/>
      </c>
      <c r="N98" s="259" t="str">
        <f t="shared" si="97"/>
        <v/>
      </c>
      <c r="O98" s="146"/>
      <c r="P98" s="100" t="str">
        <f t="shared" si="98"/>
        <v/>
      </c>
      <c r="Q98" s="100" t="str">
        <f t="shared" si="99"/>
        <v/>
      </c>
      <c r="R98" s="100" t="str">
        <f t="shared" si="100"/>
        <v/>
      </c>
      <c r="S98" s="100" t="str">
        <f t="shared" si="101"/>
        <v/>
      </c>
      <c r="T98" s="100" t="str">
        <f t="shared" si="102"/>
        <v/>
      </c>
      <c r="U98" s="100" t="str">
        <f t="shared" si="103"/>
        <v/>
      </c>
      <c r="V98" s="100" t="str">
        <f t="shared" si="104"/>
        <v/>
      </c>
      <c r="W98" s="100" t="str">
        <f t="shared" si="105"/>
        <v/>
      </c>
      <c r="X98" s="100" t="str">
        <f t="shared" si="106"/>
        <v/>
      </c>
      <c r="Y98" s="100" t="str">
        <f t="shared" si="107"/>
        <v/>
      </c>
      <c r="Z98" s="100" t="str">
        <f t="shared" si="108"/>
        <v/>
      </c>
      <c r="AA98" s="100" t="str">
        <f t="shared" si="109"/>
        <v/>
      </c>
      <c r="AB98" s="100" t="str">
        <f t="shared" si="110"/>
        <v/>
      </c>
      <c r="AC98" s="100" t="str">
        <f t="shared" si="111"/>
        <v/>
      </c>
      <c r="AD98" s="100"/>
      <c r="AE98" s="100" t="str">
        <f t="shared" si="112"/>
        <v/>
      </c>
      <c r="AF98" s="100" t="str">
        <f t="shared" si="113"/>
        <v/>
      </c>
      <c r="AG98" s="100" t="str">
        <f t="shared" si="114"/>
        <v/>
      </c>
      <c r="AH98" s="100" t="str">
        <f t="shared" si="115"/>
        <v/>
      </c>
      <c r="AI98" s="100" t="str">
        <f t="shared" si="116"/>
        <v/>
      </c>
      <c r="AJ98" s="100" t="str">
        <f t="shared" si="117"/>
        <v/>
      </c>
      <c r="AK98" s="100" t="str">
        <f t="shared" si="118"/>
        <v/>
      </c>
      <c r="AL98" s="100" t="str">
        <f t="shared" si="119"/>
        <v/>
      </c>
      <c r="AM98" s="100" t="str">
        <f t="shared" si="120"/>
        <v/>
      </c>
      <c r="AN98" s="100" t="str">
        <f t="shared" si="121"/>
        <v/>
      </c>
      <c r="AO98" s="100" t="str">
        <f t="shared" si="122"/>
        <v/>
      </c>
      <c r="AP98" s="100" t="str">
        <f t="shared" si="123"/>
        <v/>
      </c>
      <c r="AQ98" s="100" t="str">
        <f t="shared" si="124"/>
        <v/>
      </c>
      <c r="AR98" s="100" t="str">
        <f t="shared" si="125"/>
        <v/>
      </c>
      <c r="AS98" s="259" t="str">
        <f t="shared" si="126"/>
        <v/>
      </c>
      <c r="AT98" s="259" t="str">
        <f t="shared" si="127"/>
        <v/>
      </c>
      <c r="AU98" s="259" t="str">
        <f t="shared" si="128"/>
        <v/>
      </c>
      <c r="AV98" s="259" t="str">
        <f t="shared" si="129"/>
        <v/>
      </c>
      <c r="AW98" s="259"/>
      <c r="AX98" s="100" t="str">
        <f t="shared" si="130"/>
        <v/>
      </c>
      <c r="AY98" s="100" t="str">
        <f t="shared" si="131"/>
        <v/>
      </c>
      <c r="AZ98" s="100" t="str">
        <f t="shared" si="132"/>
        <v/>
      </c>
      <c r="BA98" s="100" t="str">
        <f t="shared" si="133"/>
        <v/>
      </c>
      <c r="BB98" s="100" t="str">
        <f t="shared" si="134"/>
        <v/>
      </c>
      <c r="BC98" s="100" t="str">
        <f t="shared" si="135"/>
        <v/>
      </c>
      <c r="BD98" s="100" t="str">
        <f t="shared" si="136"/>
        <v/>
      </c>
      <c r="BE98" s="100" t="str">
        <f t="shared" si="137"/>
        <v/>
      </c>
      <c r="BF98" s="100" t="str">
        <f t="shared" si="138"/>
        <v/>
      </c>
      <c r="BG98" s="100" t="str">
        <f t="shared" si="139"/>
        <v/>
      </c>
      <c r="BH98" s="100" t="str">
        <f t="shared" si="140"/>
        <v/>
      </c>
      <c r="BI98" s="100" t="str">
        <f t="shared" si="141"/>
        <v/>
      </c>
      <c r="BJ98" s="100" t="str">
        <f t="shared" si="142"/>
        <v/>
      </c>
      <c r="BK98" s="100" t="str">
        <f t="shared" si="143"/>
        <v/>
      </c>
      <c r="BL98" s="100"/>
      <c r="BM98" s="100" t="str">
        <f t="shared" si="144"/>
        <v/>
      </c>
      <c r="BN98" s="100" t="str">
        <f t="shared" si="145"/>
        <v/>
      </c>
      <c r="BO98" s="100" t="str">
        <f t="shared" si="146"/>
        <v/>
      </c>
      <c r="BP98" s="100" t="str">
        <f t="shared" si="147"/>
        <v/>
      </c>
      <c r="BQ98" s="100" t="str">
        <f t="shared" si="148"/>
        <v/>
      </c>
      <c r="BR98" s="100" t="str">
        <f t="shared" si="149"/>
        <v/>
      </c>
      <c r="BS98" s="100" t="str">
        <f t="shared" si="150"/>
        <v/>
      </c>
      <c r="BT98" s="100" t="str">
        <f t="shared" si="151"/>
        <v/>
      </c>
      <c r="BU98" s="100" t="str">
        <f t="shared" si="152"/>
        <v/>
      </c>
      <c r="BV98" s="100" t="str">
        <f t="shared" si="153"/>
        <v/>
      </c>
      <c r="BW98" s="100" t="str">
        <f t="shared" si="154"/>
        <v/>
      </c>
      <c r="BX98" s="100" t="str">
        <f t="shared" si="155"/>
        <v/>
      </c>
      <c r="BY98" s="100" t="str">
        <f t="shared" si="156"/>
        <v/>
      </c>
      <c r="BZ98" s="100" t="str">
        <f t="shared" si="157"/>
        <v/>
      </c>
    </row>
    <row r="99" spans="1:78" ht="15.75" customHeight="1" x14ac:dyDescent="0.3">
      <c r="A99" s="387" t="str">
        <f>Contacts!$L$11&amp;"_"&amp;'Service Points'!C99</f>
        <v>______69</v>
      </c>
      <c r="B99" s="388">
        <f>IF(ISERROR(VLOOKUP(A99,LY!$D:$E,1,FALSE)),0,1)</f>
        <v>0</v>
      </c>
      <c r="C99" s="293">
        <f t="shared" si="158"/>
        <v>69</v>
      </c>
      <c r="D99" s="295" t="str">
        <f t="shared" si="88"/>
        <v/>
      </c>
      <c r="E99" s="42" t="str">
        <f t="shared" si="89"/>
        <v/>
      </c>
      <c r="F99" s="42" t="str">
        <f t="shared" si="90"/>
        <v/>
      </c>
      <c r="G99" s="420" t="str">
        <f t="shared" si="91"/>
        <v/>
      </c>
      <c r="H99" s="42"/>
      <c r="I99" s="294" t="str">
        <f t="shared" si="92"/>
        <v/>
      </c>
      <c r="J99" s="130" t="str">
        <f t="shared" si="93"/>
        <v/>
      </c>
      <c r="K99" s="386" t="str">
        <f t="shared" si="95"/>
        <v/>
      </c>
      <c r="L99" s="46">
        <f t="shared" si="94"/>
        <v>0</v>
      </c>
      <c r="M99" s="259" t="str">
        <f t="shared" si="96"/>
        <v/>
      </c>
      <c r="N99" s="259" t="str">
        <f t="shared" si="97"/>
        <v/>
      </c>
      <c r="O99" s="146"/>
      <c r="P99" s="100" t="str">
        <f t="shared" si="98"/>
        <v/>
      </c>
      <c r="Q99" s="100" t="str">
        <f t="shared" si="99"/>
        <v/>
      </c>
      <c r="R99" s="100" t="str">
        <f t="shared" si="100"/>
        <v/>
      </c>
      <c r="S99" s="100" t="str">
        <f t="shared" si="101"/>
        <v/>
      </c>
      <c r="T99" s="100" t="str">
        <f t="shared" si="102"/>
        <v/>
      </c>
      <c r="U99" s="100" t="str">
        <f t="shared" si="103"/>
        <v/>
      </c>
      <c r="V99" s="100" t="str">
        <f t="shared" si="104"/>
        <v/>
      </c>
      <c r="W99" s="100" t="str">
        <f t="shared" si="105"/>
        <v/>
      </c>
      <c r="X99" s="100" t="str">
        <f t="shared" si="106"/>
        <v/>
      </c>
      <c r="Y99" s="100" t="str">
        <f t="shared" si="107"/>
        <v/>
      </c>
      <c r="Z99" s="100" t="str">
        <f t="shared" si="108"/>
        <v/>
      </c>
      <c r="AA99" s="100" t="str">
        <f t="shared" si="109"/>
        <v/>
      </c>
      <c r="AB99" s="100" t="str">
        <f t="shared" si="110"/>
        <v/>
      </c>
      <c r="AC99" s="100" t="str">
        <f t="shared" si="111"/>
        <v/>
      </c>
      <c r="AD99" s="100"/>
      <c r="AE99" s="100" t="str">
        <f t="shared" si="112"/>
        <v/>
      </c>
      <c r="AF99" s="100" t="str">
        <f t="shared" si="113"/>
        <v/>
      </c>
      <c r="AG99" s="100" t="str">
        <f t="shared" si="114"/>
        <v/>
      </c>
      <c r="AH99" s="100" t="str">
        <f t="shared" si="115"/>
        <v/>
      </c>
      <c r="AI99" s="100" t="str">
        <f t="shared" si="116"/>
        <v/>
      </c>
      <c r="AJ99" s="100" t="str">
        <f t="shared" si="117"/>
        <v/>
      </c>
      <c r="AK99" s="100" t="str">
        <f t="shared" si="118"/>
        <v/>
      </c>
      <c r="AL99" s="100" t="str">
        <f t="shared" si="119"/>
        <v/>
      </c>
      <c r="AM99" s="100" t="str">
        <f t="shared" si="120"/>
        <v/>
      </c>
      <c r="AN99" s="100" t="str">
        <f t="shared" si="121"/>
        <v/>
      </c>
      <c r="AO99" s="100" t="str">
        <f t="shared" si="122"/>
        <v/>
      </c>
      <c r="AP99" s="100" t="str">
        <f t="shared" si="123"/>
        <v/>
      </c>
      <c r="AQ99" s="100" t="str">
        <f t="shared" si="124"/>
        <v/>
      </c>
      <c r="AR99" s="100" t="str">
        <f t="shared" si="125"/>
        <v/>
      </c>
      <c r="AS99" s="259" t="str">
        <f t="shared" si="126"/>
        <v/>
      </c>
      <c r="AT99" s="259" t="str">
        <f t="shared" si="127"/>
        <v/>
      </c>
      <c r="AU99" s="259" t="str">
        <f t="shared" si="128"/>
        <v/>
      </c>
      <c r="AV99" s="259" t="str">
        <f t="shared" si="129"/>
        <v/>
      </c>
      <c r="AW99" s="259"/>
      <c r="AX99" s="100" t="str">
        <f t="shared" si="130"/>
        <v/>
      </c>
      <c r="AY99" s="100" t="str">
        <f t="shared" si="131"/>
        <v/>
      </c>
      <c r="AZ99" s="100" t="str">
        <f t="shared" si="132"/>
        <v/>
      </c>
      <c r="BA99" s="100" t="str">
        <f t="shared" si="133"/>
        <v/>
      </c>
      <c r="BB99" s="100" t="str">
        <f t="shared" si="134"/>
        <v/>
      </c>
      <c r="BC99" s="100" t="str">
        <f t="shared" si="135"/>
        <v/>
      </c>
      <c r="BD99" s="100" t="str">
        <f t="shared" si="136"/>
        <v/>
      </c>
      <c r="BE99" s="100" t="str">
        <f t="shared" si="137"/>
        <v/>
      </c>
      <c r="BF99" s="100" t="str">
        <f t="shared" si="138"/>
        <v/>
      </c>
      <c r="BG99" s="100" t="str">
        <f t="shared" si="139"/>
        <v/>
      </c>
      <c r="BH99" s="100" t="str">
        <f t="shared" si="140"/>
        <v/>
      </c>
      <c r="BI99" s="100" t="str">
        <f t="shared" si="141"/>
        <v/>
      </c>
      <c r="BJ99" s="100" t="str">
        <f t="shared" si="142"/>
        <v/>
      </c>
      <c r="BK99" s="100" t="str">
        <f t="shared" si="143"/>
        <v/>
      </c>
      <c r="BL99" s="100"/>
      <c r="BM99" s="100" t="str">
        <f t="shared" si="144"/>
        <v/>
      </c>
      <c r="BN99" s="100" t="str">
        <f t="shared" si="145"/>
        <v/>
      </c>
      <c r="BO99" s="100" t="str">
        <f t="shared" si="146"/>
        <v/>
      </c>
      <c r="BP99" s="100" t="str">
        <f t="shared" si="147"/>
        <v/>
      </c>
      <c r="BQ99" s="100" t="str">
        <f t="shared" si="148"/>
        <v/>
      </c>
      <c r="BR99" s="100" t="str">
        <f t="shared" si="149"/>
        <v/>
      </c>
      <c r="BS99" s="100" t="str">
        <f t="shared" si="150"/>
        <v/>
      </c>
      <c r="BT99" s="100" t="str">
        <f t="shared" si="151"/>
        <v/>
      </c>
      <c r="BU99" s="100" t="str">
        <f t="shared" si="152"/>
        <v/>
      </c>
      <c r="BV99" s="100" t="str">
        <f t="shared" si="153"/>
        <v/>
      </c>
      <c r="BW99" s="100" t="str">
        <f t="shared" si="154"/>
        <v/>
      </c>
      <c r="BX99" s="100" t="str">
        <f t="shared" si="155"/>
        <v/>
      </c>
      <c r="BY99" s="100" t="str">
        <f t="shared" si="156"/>
        <v/>
      </c>
      <c r="BZ99" s="100" t="str">
        <f t="shared" si="157"/>
        <v/>
      </c>
    </row>
    <row r="100" spans="1:78" ht="15.75" customHeight="1" x14ac:dyDescent="0.3">
      <c r="A100" s="387" t="str">
        <f>Contacts!$L$11&amp;"_"&amp;'Service Points'!C100</f>
        <v>______70</v>
      </c>
      <c r="B100" s="388">
        <f>IF(ISERROR(VLOOKUP(A100,LY!$D:$E,1,FALSE)),0,1)</f>
        <v>0</v>
      </c>
      <c r="C100" s="293">
        <f t="shared" si="158"/>
        <v>70</v>
      </c>
      <c r="D100" s="295" t="str">
        <f t="shared" si="88"/>
        <v/>
      </c>
      <c r="E100" s="42" t="str">
        <f t="shared" si="89"/>
        <v/>
      </c>
      <c r="F100" s="42" t="str">
        <f t="shared" si="90"/>
        <v/>
      </c>
      <c r="G100" s="420" t="str">
        <f t="shared" si="91"/>
        <v/>
      </c>
      <c r="H100" s="42"/>
      <c r="I100" s="294" t="str">
        <f t="shared" si="92"/>
        <v/>
      </c>
      <c r="J100" s="130" t="str">
        <f t="shared" si="93"/>
        <v/>
      </c>
      <c r="K100" s="386" t="str">
        <f t="shared" si="95"/>
        <v/>
      </c>
      <c r="L100" s="46">
        <f t="shared" si="94"/>
        <v>0</v>
      </c>
      <c r="M100" s="259" t="str">
        <f t="shared" si="96"/>
        <v/>
      </c>
      <c r="N100" s="259" t="str">
        <f t="shared" si="97"/>
        <v/>
      </c>
      <c r="O100" s="146"/>
      <c r="P100" s="100" t="str">
        <f t="shared" si="98"/>
        <v/>
      </c>
      <c r="Q100" s="100" t="str">
        <f t="shared" si="99"/>
        <v/>
      </c>
      <c r="R100" s="100" t="str">
        <f t="shared" si="100"/>
        <v/>
      </c>
      <c r="S100" s="100" t="str">
        <f t="shared" si="101"/>
        <v/>
      </c>
      <c r="T100" s="100" t="str">
        <f t="shared" si="102"/>
        <v/>
      </c>
      <c r="U100" s="100" t="str">
        <f t="shared" si="103"/>
        <v/>
      </c>
      <c r="V100" s="100" t="str">
        <f t="shared" si="104"/>
        <v/>
      </c>
      <c r="W100" s="100" t="str">
        <f t="shared" si="105"/>
        <v/>
      </c>
      <c r="X100" s="100" t="str">
        <f t="shared" si="106"/>
        <v/>
      </c>
      <c r="Y100" s="100" t="str">
        <f t="shared" si="107"/>
        <v/>
      </c>
      <c r="Z100" s="100" t="str">
        <f t="shared" si="108"/>
        <v/>
      </c>
      <c r="AA100" s="100" t="str">
        <f t="shared" si="109"/>
        <v/>
      </c>
      <c r="AB100" s="100" t="str">
        <f t="shared" si="110"/>
        <v/>
      </c>
      <c r="AC100" s="100" t="str">
        <f t="shared" si="111"/>
        <v/>
      </c>
      <c r="AD100" s="100"/>
      <c r="AE100" s="100" t="str">
        <f t="shared" si="112"/>
        <v/>
      </c>
      <c r="AF100" s="100" t="str">
        <f t="shared" si="113"/>
        <v/>
      </c>
      <c r="AG100" s="100" t="str">
        <f t="shared" si="114"/>
        <v/>
      </c>
      <c r="AH100" s="100" t="str">
        <f t="shared" si="115"/>
        <v/>
      </c>
      <c r="AI100" s="100" t="str">
        <f t="shared" si="116"/>
        <v/>
      </c>
      <c r="AJ100" s="100" t="str">
        <f t="shared" si="117"/>
        <v/>
      </c>
      <c r="AK100" s="100" t="str">
        <f t="shared" si="118"/>
        <v/>
      </c>
      <c r="AL100" s="100" t="str">
        <f t="shared" si="119"/>
        <v/>
      </c>
      <c r="AM100" s="100" t="str">
        <f t="shared" si="120"/>
        <v/>
      </c>
      <c r="AN100" s="100" t="str">
        <f t="shared" si="121"/>
        <v/>
      </c>
      <c r="AO100" s="100" t="str">
        <f t="shared" si="122"/>
        <v/>
      </c>
      <c r="AP100" s="100" t="str">
        <f t="shared" si="123"/>
        <v/>
      </c>
      <c r="AQ100" s="100" t="str">
        <f t="shared" si="124"/>
        <v/>
      </c>
      <c r="AR100" s="100" t="str">
        <f t="shared" si="125"/>
        <v/>
      </c>
      <c r="AS100" s="259" t="str">
        <f t="shared" si="126"/>
        <v/>
      </c>
      <c r="AT100" s="259" t="str">
        <f t="shared" si="127"/>
        <v/>
      </c>
      <c r="AU100" s="259" t="str">
        <f t="shared" si="128"/>
        <v/>
      </c>
      <c r="AV100" s="259" t="str">
        <f t="shared" si="129"/>
        <v/>
      </c>
      <c r="AW100" s="259"/>
      <c r="AX100" s="100" t="str">
        <f t="shared" si="130"/>
        <v/>
      </c>
      <c r="AY100" s="100" t="str">
        <f t="shared" si="131"/>
        <v/>
      </c>
      <c r="AZ100" s="100" t="str">
        <f t="shared" si="132"/>
        <v/>
      </c>
      <c r="BA100" s="100" t="str">
        <f t="shared" si="133"/>
        <v/>
      </c>
      <c r="BB100" s="100" t="str">
        <f t="shared" si="134"/>
        <v/>
      </c>
      <c r="BC100" s="100" t="str">
        <f t="shared" si="135"/>
        <v/>
      </c>
      <c r="BD100" s="100" t="str">
        <f t="shared" si="136"/>
        <v/>
      </c>
      <c r="BE100" s="100" t="str">
        <f t="shared" si="137"/>
        <v/>
      </c>
      <c r="BF100" s="100" t="str">
        <f t="shared" si="138"/>
        <v/>
      </c>
      <c r="BG100" s="100" t="str">
        <f t="shared" si="139"/>
        <v/>
      </c>
      <c r="BH100" s="100" t="str">
        <f t="shared" si="140"/>
        <v/>
      </c>
      <c r="BI100" s="100" t="str">
        <f t="shared" si="141"/>
        <v/>
      </c>
      <c r="BJ100" s="100" t="str">
        <f t="shared" si="142"/>
        <v/>
      </c>
      <c r="BK100" s="100" t="str">
        <f t="shared" si="143"/>
        <v/>
      </c>
      <c r="BL100" s="100"/>
      <c r="BM100" s="100" t="str">
        <f t="shared" si="144"/>
        <v/>
      </c>
      <c r="BN100" s="100" t="str">
        <f t="shared" si="145"/>
        <v/>
      </c>
      <c r="BO100" s="100" t="str">
        <f t="shared" si="146"/>
        <v/>
      </c>
      <c r="BP100" s="100" t="str">
        <f t="shared" si="147"/>
        <v/>
      </c>
      <c r="BQ100" s="100" t="str">
        <f t="shared" si="148"/>
        <v/>
      </c>
      <c r="BR100" s="100" t="str">
        <f t="shared" si="149"/>
        <v/>
      </c>
      <c r="BS100" s="100" t="str">
        <f t="shared" si="150"/>
        <v/>
      </c>
      <c r="BT100" s="100" t="str">
        <f t="shared" si="151"/>
        <v/>
      </c>
      <c r="BU100" s="100" t="str">
        <f t="shared" si="152"/>
        <v/>
      </c>
      <c r="BV100" s="100" t="str">
        <f t="shared" si="153"/>
        <v/>
      </c>
      <c r="BW100" s="100" t="str">
        <f t="shared" si="154"/>
        <v/>
      </c>
      <c r="BX100" s="100" t="str">
        <f t="shared" si="155"/>
        <v/>
      </c>
      <c r="BY100" s="100" t="str">
        <f t="shared" si="156"/>
        <v/>
      </c>
      <c r="BZ100" s="100" t="str">
        <f t="shared" si="157"/>
        <v/>
      </c>
    </row>
    <row r="101" spans="1:78" ht="15.75" customHeight="1" x14ac:dyDescent="0.3">
      <c r="A101" s="387" t="str">
        <f>Contacts!$L$11&amp;"_"&amp;'Service Points'!C101</f>
        <v>______71</v>
      </c>
      <c r="B101" s="388">
        <f>IF(ISERROR(VLOOKUP(A101,LY!$D:$E,1,FALSE)),0,1)</f>
        <v>0</v>
      </c>
      <c r="C101" s="293">
        <f t="shared" si="158"/>
        <v>71</v>
      </c>
      <c r="D101" s="295" t="str">
        <f t="shared" si="88"/>
        <v/>
      </c>
      <c r="E101" s="42" t="str">
        <f t="shared" si="89"/>
        <v/>
      </c>
      <c r="F101" s="42" t="str">
        <f t="shared" si="90"/>
        <v/>
      </c>
      <c r="G101" s="420" t="str">
        <f t="shared" si="91"/>
        <v/>
      </c>
      <c r="H101" s="42"/>
      <c r="I101" s="294" t="str">
        <f t="shared" si="92"/>
        <v/>
      </c>
      <c r="J101" s="130" t="str">
        <f t="shared" si="93"/>
        <v/>
      </c>
      <c r="K101" s="386" t="str">
        <f t="shared" si="95"/>
        <v/>
      </c>
      <c r="L101" s="46">
        <f t="shared" si="94"/>
        <v>0</v>
      </c>
      <c r="M101" s="259" t="str">
        <f t="shared" si="96"/>
        <v/>
      </c>
      <c r="N101" s="259" t="str">
        <f t="shared" si="97"/>
        <v/>
      </c>
      <c r="O101" s="146"/>
      <c r="P101" s="100" t="str">
        <f t="shared" si="98"/>
        <v/>
      </c>
      <c r="Q101" s="100" t="str">
        <f t="shared" si="99"/>
        <v/>
      </c>
      <c r="R101" s="100" t="str">
        <f t="shared" si="100"/>
        <v/>
      </c>
      <c r="S101" s="100" t="str">
        <f t="shared" si="101"/>
        <v/>
      </c>
      <c r="T101" s="100" t="str">
        <f t="shared" si="102"/>
        <v/>
      </c>
      <c r="U101" s="100" t="str">
        <f t="shared" si="103"/>
        <v/>
      </c>
      <c r="V101" s="100" t="str">
        <f t="shared" si="104"/>
        <v/>
      </c>
      <c r="W101" s="100" t="str">
        <f t="shared" si="105"/>
        <v/>
      </c>
      <c r="X101" s="100" t="str">
        <f t="shared" si="106"/>
        <v/>
      </c>
      <c r="Y101" s="100" t="str">
        <f t="shared" si="107"/>
        <v/>
      </c>
      <c r="Z101" s="100" t="str">
        <f t="shared" si="108"/>
        <v/>
      </c>
      <c r="AA101" s="100" t="str">
        <f t="shared" si="109"/>
        <v/>
      </c>
      <c r="AB101" s="100" t="str">
        <f t="shared" si="110"/>
        <v/>
      </c>
      <c r="AC101" s="100" t="str">
        <f t="shared" si="111"/>
        <v/>
      </c>
      <c r="AD101" s="100"/>
      <c r="AE101" s="100" t="str">
        <f t="shared" si="112"/>
        <v/>
      </c>
      <c r="AF101" s="100" t="str">
        <f t="shared" si="113"/>
        <v/>
      </c>
      <c r="AG101" s="100" t="str">
        <f t="shared" si="114"/>
        <v/>
      </c>
      <c r="AH101" s="100" t="str">
        <f t="shared" si="115"/>
        <v/>
      </c>
      <c r="AI101" s="100" t="str">
        <f t="shared" si="116"/>
        <v/>
      </c>
      <c r="AJ101" s="100" t="str">
        <f t="shared" si="117"/>
        <v/>
      </c>
      <c r="AK101" s="100" t="str">
        <f t="shared" si="118"/>
        <v/>
      </c>
      <c r="AL101" s="100" t="str">
        <f t="shared" si="119"/>
        <v/>
      </c>
      <c r="AM101" s="100" t="str">
        <f t="shared" si="120"/>
        <v/>
      </c>
      <c r="AN101" s="100" t="str">
        <f t="shared" si="121"/>
        <v/>
      </c>
      <c r="AO101" s="100" t="str">
        <f t="shared" si="122"/>
        <v/>
      </c>
      <c r="AP101" s="100" t="str">
        <f t="shared" si="123"/>
        <v/>
      </c>
      <c r="AQ101" s="100" t="str">
        <f t="shared" si="124"/>
        <v/>
      </c>
      <c r="AR101" s="100" t="str">
        <f t="shared" si="125"/>
        <v/>
      </c>
      <c r="AS101" s="259" t="str">
        <f t="shared" si="126"/>
        <v/>
      </c>
      <c r="AT101" s="259" t="str">
        <f t="shared" si="127"/>
        <v/>
      </c>
      <c r="AU101" s="259" t="str">
        <f t="shared" si="128"/>
        <v/>
      </c>
      <c r="AV101" s="259" t="str">
        <f t="shared" si="129"/>
        <v/>
      </c>
      <c r="AW101" s="259"/>
      <c r="AX101" s="100" t="str">
        <f t="shared" si="130"/>
        <v/>
      </c>
      <c r="AY101" s="100" t="str">
        <f t="shared" si="131"/>
        <v/>
      </c>
      <c r="AZ101" s="100" t="str">
        <f t="shared" si="132"/>
        <v/>
      </c>
      <c r="BA101" s="100" t="str">
        <f t="shared" si="133"/>
        <v/>
      </c>
      <c r="BB101" s="100" t="str">
        <f t="shared" si="134"/>
        <v/>
      </c>
      <c r="BC101" s="100" t="str">
        <f t="shared" si="135"/>
        <v/>
      </c>
      <c r="BD101" s="100" t="str">
        <f t="shared" si="136"/>
        <v/>
      </c>
      <c r="BE101" s="100" t="str">
        <f t="shared" si="137"/>
        <v/>
      </c>
      <c r="BF101" s="100" t="str">
        <f t="shared" si="138"/>
        <v/>
      </c>
      <c r="BG101" s="100" t="str">
        <f t="shared" si="139"/>
        <v/>
      </c>
      <c r="BH101" s="100" t="str">
        <f t="shared" si="140"/>
        <v/>
      </c>
      <c r="BI101" s="100" t="str">
        <f t="shared" si="141"/>
        <v/>
      </c>
      <c r="BJ101" s="100" t="str">
        <f t="shared" si="142"/>
        <v/>
      </c>
      <c r="BK101" s="100" t="str">
        <f t="shared" si="143"/>
        <v/>
      </c>
      <c r="BL101" s="100"/>
      <c r="BM101" s="100" t="str">
        <f t="shared" si="144"/>
        <v/>
      </c>
      <c r="BN101" s="100" t="str">
        <f t="shared" si="145"/>
        <v/>
      </c>
      <c r="BO101" s="100" t="str">
        <f t="shared" si="146"/>
        <v/>
      </c>
      <c r="BP101" s="100" t="str">
        <f t="shared" si="147"/>
        <v/>
      </c>
      <c r="BQ101" s="100" t="str">
        <f t="shared" si="148"/>
        <v/>
      </c>
      <c r="BR101" s="100" t="str">
        <f t="shared" si="149"/>
        <v/>
      </c>
      <c r="BS101" s="100" t="str">
        <f t="shared" si="150"/>
        <v/>
      </c>
      <c r="BT101" s="100" t="str">
        <f t="shared" si="151"/>
        <v/>
      </c>
      <c r="BU101" s="100" t="str">
        <f t="shared" si="152"/>
        <v/>
      </c>
      <c r="BV101" s="100" t="str">
        <f t="shared" si="153"/>
        <v/>
      </c>
      <c r="BW101" s="100" t="str">
        <f t="shared" si="154"/>
        <v/>
      </c>
      <c r="BX101" s="100" t="str">
        <f t="shared" si="155"/>
        <v/>
      </c>
      <c r="BY101" s="100" t="str">
        <f t="shared" si="156"/>
        <v/>
      </c>
      <c r="BZ101" s="100" t="str">
        <f t="shared" si="157"/>
        <v/>
      </c>
    </row>
    <row r="102" spans="1:78" ht="15.75" customHeight="1" x14ac:dyDescent="0.3">
      <c r="A102" s="387" t="str">
        <f>Contacts!$L$11&amp;"_"&amp;'Service Points'!C102</f>
        <v>______72</v>
      </c>
      <c r="B102" s="388">
        <f>IF(ISERROR(VLOOKUP(A102,LY!$D:$E,1,FALSE)),0,1)</f>
        <v>0</v>
      </c>
      <c r="C102" s="293">
        <f t="shared" si="158"/>
        <v>72</v>
      </c>
      <c r="D102" s="295" t="str">
        <f t="shared" si="88"/>
        <v/>
      </c>
      <c r="E102" s="42" t="str">
        <f t="shared" si="89"/>
        <v/>
      </c>
      <c r="F102" s="42" t="str">
        <f t="shared" si="90"/>
        <v/>
      </c>
      <c r="G102" s="420" t="str">
        <f t="shared" si="91"/>
        <v/>
      </c>
      <c r="H102" s="42"/>
      <c r="I102" s="294" t="str">
        <f t="shared" si="92"/>
        <v/>
      </c>
      <c r="J102" s="130" t="str">
        <f t="shared" si="93"/>
        <v/>
      </c>
      <c r="K102" s="386" t="str">
        <f t="shared" si="95"/>
        <v/>
      </c>
      <c r="L102" s="46">
        <f t="shared" si="94"/>
        <v>0</v>
      </c>
      <c r="M102" s="259" t="str">
        <f t="shared" si="96"/>
        <v/>
      </c>
      <c r="N102" s="259" t="str">
        <f t="shared" si="97"/>
        <v/>
      </c>
      <c r="O102" s="146"/>
      <c r="P102" s="100" t="str">
        <f t="shared" si="98"/>
        <v/>
      </c>
      <c r="Q102" s="100" t="str">
        <f t="shared" si="99"/>
        <v/>
      </c>
      <c r="R102" s="100" t="str">
        <f t="shared" si="100"/>
        <v/>
      </c>
      <c r="S102" s="100" t="str">
        <f t="shared" si="101"/>
        <v/>
      </c>
      <c r="T102" s="100" t="str">
        <f t="shared" si="102"/>
        <v/>
      </c>
      <c r="U102" s="100" t="str">
        <f t="shared" si="103"/>
        <v/>
      </c>
      <c r="V102" s="100" t="str">
        <f t="shared" si="104"/>
        <v/>
      </c>
      <c r="W102" s="100" t="str">
        <f t="shared" si="105"/>
        <v/>
      </c>
      <c r="X102" s="100" t="str">
        <f t="shared" si="106"/>
        <v/>
      </c>
      <c r="Y102" s="100" t="str">
        <f t="shared" si="107"/>
        <v/>
      </c>
      <c r="Z102" s="100" t="str">
        <f t="shared" si="108"/>
        <v/>
      </c>
      <c r="AA102" s="100" t="str">
        <f t="shared" si="109"/>
        <v/>
      </c>
      <c r="AB102" s="100" t="str">
        <f t="shared" si="110"/>
        <v/>
      </c>
      <c r="AC102" s="100" t="str">
        <f t="shared" si="111"/>
        <v/>
      </c>
      <c r="AD102" s="100"/>
      <c r="AE102" s="100" t="str">
        <f t="shared" si="112"/>
        <v/>
      </c>
      <c r="AF102" s="100" t="str">
        <f t="shared" si="113"/>
        <v/>
      </c>
      <c r="AG102" s="100" t="str">
        <f t="shared" si="114"/>
        <v/>
      </c>
      <c r="AH102" s="100" t="str">
        <f t="shared" si="115"/>
        <v/>
      </c>
      <c r="AI102" s="100" t="str">
        <f t="shared" si="116"/>
        <v/>
      </c>
      <c r="AJ102" s="100" t="str">
        <f t="shared" si="117"/>
        <v/>
      </c>
      <c r="AK102" s="100" t="str">
        <f t="shared" si="118"/>
        <v/>
      </c>
      <c r="AL102" s="100" t="str">
        <f t="shared" si="119"/>
        <v/>
      </c>
      <c r="AM102" s="100" t="str">
        <f t="shared" si="120"/>
        <v/>
      </c>
      <c r="AN102" s="100" t="str">
        <f t="shared" si="121"/>
        <v/>
      </c>
      <c r="AO102" s="100" t="str">
        <f t="shared" si="122"/>
        <v/>
      </c>
      <c r="AP102" s="100" t="str">
        <f t="shared" si="123"/>
        <v/>
      </c>
      <c r="AQ102" s="100" t="str">
        <f t="shared" si="124"/>
        <v/>
      </c>
      <c r="AR102" s="100" t="str">
        <f t="shared" si="125"/>
        <v/>
      </c>
      <c r="AS102" s="259" t="str">
        <f t="shared" si="126"/>
        <v/>
      </c>
      <c r="AT102" s="259" t="str">
        <f t="shared" si="127"/>
        <v/>
      </c>
      <c r="AU102" s="259" t="str">
        <f t="shared" si="128"/>
        <v/>
      </c>
      <c r="AV102" s="259" t="str">
        <f t="shared" si="129"/>
        <v/>
      </c>
      <c r="AW102" s="259"/>
      <c r="AX102" s="100" t="str">
        <f t="shared" si="130"/>
        <v/>
      </c>
      <c r="AY102" s="100" t="str">
        <f t="shared" si="131"/>
        <v/>
      </c>
      <c r="AZ102" s="100" t="str">
        <f t="shared" si="132"/>
        <v/>
      </c>
      <c r="BA102" s="100" t="str">
        <f t="shared" si="133"/>
        <v/>
      </c>
      <c r="BB102" s="100" t="str">
        <f t="shared" si="134"/>
        <v/>
      </c>
      <c r="BC102" s="100" t="str">
        <f t="shared" si="135"/>
        <v/>
      </c>
      <c r="BD102" s="100" t="str">
        <f t="shared" si="136"/>
        <v/>
      </c>
      <c r="BE102" s="100" t="str">
        <f t="shared" si="137"/>
        <v/>
      </c>
      <c r="BF102" s="100" t="str">
        <f t="shared" si="138"/>
        <v/>
      </c>
      <c r="BG102" s="100" t="str">
        <f t="shared" si="139"/>
        <v/>
      </c>
      <c r="BH102" s="100" t="str">
        <f t="shared" si="140"/>
        <v/>
      </c>
      <c r="BI102" s="100" t="str">
        <f t="shared" si="141"/>
        <v/>
      </c>
      <c r="BJ102" s="100" t="str">
        <f t="shared" si="142"/>
        <v/>
      </c>
      <c r="BK102" s="100" t="str">
        <f t="shared" si="143"/>
        <v/>
      </c>
      <c r="BL102" s="100"/>
      <c r="BM102" s="100" t="str">
        <f t="shared" si="144"/>
        <v/>
      </c>
      <c r="BN102" s="100" t="str">
        <f t="shared" si="145"/>
        <v/>
      </c>
      <c r="BO102" s="100" t="str">
        <f t="shared" si="146"/>
        <v/>
      </c>
      <c r="BP102" s="100" t="str">
        <f t="shared" si="147"/>
        <v/>
      </c>
      <c r="BQ102" s="100" t="str">
        <f t="shared" si="148"/>
        <v/>
      </c>
      <c r="BR102" s="100" t="str">
        <f t="shared" si="149"/>
        <v/>
      </c>
      <c r="BS102" s="100" t="str">
        <f t="shared" si="150"/>
        <v/>
      </c>
      <c r="BT102" s="100" t="str">
        <f t="shared" si="151"/>
        <v/>
      </c>
      <c r="BU102" s="100" t="str">
        <f t="shared" si="152"/>
        <v/>
      </c>
      <c r="BV102" s="100" t="str">
        <f t="shared" si="153"/>
        <v/>
      </c>
      <c r="BW102" s="100" t="str">
        <f t="shared" si="154"/>
        <v/>
      </c>
      <c r="BX102" s="100" t="str">
        <f t="shared" si="155"/>
        <v/>
      </c>
      <c r="BY102" s="100" t="str">
        <f t="shared" si="156"/>
        <v/>
      </c>
      <c r="BZ102" s="100" t="str">
        <f t="shared" si="157"/>
        <v/>
      </c>
    </row>
    <row r="103" spans="1:78" ht="15.75" customHeight="1" x14ac:dyDescent="0.3">
      <c r="A103" s="387" t="str">
        <f>Contacts!$L$11&amp;"_"&amp;'Service Points'!C103</f>
        <v>______73</v>
      </c>
      <c r="B103" s="388">
        <f>IF(ISERROR(VLOOKUP(A103,LY!$D:$E,1,FALSE)),0,1)</f>
        <v>0</v>
      </c>
      <c r="C103" s="293">
        <f t="shared" si="158"/>
        <v>73</v>
      </c>
      <c r="D103" s="295" t="str">
        <f t="shared" si="88"/>
        <v/>
      </c>
      <c r="E103" s="42" t="str">
        <f t="shared" si="89"/>
        <v/>
      </c>
      <c r="F103" s="42" t="str">
        <f t="shared" si="90"/>
        <v/>
      </c>
      <c r="G103" s="420" t="str">
        <f t="shared" si="91"/>
        <v/>
      </c>
      <c r="H103" s="42"/>
      <c r="I103" s="294" t="str">
        <f t="shared" si="92"/>
        <v/>
      </c>
      <c r="J103" s="130" t="str">
        <f t="shared" si="93"/>
        <v/>
      </c>
      <c r="K103" s="386" t="str">
        <f t="shared" si="95"/>
        <v/>
      </c>
      <c r="L103" s="46">
        <f t="shared" si="94"/>
        <v>0</v>
      </c>
      <c r="M103" s="259" t="str">
        <f t="shared" si="96"/>
        <v/>
      </c>
      <c r="N103" s="259" t="str">
        <f t="shared" si="97"/>
        <v/>
      </c>
      <c r="O103" s="146"/>
      <c r="P103" s="100" t="str">
        <f t="shared" si="98"/>
        <v/>
      </c>
      <c r="Q103" s="100" t="str">
        <f t="shared" si="99"/>
        <v/>
      </c>
      <c r="R103" s="100" t="str">
        <f t="shared" si="100"/>
        <v/>
      </c>
      <c r="S103" s="100" t="str">
        <f t="shared" si="101"/>
        <v/>
      </c>
      <c r="T103" s="100" t="str">
        <f t="shared" si="102"/>
        <v/>
      </c>
      <c r="U103" s="100" t="str">
        <f t="shared" si="103"/>
        <v/>
      </c>
      <c r="V103" s="100" t="str">
        <f t="shared" si="104"/>
        <v/>
      </c>
      <c r="W103" s="100" t="str">
        <f t="shared" si="105"/>
        <v/>
      </c>
      <c r="X103" s="100" t="str">
        <f t="shared" si="106"/>
        <v/>
      </c>
      <c r="Y103" s="100" t="str">
        <f t="shared" si="107"/>
        <v/>
      </c>
      <c r="Z103" s="100" t="str">
        <f t="shared" si="108"/>
        <v/>
      </c>
      <c r="AA103" s="100" t="str">
        <f t="shared" si="109"/>
        <v/>
      </c>
      <c r="AB103" s="100" t="str">
        <f t="shared" si="110"/>
        <v/>
      </c>
      <c r="AC103" s="100" t="str">
        <f t="shared" si="111"/>
        <v/>
      </c>
      <c r="AD103" s="100"/>
      <c r="AE103" s="100" t="str">
        <f t="shared" si="112"/>
        <v/>
      </c>
      <c r="AF103" s="100" t="str">
        <f t="shared" si="113"/>
        <v/>
      </c>
      <c r="AG103" s="100" t="str">
        <f t="shared" si="114"/>
        <v/>
      </c>
      <c r="AH103" s="100" t="str">
        <f t="shared" si="115"/>
        <v/>
      </c>
      <c r="AI103" s="100" t="str">
        <f t="shared" si="116"/>
        <v/>
      </c>
      <c r="AJ103" s="100" t="str">
        <f t="shared" si="117"/>
        <v/>
      </c>
      <c r="AK103" s="100" t="str">
        <f t="shared" si="118"/>
        <v/>
      </c>
      <c r="AL103" s="100" t="str">
        <f t="shared" si="119"/>
        <v/>
      </c>
      <c r="AM103" s="100" t="str">
        <f t="shared" si="120"/>
        <v/>
      </c>
      <c r="AN103" s="100" t="str">
        <f t="shared" si="121"/>
        <v/>
      </c>
      <c r="AO103" s="100" t="str">
        <f t="shared" si="122"/>
        <v/>
      </c>
      <c r="AP103" s="100" t="str">
        <f t="shared" si="123"/>
        <v/>
      </c>
      <c r="AQ103" s="100" t="str">
        <f t="shared" si="124"/>
        <v/>
      </c>
      <c r="AR103" s="100" t="str">
        <f t="shared" si="125"/>
        <v/>
      </c>
      <c r="AS103" s="259" t="str">
        <f t="shared" si="126"/>
        <v/>
      </c>
      <c r="AT103" s="259" t="str">
        <f t="shared" si="127"/>
        <v/>
      </c>
      <c r="AU103" s="259" t="str">
        <f t="shared" si="128"/>
        <v/>
      </c>
      <c r="AV103" s="259" t="str">
        <f t="shared" si="129"/>
        <v/>
      </c>
      <c r="AW103" s="259"/>
      <c r="AX103" s="100" t="str">
        <f t="shared" si="130"/>
        <v/>
      </c>
      <c r="AY103" s="100" t="str">
        <f t="shared" si="131"/>
        <v/>
      </c>
      <c r="AZ103" s="100" t="str">
        <f t="shared" si="132"/>
        <v/>
      </c>
      <c r="BA103" s="100" t="str">
        <f t="shared" si="133"/>
        <v/>
      </c>
      <c r="BB103" s="100" t="str">
        <f t="shared" si="134"/>
        <v/>
      </c>
      <c r="BC103" s="100" t="str">
        <f t="shared" si="135"/>
        <v/>
      </c>
      <c r="BD103" s="100" t="str">
        <f t="shared" si="136"/>
        <v/>
      </c>
      <c r="BE103" s="100" t="str">
        <f t="shared" si="137"/>
        <v/>
      </c>
      <c r="BF103" s="100" t="str">
        <f t="shared" si="138"/>
        <v/>
      </c>
      <c r="BG103" s="100" t="str">
        <f t="shared" si="139"/>
        <v/>
      </c>
      <c r="BH103" s="100" t="str">
        <f t="shared" si="140"/>
        <v/>
      </c>
      <c r="BI103" s="100" t="str">
        <f t="shared" si="141"/>
        <v/>
      </c>
      <c r="BJ103" s="100" t="str">
        <f t="shared" si="142"/>
        <v/>
      </c>
      <c r="BK103" s="100" t="str">
        <f t="shared" si="143"/>
        <v/>
      </c>
      <c r="BL103" s="100"/>
      <c r="BM103" s="100" t="str">
        <f t="shared" si="144"/>
        <v/>
      </c>
      <c r="BN103" s="100" t="str">
        <f t="shared" si="145"/>
        <v/>
      </c>
      <c r="BO103" s="100" t="str">
        <f t="shared" si="146"/>
        <v/>
      </c>
      <c r="BP103" s="100" t="str">
        <f t="shared" si="147"/>
        <v/>
      </c>
      <c r="BQ103" s="100" t="str">
        <f t="shared" si="148"/>
        <v/>
      </c>
      <c r="BR103" s="100" t="str">
        <f t="shared" si="149"/>
        <v/>
      </c>
      <c r="BS103" s="100" t="str">
        <f t="shared" si="150"/>
        <v/>
      </c>
      <c r="BT103" s="100" t="str">
        <f t="shared" si="151"/>
        <v/>
      </c>
      <c r="BU103" s="100" t="str">
        <f t="shared" si="152"/>
        <v/>
      </c>
      <c r="BV103" s="100" t="str">
        <f t="shared" si="153"/>
        <v/>
      </c>
      <c r="BW103" s="100" t="str">
        <f t="shared" si="154"/>
        <v/>
      </c>
      <c r="BX103" s="100" t="str">
        <f t="shared" si="155"/>
        <v/>
      </c>
      <c r="BY103" s="100" t="str">
        <f t="shared" si="156"/>
        <v/>
      </c>
      <c r="BZ103" s="100" t="str">
        <f t="shared" si="157"/>
        <v/>
      </c>
    </row>
    <row r="104" spans="1:78" ht="15.75" customHeight="1" x14ac:dyDescent="0.3">
      <c r="A104" s="387" t="str">
        <f>Contacts!$L$11&amp;"_"&amp;'Service Points'!C104</f>
        <v>______74</v>
      </c>
      <c r="B104" s="388">
        <f>IF(ISERROR(VLOOKUP(A104,LY!$D:$E,1,FALSE)),0,1)</f>
        <v>0</v>
      </c>
      <c r="C104" s="293">
        <f t="shared" si="158"/>
        <v>74</v>
      </c>
      <c r="D104" s="295" t="str">
        <f t="shared" si="88"/>
        <v/>
      </c>
      <c r="E104" s="42" t="str">
        <f t="shared" si="89"/>
        <v/>
      </c>
      <c r="F104" s="42" t="str">
        <f t="shared" si="90"/>
        <v/>
      </c>
      <c r="G104" s="420" t="str">
        <f t="shared" si="91"/>
        <v/>
      </c>
      <c r="H104" s="42"/>
      <c r="I104" s="294" t="str">
        <f t="shared" si="92"/>
        <v/>
      </c>
      <c r="J104" s="130" t="str">
        <f t="shared" si="93"/>
        <v/>
      </c>
      <c r="K104" s="386" t="str">
        <f t="shared" si="95"/>
        <v/>
      </c>
      <c r="L104" s="46">
        <f t="shared" si="94"/>
        <v>0</v>
      </c>
      <c r="M104" s="259" t="str">
        <f t="shared" si="96"/>
        <v/>
      </c>
      <c r="N104" s="259" t="str">
        <f t="shared" si="97"/>
        <v/>
      </c>
      <c r="O104" s="146"/>
      <c r="P104" s="100" t="str">
        <f t="shared" si="98"/>
        <v/>
      </c>
      <c r="Q104" s="100" t="str">
        <f t="shared" si="99"/>
        <v/>
      </c>
      <c r="R104" s="100" t="str">
        <f t="shared" si="100"/>
        <v/>
      </c>
      <c r="S104" s="100" t="str">
        <f t="shared" si="101"/>
        <v/>
      </c>
      <c r="T104" s="100" t="str">
        <f t="shared" si="102"/>
        <v/>
      </c>
      <c r="U104" s="100" t="str">
        <f t="shared" si="103"/>
        <v/>
      </c>
      <c r="V104" s="100" t="str">
        <f t="shared" si="104"/>
        <v/>
      </c>
      <c r="W104" s="100" t="str">
        <f t="shared" si="105"/>
        <v/>
      </c>
      <c r="X104" s="100" t="str">
        <f t="shared" si="106"/>
        <v/>
      </c>
      <c r="Y104" s="100" t="str">
        <f t="shared" si="107"/>
        <v/>
      </c>
      <c r="Z104" s="100" t="str">
        <f t="shared" si="108"/>
        <v/>
      </c>
      <c r="AA104" s="100" t="str">
        <f t="shared" si="109"/>
        <v/>
      </c>
      <c r="AB104" s="100" t="str">
        <f t="shared" si="110"/>
        <v/>
      </c>
      <c r="AC104" s="100" t="str">
        <f t="shared" si="111"/>
        <v/>
      </c>
      <c r="AD104" s="100"/>
      <c r="AE104" s="100" t="str">
        <f t="shared" si="112"/>
        <v/>
      </c>
      <c r="AF104" s="100" t="str">
        <f t="shared" si="113"/>
        <v/>
      </c>
      <c r="AG104" s="100" t="str">
        <f t="shared" si="114"/>
        <v/>
      </c>
      <c r="AH104" s="100" t="str">
        <f t="shared" si="115"/>
        <v/>
      </c>
      <c r="AI104" s="100" t="str">
        <f t="shared" si="116"/>
        <v/>
      </c>
      <c r="AJ104" s="100" t="str">
        <f t="shared" si="117"/>
        <v/>
      </c>
      <c r="AK104" s="100" t="str">
        <f t="shared" si="118"/>
        <v/>
      </c>
      <c r="AL104" s="100" t="str">
        <f t="shared" si="119"/>
        <v/>
      </c>
      <c r="AM104" s="100" t="str">
        <f t="shared" si="120"/>
        <v/>
      </c>
      <c r="AN104" s="100" t="str">
        <f t="shared" si="121"/>
        <v/>
      </c>
      <c r="AO104" s="100" t="str">
        <f t="shared" si="122"/>
        <v/>
      </c>
      <c r="AP104" s="100" t="str">
        <f t="shared" si="123"/>
        <v/>
      </c>
      <c r="AQ104" s="100" t="str">
        <f t="shared" si="124"/>
        <v/>
      </c>
      <c r="AR104" s="100" t="str">
        <f t="shared" si="125"/>
        <v/>
      </c>
      <c r="AS104" s="259" t="str">
        <f t="shared" si="126"/>
        <v/>
      </c>
      <c r="AT104" s="259" t="str">
        <f t="shared" si="127"/>
        <v/>
      </c>
      <c r="AU104" s="259" t="str">
        <f t="shared" si="128"/>
        <v/>
      </c>
      <c r="AV104" s="259" t="str">
        <f t="shared" si="129"/>
        <v/>
      </c>
      <c r="AW104" s="259"/>
      <c r="AX104" s="100" t="str">
        <f t="shared" si="130"/>
        <v/>
      </c>
      <c r="AY104" s="100" t="str">
        <f t="shared" si="131"/>
        <v/>
      </c>
      <c r="AZ104" s="100" t="str">
        <f t="shared" si="132"/>
        <v/>
      </c>
      <c r="BA104" s="100" t="str">
        <f t="shared" si="133"/>
        <v/>
      </c>
      <c r="BB104" s="100" t="str">
        <f t="shared" si="134"/>
        <v/>
      </c>
      <c r="BC104" s="100" t="str">
        <f t="shared" si="135"/>
        <v/>
      </c>
      <c r="BD104" s="100" t="str">
        <f t="shared" si="136"/>
        <v/>
      </c>
      <c r="BE104" s="100" t="str">
        <f t="shared" si="137"/>
        <v/>
      </c>
      <c r="BF104" s="100" t="str">
        <f t="shared" si="138"/>
        <v/>
      </c>
      <c r="BG104" s="100" t="str">
        <f t="shared" si="139"/>
        <v/>
      </c>
      <c r="BH104" s="100" t="str">
        <f t="shared" si="140"/>
        <v/>
      </c>
      <c r="BI104" s="100" t="str">
        <f t="shared" si="141"/>
        <v/>
      </c>
      <c r="BJ104" s="100" t="str">
        <f t="shared" si="142"/>
        <v/>
      </c>
      <c r="BK104" s="100" t="str">
        <f t="shared" si="143"/>
        <v/>
      </c>
      <c r="BL104" s="100"/>
      <c r="BM104" s="100" t="str">
        <f t="shared" si="144"/>
        <v/>
      </c>
      <c r="BN104" s="100" t="str">
        <f t="shared" si="145"/>
        <v/>
      </c>
      <c r="BO104" s="100" t="str">
        <f t="shared" si="146"/>
        <v/>
      </c>
      <c r="BP104" s="100" t="str">
        <f t="shared" si="147"/>
        <v/>
      </c>
      <c r="BQ104" s="100" t="str">
        <f t="shared" si="148"/>
        <v/>
      </c>
      <c r="BR104" s="100" t="str">
        <f t="shared" si="149"/>
        <v/>
      </c>
      <c r="BS104" s="100" t="str">
        <f t="shared" si="150"/>
        <v/>
      </c>
      <c r="BT104" s="100" t="str">
        <f t="shared" si="151"/>
        <v/>
      </c>
      <c r="BU104" s="100" t="str">
        <f t="shared" si="152"/>
        <v/>
      </c>
      <c r="BV104" s="100" t="str">
        <f t="shared" si="153"/>
        <v/>
      </c>
      <c r="BW104" s="100" t="str">
        <f t="shared" si="154"/>
        <v/>
      </c>
      <c r="BX104" s="100" t="str">
        <f t="shared" si="155"/>
        <v/>
      </c>
      <c r="BY104" s="100" t="str">
        <f t="shared" si="156"/>
        <v/>
      </c>
      <c r="BZ104" s="100" t="str">
        <f t="shared" si="157"/>
        <v/>
      </c>
    </row>
    <row r="105" spans="1:78" ht="15.75" customHeight="1" x14ac:dyDescent="0.3">
      <c r="A105" s="387" t="str">
        <f>Contacts!$L$11&amp;"_"&amp;'Service Points'!C105</f>
        <v>______75</v>
      </c>
      <c r="B105" s="388">
        <f>IF(ISERROR(VLOOKUP(A105,LY!$D:$E,1,FALSE)),0,1)</f>
        <v>0</v>
      </c>
      <c r="C105" s="293">
        <f t="shared" si="158"/>
        <v>75</v>
      </c>
      <c r="D105" s="295" t="str">
        <f t="shared" si="88"/>
        <v/>
      </c>
      <c r="E105" s="42" t="str">
        <f t="shared" si="89"/>
        <v/>
      </c>
      <c r="F105" s="42" t="str">
        <f t="shared" si="90"/>
        <v/>
      </c>
      <c r="G105" s="420" t="str">
        <f t="shared" si="91"/>
        <v/>
      </c>
      <c r="H105" s="42"/>
      <c r="I105" s="294" t="str">
        <f t="shared" si="92"/>
        <v/>
      </c>
      <c r="J105" s="130" t="str">
        <f t="shared" si="93"/>
        <v/>
      </c>
      <c r="K105" s="386" t="str">
        <f t="shared" si="95"/>
        <v/>
      </c>
      <c r="L105" s="46">
        <f t="shared" si="94"/>
        <v>0</v>
      </c>
      <c r="M105" s="259" t="str">
        <f t="shared" si="96"/>
        <v/>
      </c>
      <c r="N105" s="259" t="str">
        <f t="shared" si="97"/>
        <v/>
      </c>
      <c r="O105" s="146"/>
      <c r="P105" s="100" t="str">
        <f t="shared" si="98"/>
        <v/>
      </c>
      <c r="Q105" s="100" t="str">
        <f t="shared" si="99"/>
        <v/>
      </c>
      <c r="R105" s="100" t="str">
        <f t="shared" si="100"/>
        <v/>
      </c>
      <c r="S105" s="100" t="str">
        <f t="shared" si="101"/>
        <v/>
      </c>
      <c r="T105" s="100" t="str">
        <f t="shared" si="102"/>
        <v/>
      </c>
      <c r="U105" s="100" t="str">
        <f t="shared" si="103"/>
        <v/>
      </c>
      <c r="V105" s="100" t="str">
        <f t="shared" si="104"/>
        <v/>
      </c>
      <c r="W105" s="100" t="str">
        <f t="shared" si="105"/>
        <v/>
      </c>
      <c r="X105" s="100" t="str">
        <f t="shared" si="106"/>
        <v/>
      </c>
      <c r="Y105" s="100" t="str">
        <f t="shared" si="107"/>
        <v/>
      </c>
      <c r="Z105" s="100" t="str">
        <f t="shared" si="108"/>
        <v/>
      </c>
      <c r="AA105" s="100" t="str">
        <f t="shared" si="109"/>
        <v/>
      </c>
      <c r="AB105" s="100" t="str">
        <f t="shared" si="110"/>
        <v/>
      </c>
      <c r="AC105" s="100" t="str">
        <f t="shared" si="111"/>
        <v/>
      </c>
      <c r="AD105" s="100"/>
      <c r="AE105" s="100" t="str">
        <f t="shared" si="112"/>
        <v/>
      </c>
      <c r="AF105" s="100" t="str">
        <f t="shared" si="113"/>
        <v/>
      </c>
      <c r="AG105" s="100" t="str">
        <f t="shared" si="114"/>
        <v/>
      </c>
      <c r="AH105" s="100" t="str">
        <f t="shared" si="115"/>
        <v/>
      </c>
      <c r="AI105" s="100" t="str">
        <f t="shared" si="116"/>
        <v/>
      </c>
      <c r="AJ105" s="100" t="str">
        <f t="shared" si="117"/>
        <v/>
      </c>
      <c r="AK105" s="100" t="str">
        <f t="shared" si="118"/>
        <v/>
      </c>
      <c r="AL105" s="100" t="str">
        <f t="shared" si="119"/>
        <v/>
      </c>
      <c r="AM105" s="100" t="str">
        <f t="shared" si="120"/>
        <v/>
      </c>
      <c r="AN105" s="100" t="str">
        <f t="shared" si="121"/>
        <v/>
      </c>
      <c r="AO105" s="100" t="str">
        <f t="shared" si="122"/>
        <v/>
      </c>
      <c r="AP105" s="100" t="str">
        <f t="shared" si="123"/>
        <v/>
      </c>
      <c r="AQ105" s="100" t="str">
        <f t="shared" si="124"/>
        <v/>
      </c>
      <c r="AR105" s="100" t="str">
        <f t="shared" si="125"/>
        <v/>
      </c>
      <c r="AS105" s="259" t="str">
        <f t="shared" si="126"/>
        <v/>
      </c>
      <c r="AT105" s="259" t="str">
        <f t="shared" si="127"/>
        <v/>
      </c>
      <c r="AU105" s="259" t="str">
        <f t="shared" si="128"/>
        <v/>
      </c>
      <c r="AV105" s="259" t="str">
        <f t="shared" si="129"/>
        <v/>
      </c>
      <c r="AW105" s="259"/>
      <c r="AX105" s="100" t="str">
        <f t="shared" si="130"/>
        <v/>
      </c>
      <c r="AY105" s="100" t="str">
        <f t="shared" si="131"/>
        <v/>
      </c>
      <c r="AZ105" s="100" t="str">
        <f t="shared" si="132"/>
        <v/>
      </c>
      <c r="BA105" s="100" t="str">
        <f t="shared" si="133"/>
        <v/>
      </c>
      <c r="BB105" s="100" t="str">
        <f t="shared" si="134"/>
        <v/>
      </c>
      <c r="BC105" s="100" t="str">
        <f t="shared" si="135"/>
        <v/>
      </c>
      <c r="BD105" s="100" t="str">
        <f t="shared" si="136"/>
        <v/>
      </c>
      <c r="BE105" s="100" t="str">
        <f t="shared" si="137"/>
        <v/>
      </c>
      <c r="BF105" s="100" t="str">
        <f t="shared" si="138"/>
        <v/>
      </c>
      <c r="BG105" s="100" t="str">
        <f t="shared" si="139"/>
        <v/>
      </c>
      <c r="BH105" s="100" t="str">
        <f t="shared" si="140"/>
        <v/>
      </c>
      <c r="BI105" s="100" t="str">
        <f t="shared" si="141"/>
        <v/>
      </c>
      <c r="BJ105" s="100" t="str">
        <f t="shared" si="142"/>
        <v/>
      </c>
      <c r="BK105" s="100" t="str">
        <f t="shared" si="143"/>
        <v/>
      </c>
      <c r="BL105" s="100"/>
      <c r="BM105" s="100" t="str">
        <f t="shared" si="144"/>
        <v/>
      </c>
      <c r="BN105" s="100" t="str">
        <f t="shared" si="145"/>
        <v/>
      </c>
      <c r="BO105" s="100" t="str">
        <f t="shared" si="146"/>
        <v/>
      </c>
      <c r="BP105" s="100" t="str">
        <f t="shared" si="147"/>
        <v/>
      </c>
      <c r="BQ105" s="100" t="str">
        <f t="shared" si="148"/>
        <v/>
      </c>
      <c r="BR105" s="100" t="str">
        <f t="shared" si="149"/>
        <v/>
      </c>
      <c r="BS105" s="100" t="str">
        <f t="shared" si="150"/>
        <v/>
      </c>
      <c r="BT105" s="100" t="str">
        <f t="shared" si="151"/>
        <v/>
      </c>
      <c r="BU105" s="100" t="str">
        <f t="shared" si="152"/>
        <v/>
      </c>
      <c r="BV105" s="100" t="str">
        <f t="shared" si="153"/>
        <v/>
      </c>
      <c r="BW105" s="100" t="str">
        <f t="shared" si="154"/>
        <v/>
      </c>
      <c r="BX105" s="100" t="str">
        <f t="shared" si="155"/>
        <v/>
      </c>
      <c r="BY105" s="100" t="str">
        <f t="shared" si="156"/>
        <v/>
      </c>
      <c r="BZ105" s="100" t="str">
        <f t="shared" si="157"/>
        <v/>
      </c>
    </row>
    <row r="106" spans="1:78" ht="15.75" customHeight="1" x14ac:dyDescent="0.3">
      <c r="A106" s="387" t="str">
        <f>Contacts!$L$11&amp;"_"&amp;'Service Points'!C106</f>
        <v>______76</v>
      </c>
      <c r="B106" s="388">
        <f>IF(ISERROR(VLOOKUP(A106,LY!$D:$E,1,FALSE)),0,1)</f>
        <v>0</v>
      </c>
      <c r="C106" s="293">
        <f t="shared" si="158"/>
        <v>76</v>
      </c>
      <c r="D106" s="295" t="str">
        <f t="shared" si="88"/>
        <v/>
      </c>
      <c r="E106" s="42" t="str">
        <f t="shared" si="89"/>
        <v/>
      </c>
      <c r="F106" s="42" t="str">
        <f t="shared" si="90"/>
        <v/>
      </c>
      <c r="G106" s="420" t="str">
        <f t="shared" si="91"/>
        <v/>
      </c>
      <c r="H106" s="42"/>
      <c r="I106" s="294" t="str">
        <f t="shared" si="92"/>
        <v/>
      </c>
      <c r="J106" s="130" t="str">
        <f t="shared" si="93"/>
        <v/>
      </c>
      <c r="K106" s="386" t="str">
        <f t="shared" si="95"/>
        <v/>
      </c>
      <c r="L106" s="46">
        <f t="shared" si="94"/>
        <v>0</v>
      </c>
      <c r="M106" s="259" t="str">
        <f t="shared" si="96"/>
        <v/>
      </c>
      <c r="N106" s="259" t="str">
        <f t="shared" si="97"/>
        <v/>
      </c>
      <c r="O106" s="146"/>
      <c r="P106" s="100" t="str">
        <f t="shared" si="98"/>
        <v/>
      </c>
      <c r="Q106" s="100" t="str">
        <f t="shared" si="99"/>
        <v/>
      </c>
      <c r="R106" s="100" t="str">
        <f t="shared" si="100"/>
        <v/>
      </c>
      <c r="S106" s="100" t="str">
        <f t="shared" si="101"/>
        <v/>
      </c>
      <c r="T106" s="100" t="str">
        <f t="shared" si="102"/>
        <v/>
      </c>
      <c r="U106" s="100" t="str">
        <f t="shared" si="103"/>
        <v/>
      </c>
      <c r="V106" s="100" t="str">
        <f t="shared" si="104"/>
        <v/>
      </c>
      <c r="W106" s="100" t="str">
        <f t="shared" si="105"/>
        <v/>
      </c>
      <c r="X106" s="100" t="str">
        <f t="shared" si="106"/>
        <v/>
      </c>
      <c r="Y106" s="100" t="str">
        <f t="shared" si="107"/>
        <v/>
      </c>
      <c r="Z106" s="100" t="str">
        <f t="shared" si="108"/>
        <v/>
      </c>
      <c r="AA106" s="100" t="str">
        <f t="shared" si="109"/>
        <v/>
      </c>
      <c r="AB106" s="100" t="str">
        <f t="shared" si="110"/>
        <v/>
      </c>
      <c r="AC106" s="100" t="str">
        <f t="shared" si="111"/>
        <v/>
      </c>
      <c r="AD106" s="100"/>
      <c r="AE106" s="100" t="str">
        <f t="shared" si="112"/>
        <v/>
      </c>
      <c r="AF106" s="100" t="str">
        <f t="shared" si="113"/>
        <v/>
      </c>
      <c r="AG106" s="100" t="str">
        <f t="shared" si="114"/>
        <v/>
      </c>
      <c r="AH106" s="100" t="str">
        <f t="shared" si="115"/>
        <v/>
      </c>
      <c r="AI106" s="100" t="str">
        <f t="shared" si="116"/>
        <v/>
      </c>
      <c r="AJ106" s="100" t="str">
        <f t="shared" si="117"/>
        <v/>
      </c>
      <c r="AK106" s="100" t="str">
        <f t="shared" si="118"/>
        <v/>
      </c>
      <c r="AL106" s="100" t="str">
        <f t="shared" si="119"/>
        <v/>
      </c>
      <c r="AM106" s="100" t="str">
        <f t="shared" si="120"/>
        <v/>
      </c>
      <c r="AN106" s="100" t="str">
        <f t="shared" si="121"/>
        <v/>
      </c>
      <c r="AO106" s="100" t="str">
        <f t="shared" si="122"/>
        <v/>
      </c>
      <c r="AP106" s="100" t="str">
        <f t="shared" si="123"/>
        <v/>
      </c>
      <c r="AQ106" s="100" t="str">
        <f t="shared" si="124"/>
        <v/>
      </c>
      <c r="AR106" s="100" t="str">
        <f t="shared" si="125"/>
        <v/>
      </c>
      <c r="AS106" s="259" t="str">
        <f t="shared" si="126"/>
        <v/>
      </c>
      <c r="AT106" s="259" t="str">
        <f t="shared" si="127"/>
        <v/>
      </c>
      <c r="AU106" s="259" t="str">
        <f t="shared" si="128"/>
        <v/>
      </c>
      <c r="AV106" s="259" t="str">
        <f t="shared" si="129"/>
        <v/>
      </c>
      <c r="AW106" s="259"/>
      <c r="AX106" s="100" t="str">
        <f t="shared" si="130"/>
        <v/>
      </c>
      <c r="AY106" s="100" t="str">
        <f t="shared" si="131"/>
        <v/>
      </c>
      <c r="AZ106" s="100" t="str">
        <f t="shared" si="132"/>
        <v/>
      </c>
      <c r="BA106" s="100" t="str">
        <f t="shared" si="133"/>
        <v/>
      </c>
      <c r="BB106" s="100" t="str">
        <f t="shared" si="134"/>
        <v/>
      </c>
      <c r="BC106" s="100" t="str">
        <f t="shared" si="135"/>
        <v/>
      </c>
      <c r="BD106" s="100" t="str">
        <f t="shared" si="136"/>
        <v/>
      </c>
      <c r="BE106" s="100" t="str">
        <f t="shared" si="137"/>
        <v/>
      </c>
      <c r="BF106" s="100" t="str">
        <f t="shared" si="138"/>
        <v/>
      </c>
      <c r="BG106" s="100" t="str">
        <f t="shared" si="139"/>
        <v/>
      </c>
      <c r="BH106" s="100" t="str">
        <f t="shared" si="140"/>
        <v/>
      </c>
      <c r="BI106" s="100" t="str">
        <f t="shared" si="141"/>
        <v/>
      </c>
      <c r="BJ106" s="100" t="str">
        <f t="shared" si="142"/>
        <v/>
      </c>
      <c r="BK106" s="100" t="str">
        <f t="shared" si="143"/>
        <v/>
      </c>
      <c r="BL106" s="100"/>
      <c r="BM106" s="100" t="str">
        <f t="shared" si="144"/>
        <v/>
      </c>
      <c r="BN106" s="100" t="str">
        <f t="shared" si="145"/>
        <v/>
      </c>
      <c r="BO106" s="100" t="str">
        <f t="shared" si="146"/>
        <v/>
      </c>
      <c r="BP106" s="100" t="str">
        <f t="shared" si="147"/>
        <v/>
      </c>
      <c r="BQ106" s="100" t="str">
        <f t="shared" si="148"/>
        <v/>
      </c>
      <c r="BR106" s="100" t="str">
        <f t="shared" si="149"/>
        <v/>
      </c>
      <c r="BS106" s="100" t="str">
        <f t="shared" si="150"/>
        <v/>
      </c>
      <c r="BT106" s="100" t="str">
        <f t="shared" si="151"/>
        <v/>
      </c>
      <c r="BU106" s="100" t="str">
        <f t="shared" si="152"/>
        <v/>
      </c>
      <c r="BV106" s="100" t="str">
        <f t="shared" si="153"/>
        <v/>
      </c>
      <c r="BW106" s="100" t="str">
        <f t="shared" si="154"/>
        <v/>
      </c>
      <c r="BX106" s="100" t="str">
        <f t="shared" si="155"/>
        <v/>
      </c>
      <c r="BY106" s="100" t="str">
        <f t="shared" si="156"/>
        <v/>
      </c>
      <c r="BZ106" s="100" t="str">
        <f t="shared" si="157"/>
        <v/>
      </c>
    </row>
    <row r="107" spans="1:78" ht="15.75" customHeight="1" x14ac:dyDescent="0.3">
      <c r="A107" s="387" t="str">
        <f>Contacts!$L$11&amp;"_"&amp;'Service Points'!C107</f>
        <v>______77</v>
      </c>
      <c r="B107" s="388">
        <f>IF(ISERROR(VLOOKUP(A107,LY!$D:$E,1,FALSE)),0,1)</f>
        <v>0</v>
      </c>
      <c r="C107" s="293">
        <f t="shared" si="158"/>
        <v>77</v>
      </c>
      <c r="D107" s="295" t="str">
        <f t="shared" si="88"/>
        <v/>
      </c>
      <c r="E107" s="42" t="str">
        <f t="shared" si="89"/>
        <v/>
      </c>
      <c r="F107" s="42" t="str">
        <f t="shared" si="90"/>
        <v/>
      </c>
      <c r="G107" s="420" t="str">
        <f t="shared" si="91"/>
        <v/>
      </c>
      <c r="H107" s="42"/>
      <c r="I107" s="294" t="str">
        <f t="shared" si="92"/>
        <v/>
      </c>
      <c r="J107" s="130" t="str">
        <f t="shared" si="93"/>
        <v/>
      </c>
      <c r="K107" s="386" t="str">
        <f t="shared" si="95"/>
        <v/>
      </c>
      <c r="L107" s="46">
        <f t="shared" si="94"/>
        <v>0</v>
      </c>
      <c r="M107" s="259" t="str">
        <f t="shared" si="96"/>
        <v/>
      </c>
      <c r="N107" s="259" t="str">
        <f t="shared" si="97"/>
        <v/>
      </c>
      <c r="O107" s="146"/>
      <c r="P107" s="100" t="str">
        <f t="shared" si="98"/>
        <v/>
      </c>
      <c r="Q107" s="100" t="str">
        <f t="shared" si="99"/>
        <v/>
      </c>
      <c r="R107" s="100" t="str">
        <f t="shared" si="100"/>
        <v/>
      </c>
      <c r="S107" s="100" t="str">
        <f t="shared" si="101"/>
        <v/>
      </c>
      <c r="T107" s="100" t="str">
        <f t="shared" si="102"/>
        <v/>
      </c>
      <c r="U107" s="100" t="str">
        <f t="shared" si="103"/>
        <v/>
      </c>
      <c r="V107" s="100" t="str">
        <f t="shared" si="104"/>
        <v/>
      </c>
      <c r="W107" s="100" t="str">
        <f t="shared" si="105"/>
        <v/>
      </c>
      <c r="X107" s="100" t="str">
        <f t="shared" si="106"/>
        <v/>
      </c>
      <c r="Y107" s="100" t="str">
        <f t="shared" si="107"/>
        <v/>
      </c>
      <c r="Z107" s="100" t="str">
        <f t="shared" si="108"/>
        <v/>
      </c>
      <c r="AA107" s="100" t="str">
        <f t="shared" si="109"/>
        <v/>
      </c>
      <c r="AB107" s="100" t="str">
        <f t="shared" si="110"/>
        <v/>
      </c>
      <c r="AC107" s="100" t="str">
        <f t="shared" si="111"/>
        <v/>
      </c>
      <c r="AD107" s="100"/>
      <c r="AE107" s="100" t="str">
        <f t="shared" si="112"/>
        <v/>
      </c>
      <c r="AF107" s="100" t="str">
        <f t="shared" si="113"/>
        <v/>
      </c>
      <c r="AG107" s="100" t="str">
        <f t="shared" si="114"/>
        <v/>
      </c>
      <c r="AH107" s="100" t="str">
        <f t="shared" si="115"/>
        <v/>
      </c>
      <c r="AI107" s="100" t="str">
        <f t="shared" si="116"/>
        <v/>
      </c>
      <c r="AJ107" s="100" t="str">
        <f t="shared" si="117"/>
        <v/>
      </c>
      <c r="AK107" s="100" t="str">
        <f t="shared" si="118"/>
        <v/>
      </c>
      <c r="AL107" s="100" t="str">
        <f t="shared" si="119"/>
        <v/>
      </c>
      <c r="AM107" s="100" t="str">
        <f t="shared" si="120"/>
        <v/>
      </c>
      <c r="AN107" s="100" t="str">
        <f t="shared" si="121"/>
        <v/>
      </c>
      <c r="AO107" s="100" t="str">
        <f t="shared" si="122"/>
        <v/>
      </c>
      <c r="AP107" s="100" t="str">
        <f t="shared" si="123"/>
        <v/>
      </c>
      <c r="AQ107" s="100" t="str">
        <f t="shared" si="124"/>
        <v/>
      </c>
      <c r="AR107" s="100" t="str">
        <f t="shared" si="125"/>
        <v/>
      </c>
      <c r="AS107" s="259" t="str">
        <f t="shared" si="126"/>
        <v/>
      </c>
      <c r="AT107" s="259" t="str">
        <f t="shared" si="127"/>
        <v/>
      </c>
      <c r="AU107" s="259" t="str">
        <f t="shared" si="128"/>
        <v/>
      </c>
      <c r="AV107" s="259" t="str">
        <f t="shared" si="129"/>
        <v/>
      </c>
      <c r="AW107" s="259"/>
      <c r="AX107" s="100" t="str">
        <f t="shared" si="130"/>
        <v/>
      </c>
      <c r="AY107" s="100" t="str">
        <f t="shared" si="131"/>
        <v/>
      </c>
      <c r="AZ107" s="100" t="str">
        <f t="shared" si="132"/>
        <v/>
      </c>
      <c r="BA107" s="100" t="str">
        <f t="shared" si="133"/>
        <v/>
      </c>
      <c r="BB107" s="100" t="str">
        <f t="shared" si="134"/>
        <v/>
      </c>
      <c r="BC107" s="100" t="str">
        <f t="shared" si="135"/>
        <v/>
      </c>
      <c r="BD107" s="100" t="str">
        <f t="shared" si="136"/>
        <v/>
      </c>
      <c r="BE107" s="100" t="str">
        <f t="shared" si="137"/>
        <v/>
      </c>
      <c r="BF107" s="100" t="str">
        <f t="shared" si="138"/>
        <v/>
      </c>
      <c r="BG107" s="100" t="str">
        <f t="shared" si="139"/>
        <v/>
      </c>
      <c r="BH107" s="100" t="str">
        <f t="shared" si="140"/>
        <v/>
      </c>
      <c r="BI107" s="100" t="str">
        <f t="shared" si="141"/>
        <v/>
      </c>
      <c r="BJ107" s="100" t="str">
        <f t="shared" si="142"/>
        <v/>
      </c>
      <c r="BK107" s="100" t="str">
        <f t="shared" si="143"/>
        <v/>
      </c>
      <c r="BL107" s="100"/>
      <c r="BM107" s="100" t="str">
        <f t="shared" si="144"/>
        <v/>
      </c>
      <c r="BN107" s="100" t="str">
        <f t="shared" si="145"/>
        <v/>
      </c>
      <c r="BO107" s="100" t="str">
        <f t="shared" si="146"/>
        <v/>
      </c>
      <c r="BP107" s="100" t="str">
        <f t="shared" si="147"/>
        <v/>
      </c>
      <c r="BQ107" s="100" t="str">
        <f t="shared" si="148"/>
        <v/>
      </c>
      <c r="BR107" s="100" t="str">
        <f t="shared" si="149"/>
        <v/>
      </c>
      <c r="BS107" s="100" t="str">
        <f t="shared" si="150"/>
        <v/>
      </c>
      <c r="BT107" s="100" t="str">
        <f t="shared" si="151"/>
        <v/>
      </c>
      <c r="BU107" s="100" t="str">
        <f t="shared" si="152"/>
        <v/>
      </c>
      <c r="BV107" s="100" t="str">
        <f t="shared" si="153"/>
        <v/>
      </c>
      <c r="BW107" s="100" t="str">
        <f t="shared" si="154"/>
        <v/>
      </c>
      <c r="BX107" s="100" t="str">
        <f t="shared" si="155"/>
        <v/>
      </c>
      <c r="BY107" s="100" t="str">
        <f t="shared" si="156"/>
        <v/>
      </c>
      <c r="BZ107" s="100" t="str">
        <f t="shared" si="157"/>
        <v/>
      </c>
    </row>
    <row r="108" spans="1:78" ht="15.75" customHeight="1" x14ac:dyDescent="0.3">
      <c r="A108" s="387" t="str">
        <f>Contacts!$L$11&amp;"_"&amp;'Service Points'!C108</f>
        <v>______78</v>
      </c>
      <c r="B108" s="388">
        <f>IF(ISERROR(VLOOKUP(A108,LY!$D:$E,1,FALSE)),0,1)</f>
        <v>0</v>
      </c>
      <c r="C108" s="293">
        <f t="shared" si="158"/>
        <v>78</v>
      </c>
      <c r="D108" s="295" t="str">
        <f t="shared" si="88"/>
        <v/>
      </c>
      <c r="E108" s="42" t="str">
        <f t="shared" si="89"/>
        <v/>
      </c>
      <c r="F108" s="42" t="str">
        <f t="shared" si="90"/>
        <v/>
      </c>
      <c r="G108" s="420" t="str">
        <f t="shared" si="91"/>
        <v/>
      </c>
      <c r="H108" s="42"/>
      <c r="I108" s="294" t="str">
        <f t="shared" si="92"/>
        <v/>
      </c>
      <c r="J108" s="130" t="str">
        <f t="shared" si="93"/>
        <v/>
      </c>
      <c r="K108" s="386" t="str">
        <f t="shared" si="95"/>
        <v/>
      </c>
      <c r="L108" s="46">
        <f t="shared" si="94"/>
        <v>0</v>
      </c>
      <c r="M108" s="259" t="str">
        <f t="shared" si="96"/>
        <v/>
      </c>
      <c r="N108" s="259" t="str">
        <f t="shared" si="97"/>
        <v/>
      </c>
      <c r="O108" s="146"/>
      <c r="P108" s="100" t="str">
        <f t="shared" si="98"/>
        <v/>
      </c>
      <c r="Q108" s="100" t="str">
        <f t="shared" si="99"/>
        <v/>
      </c>
      <c r="R108" s="100" t="str">
        <f t="shared" si="100"/>
        <v/>
      </c>
      <c r="S108" s="100" t="str">
        <f t="shared" si="101"/>
        <v/>
      </c>
      <c r="T108" s="100" t="str">
        <f t="shared" si="102"/>
        <v/>
      </c>
      <c r="U108" s="100" t="str">
        <f t="shared" si="103"/>
        <v/>
      </c>
      <c r="V108" s="100" t="str">
        <f t="shared" si="104"/>
        <v/>
      </c>
      <c r="W108" s="100" t="str">
        <f t="shared" si="105"/>
        <v/>
      </c>
      <c r="X108" s="100" t="str">
        <f t="shared" si="106"/>
        <v/>
      </c>
      <c r="Y108" s="100" t="str">
        <f t="shared" si="107"/>
        <v/>
      </c>
      <c r="Z108" s="100" t="str">
        <f t="shared" si="108"/>
        <v/>
      </c>
      <c r="AA108" s="100" t="str">
        <f t="shared" si="109"/>
        <v/>
      </c>
      <c r="AB108" s="100" t="str">
        <f t="shared" si="110"/>
        <v/>
      </c>
      <c r="AC108" s="100" t="str">
        <f t="shared" si="111"/>
        <v/>
      </c>
      <c r="AD108" s="100"/>
      <c r="AE108" s="100" t="str">
        <f t="shared" si="112"/>
        <v/>
      </c>
      <c r="AF108" s="100" t="str">
        <f t="shared" si="113"/>
        <v/>
      </c>
      <c r="AG108" s="100" t="str">
        <f t="shared" si="114"/>
        <v/>
      </c>
      <c r="AH108" s="100" t="str">
        <f t="shared" si="115"/>
        <v/>
      </c>
      <c r="AI108" s="100" t="str">
        <f t="shared" si="116"/>
        <v/>
      </c>
      <c r="AJ108" s="100" t="str">
        <f t="shared" si="117"/>
        <v/>
      </c>
      <c r="AK108" s="100" t="str">
        <f t="shared" si="118"/>
        <v/>
      </c>
      <c r="AL108" s="100" t="str">
        <f t="shared" si="119"/>
        <v/>
      </c>
      <c r="AM108" s="100" t="str">
        <f t="shared" si="120"/>
        <v/>
      </c>
      <c r="AN108" s="100" t="str">
        <f t="shared" si="121"/>
        <v/>
      </c>
      <c r="AO108" s="100" t="str">
        <f t="shared" si="122"/>
        <v/>
      </c>
      <c r="AP108" s="100" t="str">
        <f t="shared" si="123"/>
        <v/>
      </c>
      <c r="AQ108" s="100" t="str">
        <f t="shared" si="124"/>
        <v/>
      </c>
      <c r="AR108" s="100" t="str">
        <f t="shared" si="125"/>
        <v/>
      </c>
      <c r="AS108" s="259" t="str">
        <f t="shared" si="126"/>
        <v/>
      </c>
      <c r="AT108" s="259" t="str">
        <f t="shared" si="127"/>
        <v/>
      </c>
      <c r="AU108" s="259" t="str">
        <f t="shared" si="128"/>
        <v/>
      </c>
      <c r="AV108" s="259" t="str">
        <f t="shared" si="129"/>
        <v/>
      </c>
      <c r="AW108" s="259"/>
      <c r="AX108" s="100" t="str">
        <f t="shared" si="130"/>
        <v/>
      </c>
      <c r="AY108" s="100" t="str">
        <f t="shared" si="131"/>
        <v/>
      </c>
      <c r="AZ108" s="100" t="str">
        <f t="shared" si="132"/>
        <v/>
      </c>
      <c r="BA108" s="100" t="str">
        <f t="shared" si="133"/>
        <v/>
      </c>
      <c r="BB108" s="100" t="str">
        <f t="shared" si="134"/>
        <v/>
      </c>
      <c r="BC108" s="100" t="str">
        <f t="shared" si="135"/>
        <v/>
      </c>
      <c r="BD108" s="100" t="str">
        <f t="shared" si="136"/>
        <v/>
      </c>
      <c r="BE108" s="100" t="str">
        <f t="shared" si="137"/>
        <v/>
      </c>
      <c r="BF108" s="100" t="str">
        <f t="shared" si="138"/>
        <v/>
      </c>
      <c r="BG108" s="100" t="str">
        <f t="shared" si="139"/>
        <v/>
      </c>
      <c r="BH108" s="100" t="str">
        <f t="shared" si="140"/>
        <v/>
      </c>
      <c r="BI108" s="100" t="str">
        <f t="shared" si="141"/>
        <v/>
      </c>
      <c r="BJ108" s="100" t="str">
        <f t="shared" si="142"/>
        <v/>
      </c>
      <c r="BK108" s="100" t="str">
        <f t="shared" si="143"/>
        <v/>
      </c>
      <c r="BL108" s="100"/>
      <c r="BM108" s="100" t="str">
        <f t="shared" si="144"/>
        <v/>
      </c>
      <c r="BN108" s="100" t="str">
        <f t="shared" si="145"/>
        <v/>
      </c>
      <c r="BO108" s="100" t="str">
        <f t="shared" si="146"/>
        <v/>
      </c>
      <c r="BP108" s="100" t="str">
        <f t="shared" si="147"/>
        <v/>
      </c>
      <c r="BQ108" s="100" t="str">
        <f t="shared" si="148"/>
        <v/>
      </c>
      <c r="BR108" s="100" t="str">
        <f t="shared" si="149"/>
        <v/>
      </c>
      <c r="BS108" s="100" t="str">
        <f t="shared" si="150"/>
        <v/>
      </c>
      <c r="BT108" s="100" t="str">
        <f t="shared" si="151"/>
        <v/>
      </c>
      <c r="BU108" s="100" t="str">
        <f t="shared" si="152"/>
        <v/>
      </c>
      <c r="BV108" s="100" t="str">
        <f t="shared" si="153"/>
        <v/>
      </c>
      <c r="BW108" s="100" t="str">
        <f t="shared" si="154"/>
        <v/>
      </c>
      <c r="BX108" s="100" t="str">
        <f t="shared" si="155"/>
        <v/>
      </c>
      <c r="BY108" s="100" t="str">
        <f t="shared" si="156"/>
        <v/>
      </c>
      <c r="BZ108" s="100" t="str">
        <f t="shared" si="157"/>
        <v/>
      </c>
    </row>
    <row r="109" spans="1:78" ht="15.75" customHeight="1" x14ac:dyDescent="0.3">
      <c r="A109" s="387" t="str">
        <f>Contacts!$L$11&amp;"_"&amp;'Service Points'!C109</f>
        <v>______79</v>
      </c>
      <c r="B109" s="388">
        <f>IF(ISERROR(VLOOKUP(A109,LY!$D:$E,1,FALSE)),0,1)</f>
        <v>0</v>
      </c>
      <c r="C109" s="293">
        <f t="shared" si="158"/>
        <v>79</v>
      </c>
      <c r="D109" s="295" t="str">
        <f t="shared" si="88"/>
        <v/>
      </c>
      <c r="E109" s="42" t="str">
        <f t="shared" si="89"/>
        <v/>
      </c>
      <c r="F109" s="42" t="str">
        <f t="shared" si="90"/>
        <v/>
      </c>
      <c r="G109" s="420" t="str">
        <f t="shared" si="91"/>
        <v/>
      </c>
      <c r="H109" s="42"/>
      <c r="I109" s="294" t="str">
        <f t="shared" si="92"/>
        <v/>
      </c>
      <c r="J109" s="130" t="str">
        <f t="shared" si="93"/>
        <v/>
      </c>
      <c r="K109" s="386" t="str">
        <f t="shared" si="95"/>
        <v/>
      </c>
      <c r="L109" s="46">
        <f t="shared" si="94"/>
        <v>0</v>
      </c>
      <c r="M109" s="259" t="str">
        <f t="shared" si="96"/>
        <v/>
      </c>
      <c r="N109" s="259" t="str">
        <f t="shared" si="97"/>
        <v/>
      </c>
      <c r="O109" s="146"/>
      <c r="P109" s="100" t="str">
        <f t="shared" si="98"/>
        <v/>
      </c>
      <c r="Q109" s="100" t="str">
        <f t="shared" si="99"/>
        <v/>
      </c>
      <c r="R109" s="100" t="str">
        <f t="shared" si="100"/>
        <v/>
      </c>
      <c r="S109" s="100" t="str">
        <f t="shared" si="101"/>
        <v/>
      </c>
      <c r="T109" s="100" t="str">
        <f t="shared" si="102"/>
        <v/>
      </c>
      <c r="U109" s="100" t="str">
        <f t="shared" si="103"/>
        <v/>
      </c>
      <c r="V109" s="100" t="str">
        <f t="shared" si="104"/>
        <v/>
      </c>
      <c r="W109" s="100" t="str">
        <f t="shared" si="105"/>
        <v/>
      </c>
      <c r="X109" s="100" t="str">
        <f t="shared" si="106"/>
        <v/>
      </c>
      <c r="Y109" s="100" t="str">
        <f t="shared" si="107"/>
        <v/>
      </c>
      <c r="Z109" s="100" t="str">
        <f t="shared" si="108"/>
        <v/>
      </c>
      <c r="AA109" s="100" t="str">
        <f t="shared" si="109"/>
        <v/>
      </c>
      <c r="AB109" s="100" t="str">
        <f t="shared" si="110"/>
        <v/>
      </c>
      <c r="AC109" s="100" t="str">
        <f t="shared" si="111"/>
        <v/>
      </c>
      <c r="AD109" s="100"/>
      <c r="AE109" s="100" t="str">
        <f t="shared" si="112"/>
        <v/>
      </c>
      <c r="AF109" s="100" t="str">
        <f t="shared" si="113"/>
        <v/>
      </c>
      <c r="AG109" s="100" t="str">
        <f t="shared" si="114"/>
        <v/>
      </c>
      <c r="AH109" s="100" t="str">
        <f t="shared" si="115"/>
        <v/>
      </c>
      <c r="AI109" s="100" t="str">
        <f t="shared" si="116"/>
        <v/>
      </c>
      <c r="AJ109" s="100" t="str">
        <f t="shared" si="117"/>
        <v/>
      </c>
      <c r="AK109" s="100" t="str">
        <f t="shared" si="118"/>
        <v/>
      </c>
      <c r="AL109" s="100" t="str">
        <f t="shared" si="119"/>
        <v/>
      </c>
      <c r="AM109" s="100" t="str">
        <f t="shared" si="120"/>
        <v/>
      </c>
      <c r="AN109" s="100" t="str">
        <f t="shared" si="121"/>
        <v/>
      </c>
      <c r="AO109" s="100" t="str">
        <f t="shared" si="122"/>
        <v/>
      </c>
      <c r="AP109" s="100" t="str">
        <f t="shared" si="123"/>
        <v/>
      </c>
      <c r="AQ109" s="100" t="str">
        <f t="shared" si="124"/>
        <v/>
      </c>
      <c r="AR109" s="100" t="str">
        <f t="shared" si="125"/>
        <v/>
      </c>
      <c r="AS109" s="259" t="str">
        <f t="shared" si="126"/>
        <v/>
      </c>
      <c r="AT109" s="259" t="str">
        <f t="shared" si="127"/>
        <v/>
      </c>
      <c r="AU109" s="259" t="str">
        <f t="shared" si="128"/>
        <v/>
      </c>
      <c r="AV109" s="259" t="str">
        <f t="shared" si="129"/>
        <v/>
      </c>
      <c r="AW109" s="259"/>
      <c r="AX109" s="100" t="str">
        <f t="shared" si="130"/>
        <v/>
      </c>
      <c r="AY109" s="100" t="str">
        <f t="shared" si="131"/>
        <v/>
      </c>
      <c r="AZ109" s="100" t="str">
        <f t="shared" si="132"/>
        <v/>
      </c>
      <c r="BA109" s="100" t="str">
        <f t="shared" si="133"/>
        <v/>
      </c>
      <c r="BB109" s="100" t="str">
        <f t="shared" si="134"/>
        <v/>
      </c>
      <c r="BC109" s="100" t="str">
        <f t="shared" si="135"/>
        <v/>
      </c>
      <c r="BD109" s="100" t="str">
        <f t="shared" si="136"/>
        <v/>
      </c>
      <c r="BE109" s="100" t="str">
        <f t="shared" si="137"/>
        <v/>
      </c>
      <c r="BF109" s="100" t="str">
        <f t="shared" si="138"/>
        <v/>
      </c>
      <c r="BG109" s="100" t="str">
        <f t="shared" si="139"/>
        <v/>
      </c>
      <c r="BH109" s="100" t="str">
        <f t="shared" si="140"/>
        <v/>
      </c>
      <c r="BI109" s="100" t="str">
        <f t="shared" si="141"/>
        <v/>
      </c>
      <c r="BJ109" s="100" t="str">
        <f t="shared" si="142"/>
        <v/>
      </c>
      <c r="BK109" s="100" t="str">
        <f t="shared" si="143"/>
        <v/>
      </c>
      <c r="BL109" s="100"/>
      <c r="BM109" s="100" t="str">
        <f t="shared" si="144"/>
        <v/>
      </c>
      <c r="BN109" s="100" t="str">
        <f t="shared" si="145"/>
        <v/>
      </c>
      <c r="BO109" s="100" t="str">
        <f t="shared" si="146"/>
        <v/>
      </c>
      <c r="BP109" s="100" t="str">
        <f t="shared" si="147"/>
        <v/>
      </c>
      <c r="BQ109" s="100" t="str">
        <f t="shared" si="148"/>
        <v/>
      </c>
      <c r="BR109" s="100" t="str">
        <f t="shared" si="149"/>
        <v/>
      </c>
      <c r="BS109" s="100" t="str">
        <f t="shared" si="150"/>
        <v/>
      </c>
      <c r="BT109" s="100" t="str">
        <f t="shared" si="151"/>
        <v/>
      </c>
      <c r="BU109" s="100" t="str">
        <f t="shared" si="152"/>
        <v/>
      </c>
      <c r="BV109" s="100" t="str">
        <f t="shared" si="153"/>
        <v/>
      </c>
      <c r="BW109" s="100" t="str">
        <f t="shared" si="154"/>
        <v/>
      </c>
      <c r="BX109" s="100" t="str">
        <f t="shared" si="155"/>
        <v/>
      </c>
      <c r="BY109" s="100" t="str">
        <f t="shared" si="156"/>
        <v/>
      </c>
      <c r="BZ109" s="100" t="str">
        <f t="shared" si="157"/>
        <v/>
      </c>
    </row>
    <row r="110" spans="1:78" ht="15.75" customHeight="1" x14ac:dyDescent="0.3">
      <c r="A110" s="387" t="str">
        <f>Contacts!$L$11&amp;"_"&amp;'Service Points'!C110</f>
        <v>______80</v>
      </c>
      <c r="B110" s="388">
        <f>IF(ISERROR(VLOOKUP(A110,LY!$D:$E,1,FALSE)),0,1)</f>
        <v>0</v>
      </c>
      <c r="C110" s="293">
        <f t="shared" si="158"/>
        <v>80</v>
      </c>
      <c r="D110" s="295" t="str">
        <f t="shared" si="88"/>
        <v/>
      </c>
      <c r="E110" s="42" t="str">
        <f t="shared" si="89"/>
        <v/>
      </c>
      <c r="F110" s="42" t="str">
        <f t="shared" si="90"/>
        <v/>
      </c>
      <c r="G110" s="420" t="str">
        <f t="shared" si="91"/>
        <v/>
      </c>
      <c r="H110" s="42"/>
      <c r="I110" s="294" t="str">
        <f t="shared" si="92"/>
        <v/>
      </c>
      <c r="J110" s="130" t="str">
        <f t="shared" si="93"/>
        <v/>
      </c>
      <c r="K110" s="386" t="str">
        <f t="shared" si="95"/>
        <v/>
      </c>
      <c r="L110" s="46">
        <f t="shared" si="94"/>
        <v>0</v>
      </c>
      <c r="M110" s="259" t="str">
        <f t="shared" si="96"/>
        <v/>
      </c>
      <c r="N110" s="259" t="str">
        <f t="shared" si="97"/>
        <v/>
      </c>
      <c r="O110" s="146"/>
      <c r="P110" s="100" t="str">
        <f t="shared" si="98"/>
        <v/>
      </c>
      <c r="Q110" s="100" t="str">
        <f t="shared" si="99"/>
        <v/>
      </c>
      <c r="R110" s="100" t="str">
        <f t="shared" si="100"/>
        <v/>
      </c>
      <c r="S110" s="100" t="str">
        <f t="shared" si="101"/>
        <v/>
      </c>
      <c r="T110" s="100" t="str">
        <f t="shared" si="102"/>
        <v/>
      </c>
      <c r="U110" s="100" t="str">
        <f t="shared" si="103"/>
        <v/>
      </c>
      <c r="V110" s="100" t="str">
        <f t="shared" si="104"/>
        <v/>
      </c>
      <c r="W110" s="100" t="str">
        <f t="shared" si="105"/>
        <v/>
      </c>
      <c r="X110" s="100" t="str">
        <f t="shared" si="106"/>
        <v/>
      </c>
      <c r="Y110" s="100" t="str">
        <f t="shared" si="107"/>
        <v/>
      </c>
      <c r="Z110" s="100" t="str">
        <f t="shared" si="108"/>
        <v/>
      </c>
      <c r="AA110" s="100" t="str">
        <f t="shared" si="109"/>
        <v/>
      </c>
      <c r="AB110" s="100" t="str">
        <f t="shared" si="110"/>
        <v/>
      </c>
      <c r="AC110" s="100" t="str">
        <f t="shared" si="111"/>
        <v/>
      </c>
      <c r="AD110" s="100"/>
      <c r="AE110" s="100" t="str">
        <f t="shared" si="112"/>
        <v/>
      </c>
      <c r="AF110" s="100" t="str">
        <f t="shared" si="113"/>
        <v/>
      </c>
      <c r="AG110" s="100" t="str">
        <f t="shared" si="114"/>
        <v/>
      </c>
      <c r="AH110" s="100" t="str">
        <f t="shared" si="115"/>
        <v/>
      </c>
      <c r="AI110" s="100" t="str">
        <f t="shared" si="116"/>
        <v/>
      </c>
      <c r="AJ110" s="100" t="str">
        <f t="shared" si="117"/>
        <v/>
      </c>
      <c r="AK110" s="100" t="str">
        <f t="shared" si="118"/>
        <v/>
      </c>
      <c r="AL110" s="100" t="str">
        <f t="shared" si="119"/>
        <v/>
      </c>
      <c r="AM110" s="100" t="str">
        <f t="shared" si="120"/>
        <v/>
      </c>
      <c r="AN110" s="100" t="str">
        <f t="shared" si="121"/>
        <v/>
      </c>
      <c r="AO110" s="100" t="str">
        <f t="shared" si="122"/>
        <v/>
      </c>
      <c r="AP110" s="100" t="str">
        <f t="shared" si="123"/>
        <v/>
      </c>
      <c r="AQ110" s="100" t="str">
        <f t="shared" si="124"/>
        <v/>
      </c>
      <c r="AR110" s="100" t="str">
        <f t="shared" si="125"/>
        <v/>
      </c>
      <c r="AS110" s="259" t="str">
        <f t="shared" si="126"/>
        <v/>
      </c>
      <c r="AT110" s="259" t="str">
        <f t="shared" si="127"/>
        <v/>
      </c>
      <c r="AU110" s="259" t="str">
        <f t="shared" si="128"/>
        <v/>
      </c>
      <c r="AV110" s="259" t="str">
        <f t="shared" si="129"/>
        <v/>
      </c>
      <c r="AW110" s="259"/>
      <c r="AX110" s="100" t="str">
        <f t="shared" si="130"/>
        <v/>
      </c>
      <c r="AY110" s="100" t="str">
        <f t="shared" si="131"/>
        <v/>
      </c>
      <c r="AZ110" s="100" t="str">
        <f t="shared" si="132"/>
        <v/>
      </c>
      <c r="BA110" s="100" t="str">
        <f t="shared" si="133"/>
        <v/>
      </c>
      <c r="BB110" s="100" t="str">
        <f t="shared" si="134"/>
        <v/>
      </c>
      <c r="BC110" s="100" t="str">
        <f t="shared" si="135"/>
        <v/>
      </c>
      <c r="BD110" s="100" t="str">
        <f t="shared" si="136"/>
        <v/>
      </c>
      <c r="BE110" s="100" t="str">
        <f t="shared" si="137"/>
        <v/>
      </c>
      <c r="BF110" s="100" t="str">
        <f t="shared" si="138"/>
        <v/>
      </c>
      <c r="BG110" s="100" t="str">
        <f t="shared" si="139"/>
        <v/>
      </c>
      <c r="BH110" s="100" t="str">
        <f t="shared" si="140"/>
        <v/>
      </c>
      <c r="BI110" s="100" t="str">
        <f t="shared" si="141"/>
        <v/>
      </c>
      <c r="BJ110" s="100" t="str">
        <f t="shared" si="142"/>
        <v/>
      </c>
      <c r="BK110" s="100" t="str">
        <f t="shared" si="143"/>
        <v/>
      </c>
      <c r="BL110" s="100"/>
      <c r="BM110" s="100" t="str">
        <f t="shared" si="144"/>
        <v/>
      </c>
      <c r="BN110" s="100" t="str">
        <f t="shared" si="145"/>
        <v/>
      </c>
      <c r="BO110" s="100" t="str">
        <f t="shared" si="146"/>
        <v/>
      </c>
      <c r="BP110" s="100" t="str">
        <f t="shared" si="147"/>
        <v/>
      </c>
      <c r="BQ110" s="100" t="str">
        <f t="shared" si="148"/>
        <v/>
      </c>
      <c r="BR110" s="100" t="str">
        <f t="shared" si="149"/>
        <v/>
      </c>
      <c r="BS110" s="100" t="str">
        <f t="shared" si="150"/>
        <v/>
      </c>
      <c r="BT110" s="100" t="str">
        <f t="shared" si="151"/>
        <v/>
      </c>
      <c r="BU110" s="100" t="str">
        <f t="shared" si="152"/>
        <v/>
      </c>
      <c r="BV110" s="100" t="str">
        <f t="shared" si="153"/>
        <v/>
      </c>
      <c r="BW110" s="100" t="str">
        <f t="shared" si="154"/>
        <v/>
      </c>
      <c r="BX110" s="100" t="str">
        <f t="shared" si="155"/>
        <v/>
      </c>
      <c r="BY110" s="100" t="str">
        <f t="shared" si="156"/>
        <v/>
      </c>
      <c r="BZ110" s="100" t="str">
        <f t="shared" si="157"/>
        <v/>
      </c>
    </row>
    <row r="111" spans="1:78" ht="15.75" customHeight="1" x14ac:dyDescent="0.3">
      <c r="A111" s="387" t="str">
        <f>Contacts!$L$11&amp;"_"&amp;'Service Points'!C111</f>
        <v>______81</v>
      </c>
      <c r="B111" s="388">
        <f>IF(ISERROR(VLOOKUP(A111,LY!$D:$E,1,FALSE)),0,1)</f>
        <v>0</v>
      </c>
      <c r="C111" s="293">
        <f t="shared" si="158"/>
        <v>81</v>
      </c>
      <c r="D111" s="295" t="str">
        <f t="shared" si="88"/>
        <v/>
      </c>
      <c r="E111" s="42" t="str">
        <f t="shared" si="89"/>
        <v/>
      </c>
      <c r="F111" s="42" t="str">
        <f t="shared" si="90"/>
        <v/>
      </c>
      <c r="G111" s="420" t="str">
        <f t="shared" si="91"/>
        <v/>
      </c>
      <c r="H111" s="42"/>
      <c r="I111" s="294" t="str">
        <f t="shared" si="92"/>
        <v/>
      </c>
      <c r="J111" s="130" t="str">
        <f t="shared" si="93"/>
        <v/>
      </c>
      <c r="K111" s="386" t="str">
        <f t="shared" si="95"/>
        <v/>
      </c>
      <c r="L111" s="46">
        <f t="shared" si="94"/>
        <v>0</v>
      </c>
      <c r="M111" s="259" t="str">
        <f t="shared" si="96"/>
        <v/>
      </c>
      <c r="N111" s="259" t="str">
        <f t="shared" si="97"/>
        <v/>
      </c>
      <c r="O111" s="146"/>
      <c r="P111" s="100" t="str">
        <f t="shared" si="98"/>
        <v/>
      </c>
      <c r="Q111" s="100" t="str">
        <f t="shared" si="99"/>
        <v/>
      </c>
      <c r="R111" s="100" t="str">
        <f t="shared" si="100"/>
        <v/>
      </c>
      <c r="S111" s="100" t="str">
        <f t="shared" si="101"/>
        <v/>
      </c>
      <c r="T111" s="100" t="str">
        <f t="shared" si="102"/>
        <v/>
      </c>
      <c r="U111" s="100" t="str">
        <f t="shared" si="103"/>
        <v/>
      </c>
      <c r="V111" s="100" t="str">
        <f t="shared" si="104"/>
        <v/>
      </c>
      <c r="W111" s="100" t="str">
        <f t="shared" si="105"/>
        <v/>
      </c>
      <c r="X111" s="100" t="str">
        <f t="shared" si="106"/>
        <v/>
      </c>
      <c r="Y111" s="100" t="str">
        <f t="shared" si="107"/>
        <v/>
      </c>
      <c r="Z111" s="100" t="str">
        <f t="shared" si="108"/>
        <v/>
      </c>
      <c r="AA111" s="100" t="str">
        <f t="shared" si="109"/>
        <v/>
      </c>
      <c r="AB111" s="100" t="str">
        <f t="shared" si="110"/>
        <v/>
      </c>
      <c r="AC111" s="100" t="str">
        <f t="shared" si="111"/>
        <v/>
      </c>
      <c r="AD111" s="100"/>
      <c r="AE111" s="100" t="str">
        <f t="shared" si="112"/>
        <v/>
      </c>
      <c r="AF111" s="100" t="str">
        <f t="shared" si="113"/>
        <v/>
      </c>
      <c r="AG111" s="100" t="str">
        <f t="shared" si="114"/>
        <v/>
      </c>
      <c r="AH111" s="100" t="str">
        <f t="shared" si="115"/>
        <v/>
      </c>
      <c r="AI111" s="100" t="str">
        <f t="shared" si="116"/>
        <v/>
      </c>
      <c r="AJ111" s="100" t="str">
        <f t="shared" si="117"/>
        <v/>
      </c>
      <c r="AK111" s="100" t="str">
        <f t="shared" si="118"/>
        <v/>
      </c>
      <c r="AL111" s="100" t="str">
        <f t="shared" si="119"/>
        <v/>
      </c>
      <c r="AM111" s="100" t="str">
        <f t="shared" si="120"/>
        <v/>
      </c>
      <c r="AN111" s="100" t="str">
        <f t="shared" si="121"/>
        <v/>
      </c>
      <c r="AO111" s="100" t="str">
        <f t="shared" si="122"/>
        <v/>
      </c>
      <c r="AP111" s="100" t="str">
        <f t="shared" si="123"/>
        <v/>
      </c>
      <c r="AQ111" s="100" t="str">
        <f t="shared" si="124"/>
        <v/>
      </c>
      <c r="AR111" s="100" t="str">
        <f t="shared" si="125"/>
        <v/>
      </c>
      <c r="AS111" s="259" t="str">
        <f t="shared" si="126"/>
        <v/>
      </c>
      <c r="AT111" s="259" t="str">
        <f t="shared" si="127"/>
        <v/>
      </c>
      <c r="AU111" s="259" t="str">
        <f t="shared" si="128"/>
        <v/>
      </c>
      <c r="AV111" s="259" t="str">
        <f t="shared" si="129"/>
        <v/>
      </c>
      <c r="AW111" s="259"/>
      <c r="AX111" s="100" t="str">
        <f t="shared" si="130"/>
        <v/>
      </c>
      <c r="AY111" s="100" t="str">
        <f t="shared" si="131"/>
        <v/>
      </c>
      <c r="AZ111" s="100" t="str">
        <f t="shared" si="132"/>
        <v/>
      </c>
      <c r="BA111" s="100" t="str">
        <f t="shared" si="133"/>
        <v/>
      </c>
      <c r="BB111" s="100" t="str">
        <f t="shared" si="134"/>
        <v/>
      </c>
      <c r="BC111" s="100" t="str">
        <f t="shared" si="135"/>
        <v/>
      </c>
      <c r="BD111" s="100" t="str">
        <f t="shared" si="136"/>
        <v/>
      </c>
      <c r="BE111" s="100" t="str">
        <f t="shared" si="137"/>
        <v/>
      </c>
      <c r="BF111" s="100" t="str">
        <f t="shared" si="138"/>
        <v/>
      </c>
      <c r="BG111" s="100" t="str">
        <f t="shared" si="139"/>
        <v/>
      </c>
      <c r="BH111" s="100" t="str">
        <f t="shared" si="140"/>
        <v/>
      </c>
      <c r="BI111" s="100" t="str">
        <f t="shared" si="141"/>
        <v/>
      </c>
      <c r="BJ111" s="100" t="str">
        <f t="shared" si="142"/>
        <v/>
      </c>
      <c r="BK111" s="100" t="str">
        <f t="shared" si="143"/>
        <v/>
      </c>
      <c r="BL111" s="100"/>
      <c r="BM111" s="100" t="str">
        <f t="shared" si="144"/>
        <v/>
      </c>
      <c r="BN111" s="100" t="str">
        <f t="shared" si="145"/>
        <v/>
      </c>
      <c r="BO111" s="100" t="str">
        <f t="shared" si="146"/>
        <v/>
      </c>
      <c r="BP111" s="100" t="str">
        <f t="shared" si="147"/>
        <v/>
      </c>
      <c r="BQ111" s="100" t="str">
        <f t="shared" si="148"/>
        <v/>
      </c>
      <c r="BR111" s="100" t="str">
        <f t="shared" si="149"/>
        <v/>
      </c>
      <c r="BS111" s="100" t="str">
        <f t="shared" si="150"/>
        <v/>
      </c>
      <c r="BT111" s="100" t="str">
        <f t="shared" si="151"/>
        <v/>
      </c>
      <c r="BU111" s="100" t="str">
        <f t="shared" si="152"/>
        <v/>
      </c>
      <c r="BV111" s="100" t="str">
        <f t="shared" si="153"/>
        <v/>
      </c>
      <c r="BW111" s="100" t="str">
        <f t="shared" si="154"/>
        <v/>
      </c>
      <c r="BX111" s="100" t="str">
        <f t="shared" si="155"/>
        <v/>
      </c>
      <c r="BY111" s="100" t="str">
        <f t="shared" si="156"/>
        <v/>
      </c>
      <c r="BZ111" s="100" t="str">
        <f t="shared" si="157"/>
        <v/>
      </c>
    </row>
    <row r="112" spans="1:78" ht="15.75" customHeight="1" x14ac:dyDescent="0.3">
      <c r="A112" s="387" t="str">
        <f>Contacts!$L$11&amp;"_"&amp;'Service Points'!C112</f>
        <v>______82</v>
      </c>
      <c r="B112" s="388">
        <f>IF(ISERROR(VLOOKUP(A112,LY!$D:$E,1,FALSE)),0,1)</f>
        <v>0</v>
      </c>
      <c r="C112" s="293">
        <f t="shared" si="158"/>
        <v>82</v>
      </c>
      <c r="D112" s="295" t="str">
        <f t="shared" si="88"/>
        <v/>
      </c>
      <c r="E112" s="42" t="str">
        <f t="shared" si="89"/>
        <v/>
      </c>
      <c r="F112" s="42" t="str">
        <f t="shared" si="90"/>
        <v/>
      </c>
      <c r="G112" s="420" t="str">
        <f t="shared" si="91"/>
        <v/>
      </c>
      <c r="H112" s="42"/>
      <c r="I112" s="294" t="str">
        <f t="shared" si="92"/>
        <v/>
      </c>
      <c r="J112" s="130" t="str">
        <f t="shared" si="93"/>
        <v/>
      </c>
      <c r="K112" s="386" t="str">
        <f t="shared" si="95"/>
        <v/>
      </c>
      <c r="L112" s="46">
        <f t="shared" si="94"/>
        <v>0</v>
      </c>
      <c r="M112" s="259" t="str">
        <f t="shared" si="96"/>
        <v/>
      </c>
      <c r="N112" s="259" t="str">
        <f t="shared" si="97"/>
        <v/>
      </c>
      <c r="O112" s="146"/>
      <c r="P112" s="100" t="str">
        <f t="shared" si="98"/>
        <v/>
      </c>
      <c r="Q112" s="100" t="str">
        <f t="shared" si="99"/>
        <v/>
      </c>
      <c r="R112" s="100" t="str">
        <f t="shared" si="100"/>
        <v/>
      </c>
      <c r="S112" s="100" t="str">
        <f t="shared" si="101"/>
        <v/>
      </c>
      <c r="T112" s="100" t="str">
        <f t="shared" si="102"/>
        <v/>
      </c>
      <c r="U112" s="100" t="str">
        <f t="shared" si="103"/>
        <v/>
      </c>
      <c r="V112" s="100" t="str">
        <f t="shared" si="104"/>
        <v/>
      </c>
      <c r="W112" s="100" t="str">
        <f t="shared" si="105"/>
        <v/>
      </c>
      <c r="X112" s="100" t="str">
        <f t="shared" si="106"/>
        <v/>
      </c>
      <c r="Y112" s="100" t="str">
        <f t="shared" si="107"/>
        <v/>
      </c>
      <c r="Z112" s="100" t="str">
        <f t="shared" si="108"/>
        <v/>
      </c>
      <c r="AA112" s="100" t="str">
        <f t="shared" si="109"/>
        <v/>
      </c>
      <c r="AB112" s="100" t="str">
        <f t="shared" si="110"/>
        <v/>
      </c>
      <c r="AC112" s="100" t="str">
        <f t="shared" si="111"/>
        <v/>
      </c>
      <c r="AD112" s="100"/>
      <c r="AE112" s="100" t="str">
        <f t="shared" si="112"/>
        <v/>
      </c>
      <c r="AF112" s="100" t="str">
        <f t="shared" si="113"/>
        <v/>
      </c>
      <c r="AG112" s="100" t="str">
        <f t="shared" si="114"/>
        <v/>
      </c>
      <c r="AH112" s="100" t="str">
        <f t="shared" si="115"/>
        <v/>
      </c>
      <c r="AI112" s="100" t="str">
        <f t="shared" si="116"/>
        <v/>
      </c>
      <c r="AJ112" s="100" t="str">
        <f t="shared" si="117"/>
        <v/>
      </c>
      <c r="AK112" s="100" t="str">
        <f t="shared" si="118"/>
        <v/>
      </c>
      <c r="AL112" s="100" t="str">
        <f t="shared" si="119"/>
        <v/>
      </c>
      <c r="AM112" s="100" t="str">
        <f t="shared" si="120"/>
        <v/>
      </c>
      <c r="AN112" s="100" t="str">
        <f t="shared" si="121"/>
        <v/>
      </c>
      <c r="AO112" s="100" t="str">
        <f t="shared" si="122"/>
        <v/>
      </c>
      <c r="AP112" s="100" t="str">
        <f t="shared" si="123"/>
        <v/>
      </c>
      <c r="AQ112" s="100" t="str">
        <f t="shared" si="124"/>
        <v/>
      </c>
      <c r="AR112" s="100" t="str">
        <f t="shared" si="125"/>
        <v/>
      </c>
      <c r="AS112" s="259" t="str">
        <f t="shared" si="126"/>
        <v/>
      </c>
      <c r="AT112" s="259" t="str">
        <f t="shared" si="127"/>
        <v/>
      </c>
      <c r="AU112" s="259" t="str">
        <f t="shared" si="128"/>
        <v/>
      </c>
      <c r="AV112" s="259" t="str">
        <f t="shared" si="129"/>
        <v/>
      </c>
      <c r="AW112" s="259"/>
      <c r="AX112" s="100" t="str">
        <f t="shared" si="130"/>
        <v/>
      </c>
      <c r="AY112" s="100" t="str">
        <f t="shared" si="131"/>
        <v/>
      </c>
      <c r="AZ112" s="100" t="str">
        <f t="shared" si="132"/>
        <v/>
      </c>
      <c r="BA112" s="100" t="str">
        <f t="shared" si="133"/>
        <v/>
      </c>
      <c r="BB112" s="100" t="str">
        <f t="shared" si="134"/>
        <v/>
      </c>
      <c r="BC112" s="100" t="str">
        <f t="shared" si="135"/>
        <v/>
      </c>
      <c r="BD112" s="100" t="str">
        <f t="shared" si="136"/>
        <v/>
      </c>
      <c r="BE112" s="100" t="str">
        <f t="shared" si="137"/>
        <v/>
      </c>
      <c r="BF112" s="100" t="str">
        <f t="shared" si="138"/>
        <v/>
      </c>
      <c r="BG112" s="100" t="str">
        <f t="shared" si="139"/>
        <v/>
      </c>
      <c r="BH112" s="100" t="str">
        <f t="shared" si="140"/>
        <v/>
      </c>
      <c r="BI112" s="100" t="str">
        <f t="shared" si="141"/>
        <v/>
      </c>
      <c r="BJ112" s="100" t="str">
        <f t="shared" si="142"/>
        <v/>
      </c>
      <c r="BK112" s="100" t="str">
        <f t="shared" si="143"/>
        <v/>
      </c>
      <c r="BL112" s="100"/>
      <c r="BM112" s="100" t="str">
        <f t="shared" si="144"/>
        <v/>
      </c>
      <c r="BN112" s="100" t="str">
        <f t="shared" si="145"/>
        <v/>
      </c>
      <c r="BO112" s="100" t="str">
        <f t="shared" si="146"/>
        <v/>
      </c>
      <c r="BP112" s="100" t="str">
        <f t="shared" si="147"/>
        <v/>
      </c>
      <c r="BQ112" s="100" t="str">
        <f t="shared" si="148"/>
        <v/>
      </c>
      <c r="BR112" s="100" t="str">
        <f t="shared" si="149"/>
        <v/>
      </c>
      <c r="BS112" s="100" t="str">
        <f t="shared" si="150"/>
        <v/>
      </c>
      <c r="BT112" s="100" t="str">
        <f t="shared" si="151"/>
        <v/>
      </c>
      <c r="BU112" s="100" t="str">
        <f t="shared" si="152"/>
        <v/>
      </c>
      <c r="BV112" s="100" t="str">
        <f t="shared" si="153"/>
        <v/>
      </c>
      <c r="BW112" s="100" t="str">
        <f t="shared" si="154"/>
        <v/>
      </c>
      <c r="BX112" s="100" t="str">
        <f t="shared" si="155"/>
        <v/>
      </c>
      <c r="BY112" s="100" t="str">
        <f t="shared" si="156"/>
        <v/>
      </c>
      <c r="BZ112" s="100" t="str">
        <f t="shared" si="157"/>
        <v/>
      </c>
    </row>
    <row r="113" spans="1:78" ht="15.75" customHeight="1" x14ac:dyDescent="0.3">
      <c r="A113" s="387" t="str">
        <f>Contacts!$L$11&amp;"_"&amp;'Service Points'!C113</f>
        <v>______83</v>
      </c>
      <c r="B113" s="388">
        <f>IF(ISERROR(VLOOKUP(A113,LY!$D:$E,1,FALSE)),0,1)</f>
        <v>0</v>
      </c>
      <c r="C113" s="293">
        <f t="shared" si="158"/>
        <v>83</v>
      </c>
      <c r="D113" s="295" t="str">
        <f t="shared" si="88"/>
        <v/>
      </c>
      <c r="E113" s="42" t="str">
        <f t="shared" si="89"/>
        <v/>
      </c>
      <c r="F113" s="42" t="str">
        <f t="shared" si="90"/>
        <v/>
      </c>
      <c r="G113" s="420" t="str">
        <f t="shared" si="91"/>
        <v/>
      </c>
      <c r="H113" s="42"/>
      <c r="I113" s="294" t="str">
        <f t="shared" si="92"/>
        <v/>
      </c>
      <c r="J113" s="130" t="str">
        <f t="shared" si="93"/>
        <v/>
      </c>
      <c r="K113" s="386" t="str">
        <f t="shared" si="95"/>
        <v/>
      </c>
      <c r="L113" s="46">
        <f t="shared" si="94"/>
        <v>0</v>
      </c>
      <c r="M113" s="259" t="str">
        <f t="shared" si="96"/>
        <v/>
      </c>
      <c r="N113" s="259" t="str">
        <f t="shared" si="97"/>
        <v/>
      </c>
      <c r="O113" s="146"/>
      <c r="P113" s="100" t="str">
        <f t="shared" si="98"/>
        <v/>
      </c>
      <c r="Q113" s="100" t="str">
        <f t="shared" si="99"/>
        <v/>
      </c>
      <c r="R113" s="100" t="str">
        <f t="shared" si="100"/>
        <v/>
      </c>
      <c r="S113" s="100" t="str">
        <f t="shared" si="101"/>
        <v/>
      </c>
      <c r="T113" s="100" t="str">
        <f t="shared" si="102"/>
        <v/>
      </c>
      <c r="U113" s="100" t="str">
        <f t="shared" si="103"/>
        <v/>
      </c>
      <c r="V113" s="100" t="str">
        <f t="shared" si="104"/>
        <v/>
      </c>
      <c r="W113" s="100" t="str">
        <f t="shared" si="105"/>
        <v/>
      </c>
      <c r="X113" s="100" t="str">
        <f t="shared" si="106"/>
        <v/>
      </c>
      <c r="Y113" s="100" t="str">
        <f t="shared" si="107"/>
        <v/>
      </c>
      <c r="Z113" s="100" t="str">
        <f t="shared" si="108"/>
        <v/>
      </c>
      <c r="AA113" s="100" t="str">
        <f t="shared" si="109"/>
        <v/>
      </c>
      <c r="AB113" s="100" t="str">
        <f t="shared" si="110"/>
        <v/>
      </c>
      <c r="AC113" s="100" t="str">
        <f t="shared" si="111"/>
        <v/>
      </c>
      <c r="AD113" s="100"/>
      <c r="AE113" s="100" t="str">
        <f t="shared" si="112"/>
        <v/>
      </c>
      <c r="AF113" s="100" t="str">
        <f t="shared" si="113"/>
        <v/>
      </c>
      <c r="AG113" s="100" t="str">
        <f t="shared" si="114"/>
        <v/>
      </c>
      <c r="AH113" s="100" t="str">
        <f t="shared" si="115"/>
        <v/>
      </c>
      <c r="AI113" s="100" t="str">
        <f t="shared" si="116"/>
        <v/>
      </c>
      <c r="AJ113" s="100" t="str">
        <f t="shared" si="117"/>
        <v/>
      </c>
      <c r="AK113" s="100" t="str">
        <f t="shared" si="118"/>
        <v/>
      </c>
      <c r="AL113" s="100" t="str">
        <f t="shared" si="119"/>
        <v/>
      </c>
      <c r="AM113" s="100" t="str">
        <f t="shared" si="120"/>
        <v/>
      </c>
      <c r="AN113" s="100" t="str">
        <f t="shared" si="121"/>
        <v/>
      </c>
      <c r="AO113" s="100" t="str">
        <f t="shared" si="122"/>
        <v/>
      </c>
      <c r="AP113" s="100" t="str">
        <f t="shared" si="123"/>
        <v/>
      </c>
      <c r="AQ113" s="100" t="str">
        <f t="shared" si="124"/>
        <v/>
      </c>
      <c r="AR113" s="100" t="str">
        <f t="shared" si="125"/>
        <v/>
      </c>
      <c r="AS113" s="259" t="str">
        <f t="shared" si="126"/>
        <v/>
      </c>
      <c r="AT113" s="259" t="str">
        <f t="shared" si="127"/>
        <v/>
      </c>
      <c r="AU113" s="259" t="str">
        <f t="shared" si="128"/>
        <v/>
      </c>
      <c r="AV113" s="259" t="str">
        <f t="shared" si="129"/>
        <v/>
      </c>
      <c r="AW113" s="259"/>
      <c r="AX113" s="100" t="str">
        <f t="shared" si="130"/>
        <v/>
      </c>
      <c r="AY113" s="100" t="str">
        <f t="shared" si="131"/>
        <v/>
      </c>
      <c r="AZ113" s="100" t="str">
        <f t="shared" si="132"/>
        <v/>
      </c>
      <c r="BA113" s="100" t="str">
        <f t="shared" si="133"/>
        <v/>
      </c>
      <c r="BB113" s="100" t="str">
        <f t="shared" si="134"/>
        <v/>
      </c>
      <c r="BC113" s="100" t="str">
        <f t="shared" si="135"/>
        <v/>
      </c>
      <c r="BD113" s="100" t="str">
        <f t="shared" si="136"/>
        <v/>
      </c>
      <c r="BE113" s="100" t="str">
        <f t="shared" si="137"/>
        <v/>
      </c>
      <c r="BF113" s="100" t="str">
        <f t="shared" si="138"/>
        <v/>
      </c>
      <c r="BG113" s="100" t="str">
        <f t="shared" si="139"/>
        <v/>
      </c>
      <c r="BH113" s="100" t="str">
        <f t="shared" si="140"/>
        <v/>
      </c>
      <c r="BI113" s="100" t="str">
        <f t="shared" si="141"/>
        <v/>
      </c>
      <c r="BJ113" s="100" t="str">
        <f t="shared" si="142"/>
        <v/>
      </c>
      <c r="BK113" s="100" t="str">
        <f t="shared" si="143"/>
        <v/>
      </c>
      <c r="BL113" s="100"/>
      <c r="BM113" s="100" t="str">
        <f t="shared" si="144"/>
        <v/>
      </c>
      <c r="BN113" s="100" t="str">
        <f t="shared" si="145"/>
        <v/>
      </c>
      <c r="BO113" s="100" t="str">
        <f t="shared" si="146"/>
        <v/>
      </c>
      <c r="BP113" s="100" t="str">
        <f t="shared" si="147"/>
        <v/>
      </c>
      <c r="BQ113" s="100" t="str">
        <f t="shared" si="148"/>
        <v/>
      </c>
      <c r="BR113" s="100" t="str">
        <f t="shared" si="149"/>
        <v/>
      </c>
      <c r="BS113" s="100" t="str">
        <f t="shared" si="150"/>
        <v/>
      </c>
      <c r="BT113" s="100" t="str">
        <f t="shared" si="151"/>
        <v/>
      </c>
      <c r="BU113" s="100" t="str">
        <f t="shared" si="152"/>
        <v/>
      </c>
      <c r="BV113" s="100" t="str">
        <f t="shared" si="153"/>
        <v/>
      </c>
      <c r="BW113" s="100" t="str">
        <f t="shared" si="154"/>
        <v/>
      </c>
      <c r="BX113" s="100" t="str">
        <f t="shared" si="155"/>
        <v/>
      </c>
      <c r="BY113" s="100" t="str">
        <f t="shared" si="156"/>
        <v/>
      </c>
      <c r="BZ113" s="100" t="str">
        <f t="shared" si="157"/>
        <v/>
      </c>
    </row>
    <row r="114" spans="1:78" ht="15.75" customHeight="1" x14ac:dyDescent="0.3">
      <c r="A114" s="387" t="str">
        <f>Contacts!$L$11&amp;"_"&amp;'Service Points'!C114</f>
        <v>______84</v>
      </c>
      <c r="B114" s="388">
        <f>IF(ISERROR(VLOOKUP(A114,LY!$D:$E,1,FALSE)),0,1)</f>
        <v>0</v>
      </c>
      <c r="C114" s="293">
        <f t="shared" si="158"/>
        <v>84</v>
      </c>
      <c r="D114" s="295" t="str">
        <f t="shared" si="88"/>
        <v/>
      </c>
      <c r="E114" s="42" t="str">
        <f t="shared" si="89"/>
        <v/>
      </c>
      <c r="F114" s="42" t="str">
        <f t="shared" si="90"/>
        <v/>
      </c>
      <c r="G114" s="420" t="str">
        <f t="shared" si="91"/>
        <v/>
      </c>
      <c r="H114" s="42"/>
      <c r="I114" s="294" t="str">
        <f t="shared" si="92"/>
        <v/>
      </c>
      <c r="J114" s="130" t="str">
        <f t="shared" si="93"/>
        <v/>
      </c>
      <c r="K114" s="386" t="str">
        <f t="shared" si="95"/>
        <v/>
      </c>
      <c r="L114" s="46">
        <f t="shared" si="94"/>
        <v>0</v>
      </c>
      <c r="M114" s="259" t="str">
        <f t="shared" si="96"/>
        <v/>
      </c>
      <c r="N114" s="259" t="str">
        <f t="shared" si="97"/>
        <v/>
      </c>
      <c r="O114" s="146"/>
      <c r="P114" s="100" t="str">
        <f t="shared" si="98"/>
        <v/>
      </c>
      <c r="Q114" s="100" t="str">
        <f t="shared" si="99"/>
        <v/>
      </c>
      <c r="R114" s="100" t="str">
        <f t="shared" si="100"/>
        <v/>
      </c>
      <c r="S114" s="100" t="str">
        <f t="shared" si="101"/>
        <v/>
      </c>
      <c r="T114" s="100" t="str">
        <f t="shared" si="102"/>
        <v/>
      </c>
      <c r="U114" s="100" t="str">
        <f t="shared" si="103"/>
        <v/>
      </c>
      <c r="V114" s="100" t="str">
        <f t="shared" si="104"/>
        <v/>
      </c>
      <c r="W114" s="100" t="str">
        <f t="shared" si="105"/>
        <v/>
      </c>
      <c r="X114" s="100" t="str">
        <f t="shared" si="106"/>
        <v/>
      </c>
      <c r="Y114" s="100" t="str">
        <f t="shared" si="107"/>
        <v/>
      </c>
      <c r="Z114" s="100" t="str">
        <f t="shared" si="108"/>
        <v/>
      </c>
      <c r="AA114" s="100" t="str">
        <f t="shared" si="109"/>
        <v/>
      </c>
      <c r="AB114" s="100" t="str">
        <f t="shared" si="110"/>
        <v/>
      </c>
      <c r="AC114" s="100" t="str">
        <f t="shared" si="111"/>
        <v/>
      </c>
      <c r="AD114" s="100"/>
      <c r="AE114" s="100" t="str">
        <f t="shared" si="112"/>
        <v/>
      </c>
      <c r="AF114" s="100" t="str">
        <f t="shared" si="113"/>
        <v/>
      </c>
      <c r="AG114" s="100" t="str">
        <f t="shared" si="114"/>
        <v/>
      </c>
      <c r="AH114" s="100" t="str">
        <f t="shared" si="115"/>
        <v/>
      </c>
      <c r="AI114" s="100" t="str">
        <f t="shared" si="116"/>
        <v/>
      </c>
      <c r="AJ114" s="100" t="str">
        <f t="shared" si="117"/>
        <v/>
      </c>
      <c r="AK114" s="100" t="str">
        <f t="shared" si="118"/>
        <v/>
      </c>
      <c r="AL114" s="100" t="str">
        <f t="shared" si="119"/>
        <v/>
      </c>
      <c r="AM114" s="100" t="str">
        <f t="shared" si="120"/>
        <v/>
      </c>
      <c r="AN114" s="100" t="str">
        <f t="shared" si="121"/>
        <v/>
      </c>
      <c r="AO114" s="100" t="str">
        <f t="shared" si="122"/>
        <v/>
      </c>
      <c r="AP114" s="100" t="str">
        <f t="shared" si="123"/>
        <v/>
      </c>
      <c r="AQ114" s="100" t="str">
        <f t="shared" si="124"/>
        <v/>
      </c>
      <c r="AR114" s="100" t="str">
        <f t="shared" si="125"/>
        <v/>
      </c>
      <c r="AS114" s="259" t="str">
        <f t="shared" si="126"/>
        <v/>
      </c>
      <c r="AT114" s="259" t="str">
        <f t="shared" si="127"/>
        <v/>
      </c>
      <c r="AU114" s="259" t="str">
        <f t="shared" si="128"/>
        <v/>
      </c>
      <c r="AV114" s="259" t="str">
        <f t="shared" si="129"/>
        <v/>
      </c>
      <c r="AW114" s="259"/>
      <c r="AX114" s="100" t="str">
        <f t="shared" si="130"/>
        <v/>
      </c>
      <c r="AY114" s="100" t="str">
        <f t="shared" si="131"/>
        <v/>
      </c>
      <c r="AZ114" s="100" t="str">
        <f t="shared" si="132"/>
        <v/>
      </c>
      <c r="BA114" s="100" t="str">
        <f t="shared" si="133"/>
        <v/>
      </c>
      <c r="BB114" s="100" t="str">
        <f t="shared" si="134"/>
        <v/>
      </c>
      <c r="BC114" s="100" t="str">
        <f t="shared" si="135"/>
        <v/>
      </c>
      <c r="BD114" s="100" t="str">
        <f t="shared" si="136"/>
        <v/>
      </c>
      <c r="BE114" s="100" t="str">
        <f t="shared" si="137"/>
        <v/>
      </c>
      <c r="BF114" s="100" t="str">
        <f t="shared" si="138"/>
        <v/>
      </c>
      <c r="BG114" s="100" t="str">
        <f t="shared" si="139"/>
        <v/>
      </c>
      <c r="BH114" s="100" t="str">
        <f t="shared" si="140"/>
        <v/>
      </c>
      <c r="BI114" s="100" t="str">
        <f t="shared" si="141"/>
        <v/>
      </c>
      <c r="BJ114" s="100" t="str">
        <f t="shared" si="142"/>
        <v/>
      </c>
      <c r="BK114" s="100" t="str">
        <f t="shared" si="143"/>
        <v/>
      </c>
      <c r="BL114" s="100"/>
      <c r="BM114" s="100" t="str">
        <f t="shared" si="144"/>
        <v/>
      </c>
      <c r="BN114" s="100" t="str">
        <f t="shared" si="145"/>
        <v/>
      </c>
      <c r="BO114" s="100" t="str">
        <f t="shared" si="146"/>
        <v/>
      </c>
      <c r="BP114" s="100" t="str">
        <f t="shared" si="147"/>
        <v/>
      </c>
      <c r="BQ114" s="100" t="str">
        <f t="shared" si="148"/>
        <v/>
      </c>
      <c r="BR114" s="100" t="str">
        <f t="shared" si="149"/>
        <v/>
      </c>
      <c r="BS114" s="100" t="str">
        <f t="shared" si="150"/>
        <v/>
      </c>
      <c r="BT114" s="100" t="str">
        <f t="shared" si="151"/>
        <v/>
      </c>
      <c r="BU114" s="100" t="str">
        <f t="shared" si="152"/>
        <v/>
      </c>
      <c r="BV114" s="100" t="str">
        <f t="shared" si="153"/>
        <v/>
      </c>
      <c r="BW114" s="100" t="str">
        <f t="shared" si="154"/>
        <v/>
      </c>
      <c r="BX114" s="100" t="str">
        <f t="shared" si="155"/>
        <v/>
      </c>
      <c r="BY114" s="100" t="str">
        <f t="shared" si="156"/>
        <v/>
      </c>
      <c r="BZ114" s="100" t="str">
        <f t="shared" si="157"/>
        <v/>
      </c>
    </row>
    <row r="115" spans="1:78" ht="15.75" customHeight="1" x14ac:dyDescent="0.3">
      <c r="A115" s="387" t="str">
        <f>Contacts!$L$11&amp;"_"&amp;'Service Points'!C115</f>
        <v>______85</v>
      </c>
      <c r="B115" s="388">
        <f>IF(ISERROR(VLOOKUP(A115,LY!$D:$E,1,FALSE)),0,1)</f>
        <v>0</v>
      </c>
      <c r="C115" s="293">
        <f t="shared" si="158"/>
        <v>85</v>
      </c>
      <c r="D115" s="295" t="str">
        <f t="shared" si="88"/>
        <v/>
      </c>
      <c r="E115" s="42" t="str">
        <f t="shared" si="89"/>
        <v/>
      </c>
      <c r="F115" s="42" t="str">
        <f t="shared" si="90"/>
        <v/>
      </c>
      <c r="G115" s="420" t="str">
        <f t="shared" si="91"/>
        <v/>
      </c>
      <c r="H115" s="42"/>
      <c r="I115" s="294" t="str">
        <f t="shared" si="92"/>
        <v/>
      </c>
      <c r="J115" s="130" t="str">
        <f t="shared" si="93"/>
        <v/>
      </c>
      <c r="K115" s="386" t="str">
        <f t="shared" si="95"/>
        <v/>
      </c>
      <c r="L115" s="46">
        <f t="shared" si="94"/>
        <v>0</v>
      </c>
      <c r="M115" s="259" t="str">
        <f t="shared" si="96"/>
        <v/>
      </c>
      <c r="N115" s="259" t="str">
        <f t="shared" si="97"/>
        <v/>
      </c>
      <c r="O115" s="146"/>
      <c r="P115" s="100" t="str">
        <f t="shared" si="98"/>
        <v/>
      </c>
      <c r="Q115" s="100" t="str">
        <f t="shared" si="99"/>
        <v/>
      </c>
      <c r="R115" s="100" t="str">
        <f t="shared" si="100"/>
        <v/>
      </c>
      <c r="S115" s="100" t="str">
        <f t="shared" si="101"/>
        <v/>
      </c>
      <c r="T115" s="100" t="str">
        <f t="shared" si="102"/>
        <v/>
      </c>
      <c r="U115" s="100" t="str">
        <f t="shared" si="103"/>
        <v/>
      </c>
      <c r="V115" s="100" t="str">
        <f t="shared" si="104"/>
        <v/>
      </c>
      <c r="W115" s="100" t="str">
        <f t="shared" si="105"/>
        <v/>
      </c>
      <c r="X115" s="100" t="str">
        <f t="shared" si="106"/>
        <v/>
      </c>
      <c r="Y115" s="100" t="str">
        <f t="shared" si="107"/>
        <v/>
      </c>
      <c r="Z115" s="100" t="str">
        <f t="shared" si="108"/>
        <v/>
      </c>
      <c r="AA115" s="100" t="str">
        <f t="shared" si="109"/>
        <v/>
      </c>
      <c r="AB115" s="100" t="str">
        <f t="shared" si="110"/>
        <v/>
      </c>
      <c r="AC115" s="100" t="str">
        <f t="shared" si="111"/>
        <v/>
      </c>
      <c r="AD115" s="100"/>
      <c r="AE115" s="100" t="str">
        <f t="shared" si="112"/>
        <v/>
      </c>
      <c r="AF115" s="100" t="str">
        <f t="shared" si="113"/>
        <v/>
      </c>
      <c r="AG115" s="100" t="str">
        <f t="shared" si="114"/>
        <v/>
      </c>
      <c r="AH115" s="100" t="str">
        <f t="shared" si="115"/>
        <v/>
      </c>
      <c r="AI115" s="100" t="str">
        <f t="shared" si="116"/>
        <v/>
      </c>
      <c r="AJ115" s="100" t="str">
        <f t="shared" si="117"/>
        <v/>
      </c>
      <c r="AK115" s="100" t="str">
        <f t="shared" si="118"/>
        <v/>
      </c>
      <c r="AL115" s="100" t="str">
        <f t="shared" si="119"/>
        <v/>
      </c>
      <c r="AM115" s="100" t="str">
        <f t="shared" si="120"/>
        <v/>
      </c>
      <c r="AN115" s="100" t="str">
        <f t="shared" si="121"/>
        <v/>
      </c>
      <c r="AO115" s="100" t="str">
        <f t="shared" si="122"/>
        <v/>
      </c>
      <c r="AP115" s="100" t="str">
        <f t="shared" si="123"/>
        <v/>
      </c>
      <c r="AQ115" s="100" t="str">
        <f t="shared" si="124"/>
        <v/>
      </c>
      <c r="AR115" s="100" t="str">
        <f t="shared" si="125"/>
        <v/>
      </c>
      <c r="AS115" s="259" t="str">
        <f t="shared" si="126"/>
        <v/>
      </c>
      <c r="AT115" s="259" t="str">
        <f t="shared" si="127"/>
        <v/>
      </c>
      <c r="AU115" s="259" t="str">
        <f t="shared" si="128"/>
        <v/>
      </c>
      <c r="AV115" s="259" t="str">
        <f t="shared" si="129"/>
        <v/>
      </c>
      <c r="AW115" s="259"/>
      <c r="AX115" s="100" t="str">
        <f t="shared" si="130"/>
        <v/>
      </c>
      <c r="AY115" s="100" t="str">
        <f t="shared" si="131"/>
        <v/>
      </c>
      <c r="AZ115" s="100" t="str">
        <f t="shared" si="132"/>
        <v/>
      </c>
      <c r="BA115" s="100" t="str">
        <f t="shared" si="133"/>
        <v/>
      </c>
      <c r="BB115" s="100" t="str">
        <f t="shared" si="134"/>
        <v/>
      </c>
      <c r="BC115" s="100" t="str">
        <f t="shared" si="135"/>
        <v/>
      </c>
      <c r="BD115" s="100" t="str">
        <f t="shared" si="136"/>
        <v/>
      </c>
      <c r="BE115" s="100" t="str">
        <f t="shared" si="137"/>
        <v/>
      </c>
      <c r="BF115" s="100" t="str">
        <f t="shared" si="138"/>
        <v/>
      </c>
      <c r="BG115" s="100" t="str">
        <f t="shared" si="139"/>
        <v/>
      </c>
      <c r="BH115" s="100" t="str">
        <f t="shared" si="140"/>
        <v/>
      </c>
      <c r="BI115" s="100" t="str">
        <f t="shared" si="141"/>
        <v/>
      </c>
      <c r="BJ115" s="100" t="str">
        <f t="shared" si="142"/>
        <v/>
      </c>
      <c r="BK115" s="100" t="str">
        <f t="shared" si="143"/>
        <v/>
      </c>
      <c r="BL115" s="100"/>
      <c r="BM115" s="100" t="str">
        <f t="shared" si="144"/>
        <v/>
      </c>
      <c r="BN115" s="100" t="str">
        <f t="shared" si="145"/>
        <v/>
      </c>
      <c r="BO115" s="100" t="str">
        <f t="shared" si="146"/>
        <v/>
      </c>
      <c r="BP115" s="100" t="str">
        <f t="shared" si="147"/>
        <v/>
      </c>
      <c r="BQ115" s="100" t="str">
        <f t="shared" si="148"/>
        <v/>
      </c>
      <c r="BR115" s="100" t="str">
        <f t="shared" si="149"/>
        <v/>
      </c>
      <c r="BS115" s="100" t="str">
        <f t="shared" si="150"/>
        <v/>
      </c>
      <c r="BT115" s="100" t="str">
        <f t="shared" si="151"/>
        <v/>
      </c>
      <c r="BU115" s="100" t="str">
        <f t="shared" si="152"/>
        <v/>
      </c>
      <c r="BV115" s="100" t="str">
        <f t="shared" si="153"/>
        <v/>
      </c>
      <c r="BW115" s="100" t="str">
        <f t="shared" si="154"/>
        <v/>
      </c>
      <c r="BX115" s="100" t="str">
        <f t="shared" si="155"/>
        <v/>
      </c>
      <c r="BY115" s="100" t="str">
        <f t="shared" si="156"/>
        <v/>
      </c>
      <c r="BZ115" s="100" t="str">
        <f t="shared" si="157"/>
        <v/>
      </c>
    </row>
    <row r="116" spans="1:78" ht="15.75" customHeight="1" x14ac:dyDescent="0.3">
      <c r="A116" s="387" t="str">
        <f>Contacts!$L$11&amp;"_"&amp;'Service Points'!C116</f>
        <v>______86</v>
      </c>
      <c r="B116" s="388">
        <f>IF(ISERROR(VLOOKUP(A116,LY!$D:$E,1,FALSE)),0,1)</f>
        <v>0</v>
      </c>
      <c r="C116" s="293">
        <f t="shared" si="158"/>
        <v>86</v>
      </c>
      <c r="D116" s="295" t="str">
        <f t="shared" si="88"/>
        <v/>
      </c>
      <c r="E116" s="42" t="str">
        <f t="shared" si="89"/>
        <v/>
      </c>
      <c r="F116" s="42" t="str">
        <f t="shared" si="90"/>
        <v/>
      </c>
      <c r="G116" s="420" t="str">
        <f t="shared" si="91"/>
        <v/>
      </c>
      <c r="H116" s="42"/>
      <c r="I116" s="294" t="str">
        <f t="shared" si="92"/>
        <v/>
      </c>
      <c r="J116" s="130" t="str">
        <f t="shared" si="93"/>
        <v/>
      </c>
      <c r="K116" s="386" t="str">
        <f t="shared" si="95"/>
        <v/>
      </c>
      <c r="L116" s="46">
        <f t="shared" si="94"/>
        <v>0</v>
      </c>
      <c r="M116" s="259" t="str">
        <f t="shared" si="96"/>
        <v/>
      </c>
      <c r="N116" s="259" t="str">
        <f t="shared" si="97"/>
        <v/>
      </c>
      <c r="O116" s="146"/>
      <c r="P116" s="100" t="str">
        <f t="shared" si="98"/>
        <v/>
      </c>
      <c r="Q116" s="100" t="str">
        <f t="shared" si="99"/>
        <v/>
      </c>
      <c r="R116" s="100" t="str">
        <f t="shared" si="100"/>
        <v/>
      </c>
      <c r="S116" s="100" t="str">
        <f t="shared" si="101"/>
        <v/>
      </c>
      <c r="T116" s="100" t="str">
        <f t="shared" si="102"/>
        <v/>
      </c>
      <c r="U116" s="100" t="str">
        <f t="shared" si="103"/>
        <v/>
      </c>
      <c r="V116" s="100" t="str">
        <f t="shared" si="104"/>
        <v/>
      </c>
      <c r="W116" s="100" t="str">
        <f t="shared" si="105"/>
        <v/>
      </c>
      <c r="X116" s="100" t="str">
        <f t="shared" si="106"/>
        <v/>
      </c>
      <c r="Y116" s="100" t="str">
        <f t="shared" si="107"/>
        <v/>
      </c>
      <c r="Z116" s="100" t="str">
        <f t="shared" si="108"/>
        <v/>
      </c>
      <c r="AA116" s="100" t="str">
        <f t="shared" si="109"/>
        <v/>
      </c>
      <c r="AB116" s="100" t="str">
        <f t="shared" si="110"/>
        <v/>
      </c>
      <c r="AC116" s="100" t="str">
        <f t="shared" si="111"/>
        <v/>
      </c>
      <c r="AD116" s="100"/>
      <c r="AE116" s="100" t="str">
        <f t="shared" si="112"/>
        <v/>
      </c>
      <c r="AF116" s="100" t="str">
        <f t="shared" si="113"/>
        <v/>
      </c>
      <c r="AG116" s="100" t="str">
        <f t="shared" si="114"/>
        <v/>
      </c>
      <c r="AH116" s="100" t="str">
        <f t="shared" si="115"/>
        <v/>
      </c>
      <c r="AI116" s="100" t="str">
        <f t="shared" si="116"/>
        <v/>
      </c>
      <c r="AJ116" s="100" t="str">
        <f t="shared" si="117"/>
        <v/>
      </c>
      <c r="AK116" s="100" t="str">
        <f t="shared" si="118"/>
        <v/>
      </c>
      <c r="AL116" s="100" t="str">
        <f t="shared" si="119"/>
        <v/>
      </c>
      <c r="AM116" s="100" t="str">
        <f t="shared" si="120"/>
        <v/>
      </c>
      <c r="AN116" s="100" t="str">
        <f t="shared" si="121"/>
        <v/>
      </c>
      <c r="AO116" s="100" t="str">
        <f t="shared" si="122"/>
        <v/>
      </c>
      <c r="AP116" s="100" t="str">
        <f t="shared" si="123"/>
        <v/>
      </c>
      <c r="AQ116" s="100" t="str">
        <f t="shared" si="124"/>
        <v/>
      </c>
      <c r="AR116" s="100" t="str">
        <f t="shared" si="125"/>
        <v/>
      </c>
      <c r="AS116" s="259" t="str">
        <f t="shared" si="126"/>
        <v/>
      </c>
      <c r="AT116" s="259" t="str">
        <f t="shared" si="127"/>
        <v/>
      </c>
      <c r="AU116" s="259" t="str">
        <f t="shared" si="128"/>
        <v/>
      </c>
      <c r="AV116" s="259" t="str">
        <f t="shared" si="129"/>
        <v/>
      </c>
      <c r="AW116" s="259"/>
      <c r="AX116" s="100" t="str">
        <f t="shared" si="130"/>
        <v/>
      </c>
      <c r="AY116" s="100" t="str">
        <f t="shared" si="131"/>
        <v/>
      </c>
      <c r="AZ116" s="100" t="str">
        <f t="shared" si="132"/>
        <v/>
      </c>
      <c r="BA116" s="100" t="str">
        <f t="shared" si="133"/>
        <v/>
      </c>
      <c r="BB116" s="100" t="str">
        <f t="shared" si="134"/>
        <v/>
      </c>
      <c r="BC116" s="100" t="str">
        <f t="shared" si="135"/>
        <v/>
      </c>
      <c r="BD116" s="100" t="str">
        <f t="shared" si="136"/>
        <v/>
      </c>
      <c r="BE116" s="100" t="str">
        <f t="shared" si="137"/>
        <v/>
      </c>
      <c r="BF116" s="100" t="str">
        <f t="shared" si="138"/>
        <v/>
      </c>
      <c r="BG116" s="100" t="str">
        <f t="shared" si="139"/>
        <v/>
      </c>
      <c r="BH116" s="100" t="str">
        <f t="shared" si="140"/>
        <v/>
      </c>
      <c r="BI116" s="100" t="str">
        <f t="shared" si="141"/>
        <v/>
      </c>
      <c r="BJ116" s="100" t="str">
        <f t="shared" si="142"/>
        <v/>
      </c>
      <c r="BK116" s="100" t="str">
        <f t="shared" si="143"/>
        <v/>
      </c>
      <c r="BL116" s="100"/>
      <c r="BM116" s="100" t="str">
        <f t="shared" si="144"/>
        <v/>
      </c>
      <c r="BN116" s="100" t="str">
        <f t="shared" si="145"/>
        <v/>
      </c>
      <c r="BO116" s="100" t="str">
        <f t="shared" si="146"/>
        <v/>
      </c>
      <c r="BP116" s="100" t="str">
        <f t="shared" si="147"/>
        <v/>
      </c>
      <c r="BQ116" s="100" t="str">
        <f t="shared" si="148"/>
        <v/>
      </c>
      <c r="BR116" s="100" t="str">
        <f t="shared" si="149"/>
        <v/>
      </c>
      <c r="BS116" s="100" t="str">
        <f t="shared" si="150"/>
        <v/>
      </c>
      <c r="BT116" s="100" t="str">
        <f t="shared" si="151"/>
        <v/>
      </c>
      <c r="BU116" s="100" t="str">
        <f t="shared" si="152"/>
        <v/>
      </c>
      <c r="BV116" s="100" t="str">
        <f t="shared" si="153"/>
        <v/>
      </c>
      <c r="BW116" s="100" t="str">
        <f t="shared" si="154"/>
        <v/>
      </c>
      <c r="BX116" s="100" t="str">
        <f t="shared" si="155"/>
        <v/>
      </c>
      <c r="BY116" s="100" t="str">
        <f t="shared" si="156"/>
        <v/>
      </c>
      <c r="BZ116" s="100" t="str">
        <f t="shared" si="157"/>
        <v/>
      </c>
    </row>
    <row r="117" spans="1:78" ht="15.75" customHeight="1" x14ac:dyDescent="0.3">
      <c r="A117" s="387" t="str">
        <f>Contacts!$L$11&amp;"_"&amp;'Service Points'!C117</f>
        <v>______87</v>
      </c>
      <c r="B117" s="388">
        <f>IF(ISERROR(VLOOKUP(A117,LY!$D:$E,1,FALSE)),0,1)</f>
        <v>0</v>
      </c>
      <c r="C117" s="293">
        <f t="shared" si="158"/>
        <v>87</v>
      </c>
      <c r="D117" s="295" t="str">
        <f t="shared" si="88"/>
        <v/>
      </c>
      <c r="E117" s="42" t="str">
        <f t="shared" si="89"/>
        <v/>
      </c>
      <c r="F117" s="42" t="str">
        <f t="shared" si="90"/>
        <v/>
      </c>
      <c r="G117" s="420" t="str">
        <f t="shared" si="91"/>
        <v/>
      </c>
      <c r="H117" s="42"/>
      <c r="I117" s="294" t="str">
        <f t="shared" si="92"/>
        <v/>
      </c>
      <c r="J117" s="130" t="str">
        <f t="shared" si="93"/>
        <v/>
      </c>
      <c r="K117" s="386" t="str">
        <f t="shared" si="95"/>
        <v/>
      </c>
      <c r="L117" s="46">
        <f t="shared" si="94"/>
        <v>0</v>
      </c>
      <c r="M117" s="259" t="str">
        <f t="shared" si="96"/>
        <v/>
      </c>
      <c r="N117" s="259" t="str">
        <f t="shared" si="97"/>
        <v/>
      </c>
      <c r="O117" s="146"/>
      <c r="P117" s="100" t="str">
        <f t="shared" si="98"/>
        <v/>
      </c>
      <c r="Q117" s="100" t="str">
        <f t="shared" si="99"/>
        <v/>
      </c>
      <c r="R117" s="100" t="str">
        <f t="shared" si="100"/>
        <v/>
      </c>
      <c r="S117" s="100" t="str">
        <f t="shared" si="101"/>
        <v/>
      </c>
      <c r="T117" s="100" t="str">
        <f t="shared" si="102"/>
        <v/>
      </c>
      <c r="U117" s="100" t="str">
        <f t="shared" si="103"/>
        <v/>
      </c>
      <c r="V117" s="100" t="str">
        <f t="shared" si="104"/>
        <v/>
      </c>
      <c r="W117" s="100" t="str">
        <f t="shared" si="105"/>
        <v/>
      </c>
      <c r="X117" s="100" t="str">
        <f t="shared" si="106"/>
        <v/>
      </c>
      <c r="Y117" s="100" t="str">
        <f t="shared" si="107"/>
        <v/>
      </c>
      <c r="Z117" s="100" t="str">
        <f t="shared" si="108"/>
        <v/>
      </c>
      <c r="AA117" s="100" t="str">
        <f t="shared" si="109"/>
        <v/>
      </c>
      <c r="AB117" s="100" t="str">
        <f t="shared" si="110"/>
        <v/>
      </c>
      <c r="AC117" s="100" t="str">
        <f t="shared" si="111"/>
        <v/>
      </c>
      <c r="AD117" s="100"/>
      <c r="AE117" s="100" t="str">
        <f t="shared" si="112"/>
        <v/>
      </c>
      <c r="AF117" s="100" t="str">
        <f t="shared" si="113"/>
        <v/>
      </c>
      <c r="AG117" s="100" t="str">
        <f t="shared" si="114"/>
        <v/>
      </c>
      <c r="AH117" s="100" t="str">
        <f t="shared" si="115"/>
        <v/>
      </c>
      <c r="AI117" s="100" t="str">
        <f t="shared" si="116"/>
        <v/>
      </c>
      <c r="AJ117" s="100" t="str">
        <f t="shared" si="117"/>
        <v/>
      </c>
      <c r="AK117" s="100" t="str">
        <f t="shared" si="118"/>
        <v/>
      </c>
      <c r="AL117" s="100" t="str">
        <f t="shared" si="119"/>
        <v/>
      </c>
      <c r="AM117" s="100" t="str">
        <f t="shared" si="120"/>
        <v/>
      </c>
      <c r="AN117" s="100" t="str">
        <f t="shared" si="121"/>
        <v/>
      </c>
      <c r="AO117" s="100" t="str">
        <f t="shared" si="122"/>
        <v/>
      </c>
      <c r="AP117" s="100" t="str">
        <f t="shared" si="123"/>
        <v/>
      </c>
      <c r="AQ117" s="100" t="str">
        <f t="shared" si="124"/>
        <v/>
      </c>
      <c r="AR117" s="100" t="str">
        <f t="shared" si="125"/>
        <v/>
      </c>
      <c r="AS117" s="259" t="str">
        <f t="shared" si="126"/>
        <v/>
      </c>
      <c r="AT117" s="259" t="str">
        <f t="shared" si="127"/>
        <v/>
      </c>
      <c r="AU117" s="259" t="str">
        <f t="shared" si="128"/>
        <v/>
      </c>
      <c r="AV117" s="259" t="str">
        <f t="shared" si="129"/>
        <v/>
      </c>
      <c r="AW117" s="259"/>
      <c r="AX117" s="100" t="str">
        <f t="shared" si="130"/>
        <v/>
      </c>
      <c r="AY117" s="100" t="str">
        <f t="shared" si="131"/>
        <v/>
      </c>
      <c r="AZ117" s="100" t="str">
        <f t="shared" si="132"/>
        <v/>
      </c>
      <c r="BA117" s="100" t="str">
        <f t="shared" si="133"/>
        <v/>
      </c>
      <c r="BB117" s="100" t="str">
        <f t="shared" si="134"/>
        <v/>
      </c>
      <c r="BC117" s="100" t="str">
        <f t="shared" si="135"/>
        <v/>
      </c>
      <c r="BD117" s="100" t="str">
        <f t="shared" si="136"/>
        <v/>
      </c>
      <c r="BE117" s="100" t="str">
        <f t="shared" si="137"/>
        <v/>
      </c>
      <c r="BF117" s="100" t="str">
        <f t="shared" si="138"/>
        <v/>
      </c>
      <c r="BG117" s="100" t="str">
        <f t="shared" si="139"/>
        <v/>
      </c>
      <c r="BH117" s="100" t="str">
        <f t="shared" si="140"/>
        <v/>
      </c>
      <c r="BI117" s="100" t="str">
        <f t="shared" si="141"/>
        <v/>
      </c>
      <c r="BJ117" s="100" t="str">
        <f t="shared" si="142"/>
        <v/>
      </c>
      <c r="BK117" s="100" t="str">
        <f t="shared" si="143"/>
        <v/>
      </c>
      <c r="BL117" s="100"/>
      <c r="BM117" s="100" t="str">
        <f t="shared" si="144"/>
        <v/>
      </c>
      <c r="BN117" s="100" t="str">
        <f t="shared" si="145"/>
        <v/>
      </c>
      <c r="BO117" s="100" t="str">
        <f t="shared" si="146"/>
        <v/>
      </c>
      <c r="BP117" s="100" t="str">
        <f t="shared" si="147"/>
        <v/>
      </c>
      <c r="BQ117" s="100" t="str">
        <f t="shared" si="148"/>
        <v/>
      </c>
      <c r="BR117" s="100" t="str">
        <f t="shared" si="149"/>
        <v/>
      </c>
      <c r="BS117" s="100" t="str">
        <f t="shared" si="150"/>
        <v/>
      </c>
      <c r="BT117" s="100" t="str">
        <f t="shared" si="151"/>
        <v/>
      </c>
      <c r="BU117" s="100" t="str">
        <f t="shared" si="152"/>
        <v/>
      </c>
      <c r="BV117" s="100" t="str">
        <f t="shared" si="153"/>
        <v/>
      </c>
      <c r="BW117" s="100" t="str">
        <f t="shared" si="154"/>
        <v/>
      </c>
      <c r="BX117" s="100" t="str">
        <f t="shared" si="155"/>
        <v/>
      </c>
      <c r="BY117" s="100" t="str">
        <f t="shared" si="156"/>
        <v/>
      </c>
      <c r="BZ117" s="100" t="str">
        <f t="shared" si="157"/>
        <v/>
      </c>
    </row>
    <row r="118" spans="1:78" ht="15.75" customHeight="1" x14ac:dyDescent="0.3">
      <c r="A118" s="387" t="str">
        <f>Contacts!$L$11&amp;"_"&amp;'Service Points'!C118</f>
        <v>______88</v>
      </c>
      <c r="B118" s="388">
        <f>IF(ISERROR(VLOOKUP(A118,LY!$D:$E,1,FALSE)),0,1)</f>
        <v>0</v>
      </c>
      <c r="C118" s="293">
        <f t="shared" si="158"/>
        <v>88</v>
      </c>
      <c r="D118" s="295" t="str">
        <f t="shared" si="88"/>
        <v/>
      </c>
      <c r="E118" s="42" t="str">
        <f t="shared" si="89"/>
        <v/>
      </c>
      <c r="F118" s="42" t="str">
        <f t="shared" si="90"/>
        <v/>
      </c>
      <c r="G118" s="420" t="str">
        <f t="shared" si="91"/>
        <v/>
      </c>
      <c r="H118" s="42"/>
      <c r="I118" s="294" t="str">
        <f t="shared" si="92"/>
        <v/>
      </c>
      <c r="J118" s="130" t="str">
        <f t="shared" si="93"/>
        <v/>
      </c>
      <c r="K118" s="386" t="str">
        <f t="shared" si="95"/>
        <v/>
      </c>
      <c r="L118" s="46">
        <f t="shared" si="94"/>
        <v>0</v>
      </c>
      <c r="M118" s="259" t="str">
        <f t="shared" si="96"/>
        <v/>
      </c>
      <c r="N118" s="259" t="str">
        <f t="shared" si="97"/>
        <v/>
      </c>
      <c r="O118" s="146"/>
      <c r="P118" s="100" t="str">
        <f t="shared" si="98"/>
        <v/>
      </c>
      <c r="Q118" s="100" t="str">
        <f t="shared" si="99"/>
        <v/>
      </c>
      <c r="R118" s="100" t="str">
        <f t="shared" si="100"/>
        <v/>
      </c>
      <c r="S118" s="100" t="str">
        <f t="shared" si="101"/>
        <v/>
      </c>
      <c r="T118" s="100" t="str">
        <f t="shared" si="102"/>
        <v/>
      </c>
      <c r="U118" s="100" t="str">
        <f t="shared" si="103"/>
        <v/>
      </c>
      <c r="V118" s="100" t="str">
        <f t="shared" si="104"/>
        <v/>
      </c>
      <c r="W118" s="100" t="str">
        <f t="shared" si="105"/>
        <v/>
      </c>
      <c r="X118" s="100" t="str">
        <f t="shared" si="106"/>
        <v/>
      </c>
      <c r="Y118" s="100" t="str">
        <f t="shared" si="107"/>
        <v/>
      </c>
      <c r="Z118" s="100" t="str">
        <f t="shared" si="108"/>
        <v/>
      </c>
      <c r="AA118" s="100" t="str">
        <f t="shared" si="109"/>
        <v/>
      </c>
      <c r="AB118" s="100" t="str">
        <f t="shared" si="110"/>
        <v/>
      </c>
      <c r="AC118" s="100" t="str">
        <f t="shared" si="111"/>
        <v/>
      </c>
      <c r="AD118" s="100"/>
      <c r="AE118" s="100" t="str">
        <f t="shared" si="112"/>
        <v/>
      </c>
      <c r="AF118" s="100" t="str">
        <f t="shared" si="113"/>
        <v/>
      </c>
      <c r="AG118" s="100" t="str">
        <f t="shared" si="114"/>
        <v/>
      </c>
      <c r="AH118" s="100" t="str">
        <f t="shared" si="115"/>
        <v/>
      </c>
      <c r="AI118" s="100" t="str">
        <f t="shared" si="116"/>
        <v/>
      </c>
      <c r="AJ118" s="100" t="str">
        <f t="shared" si="117"/>
        <v/>
      </c>
      <c r="AK118" s="100" t="str">
        <f t="shared" si="118"/>
        <v/>
      </c>
      <c r="AL118" s="100" t="str">
        <f t="shared" si="119"/>
        <v/>
      </c>
      <c r="AM118" s="100" t="str">
        <f t="shared" si="120"/>
        <v/>
      </c>
      <c r="AN118" s="100" t="str">
        <f t="shared" si="121"/>
        <v/>
      </c>
      <c r="AO118" s="100" t="str">
        <f t="shared" si="122"/>
        <v/>
      </c>
      <c r="AP118" s="100" t="str">
        <f t="shared" si="123"/>
        <v/>
      </c>
      <c r="AQ118" s="100" t="str">
        <f t="shared" si="124"/>
        <v/>
      </c>
      <c r="AR118" s="100" t="str">
        <f t="shared" si="125"/>
        <v/>
      </c>
      <c r="AS118" s="259" t="str">
        <f t="shared" si="126"/>
        <v/>
      </c>
      <c r="AT118" s="259" t="str">
        <f t="shared" si="127"/>
        <v/>
      </c>
      <c r="AU118" s="259" t="str">
        <f t="shared" si="128"/>
        <v/>
      </c>
      <c r="AV118" s="259" t="str">
        <f t="shared" si="129"/>
        <v/>
      </c>
      <c r="AW118" s="259"/>
      <c r="AX118" s="100" t="str">
        <f t="shared" si="130"/>
        <v/>
      </c>
      <c r="AY118" s="100" t="str">
        <f t="shared" si="131"/>
        <v/>
      </c>
      <c r="AZ118" s="100" t="str">
        <f t="shared" si="132"/>
        <v/>
      </c>
      <c r="BA118" s="100" t="str">
        <f t="shared" si="133"/>
        <v/>
      </c>
      <c r="BB118" s="100" t="str">
        <f t="shared" si="134"/>
        <v/>
      </c>
      <c r="BC118" s="100" t="str">
        <f t="shared" si="135"/>
        <v/>
      </c>
      <c r="BD118" s="100" t="str">
        <f t="shared" si="136"/>
        <v/>
      </c>
      <c r="BE118" s="100" t="str">
        <f t="shared" si="137"/>
        <v/>
      </c>
      <c r="BF118" s="100" t="str">
        <f t="shared" si="138"/>
        <v/>
      </c>
      <c r="BG118" s="100" t="str">
        <f t="shared" si="139"/>
        <v/>
      </c>
      <c r="BH118" s="100" t="str">
        <f t="shared" si="140"/>
        <v/>
      </c>
      <c r="BI118" s="100" t="str">
        <f t="shared" si="141"/>
        <v/>
      </c>
      <c r="BJ118" s="100" t="str">
        <f t="shared" si="142"/>
        <v/>
      </c>
      <c r="BK118" s="100" t="str">
        <f t="shared" si="143"/>
        <v/>
      </c>
      <c r="BL118" s="100"/>
      <c r="BM118" s="100" t="str">
        <f t="shared" si="144"/>
        <v/>
      </c>
      <c r="BN118" s="100" t="str">
        <f t="shared" si="145"/>
        <v/>
      </c>
      <c r="BO118" s="100" t="str">
        <f t="shared" si="146"/>
        <v/>
      </c>
      <c r="BP118" s="100" t="str">
        <f t="shared" si="147"/>
        <v/>
      </c>
      <c r="BQ118" s="100" t="str">
        <f t="shared" si="148"/>
        <v/>
      </c>
      <c r="BR118" s="100" t="str">
        <f t="shared" si="149"/>
        <v/>
      </c>
      <c r="BS118" s="100" t="str">
        <f t="shared" si="150"/>
        <v/>
      </c>
      <c r="BT118" s="100" t="str">
        <f t="shared" si="151"/>
        <v/>
      </c>
      <c r="BU118" s="100" t="str">
        <f t="shared" si="152"/>
        <v/>
      </c>
      <c r="BV118" s="100" t="str">
        <f t="shared" si="153"/>
        <v/>
      </c>
      <c r="BW118" s="100" t="str">
        <f t="shared" si="154"/>
        <v/>
      </c>
      <c r="BX118" s="100" t="str">
        <f t="shared" si="155"/>
        <v/>
      </c>
      <c r="BY118" s="100" t="str">
        <f t="shared" si="156"/>
        <v/>
      </c>
      <c r="BZ118" s="100" t="str">
        <f t="shared" si="157"/>
        <v/>
      </c>
    </row>
    <row r="119" spans="1:78" ht="15.75" customHeight="1" x14ac:dyDescent="0.3">
      <c r="A119" s="387" t="str">
        <f>Contacts!$L$11&amp;"_"&amp;'Service Points'!C119</f>
        <v>______89</v>
      </c>
      <c r="B119" s="388">
        <f>IF(ISERROR(VLOOKUP(A119,LY!$D:$E,1,FALSE)),0,1)</f>
        <v>0</v>
      </c>
      <c r="C119" s="293">
        <f t="shared" si="158"/>
        <v>89</v>
      </c>
      <c r="D119" s="295" t="str">
        <f t="shared" si="88"/>
        <v/>
      </c>
      <c r="E119" s="42" t="str">
        <f t="shared" si="89"/>
        <v/>
      </c>
      <c r="F119" s="42" t="str">
        <f t="shared" si="90"/>
        <v/>
      </c>
      <c r="G119" s="420" t="str">
        <f t="shared" si="91"/>
        <v/>
      </c>
      <c r="H119" s="42"/>
      <c r="I119" s="294" t="str">
        <f t="shared" si="92"/>
        <v/>
      </c>
      <c r="J119" s="130" t="str">
        <f t="shared" si="93"/>
        <v/>
      </c>
      <c r="K119" s="386" t="str">
        <f t="shared" si="95"/>
        <v/>
      </c>
      <c r="L119" s="46">
        <f t="shared" si="94"/>
        <v>0</v>
      </c>
      <c r="M119" s="259" t="str">
        <f t="shared" si="96"/>
        <v/>
      </c>
      <c r="N119" s="259" t="str">
        <f t="shared" si="97"/>
        <v/>
      </c>
      <c r="O119" s="146"/>
      <c r="P119" s="100" t="str">
        <f t="shared" si="98"/>
        <v/>
      </c>
      <c r="Q119" s="100" t="str">
        <f t="shared" si="99"/>
        <v/>
      </c>
      <c r="R119" s="100" t="str">
        <f t="shared" si="100"/>
        <v/>
      </c>
      <c r="S119" s="100" t="str">
        <f t="shared" si="101"/>
        <v/>
      </c>
      <c r="T119" s="100" t="str">
        <f t="shared" si="102"/>
        <v/>
      </c>
      <c r="U119" s="100" t="str">
        <f t="shared" si="103"/>
        <v/>
      </c>
      <c r="V119" s="100" t="str">
        <f t="shared" si="104"/>
        <v/>
      </c>
      <c r="W119" s="100" t="str">
        <f t="shared" si="105"/>
        <v/>
      </c>
      <c r="X119" s="100" t="str">
        <f t="shared" si="106"/>
        <v/>
      </c>
      <c r="Y119" s="100" t="str">
        <f t="shared" si="107"/>
        <v/>
      </c>
      <c r="Z119" s="100" t="str">
        <f t="shared" si="108"/>
        <v/>
      </c>
      <c r="AA119" s="100" t="str">
        <f t="shared" si="109"/>
        <v/>
      </c>
      <c r="AB119" s="100" t="str">
        <f t="shared" si="110"/>
        <v/>
      </c>
      <c r="AC119" s="100" t="str">
        <f t="shared" si="111"/>
        <v/>
      </c>
      <c r="AD119" s="100"/>
      <c r="AE119" s="100" t="str">
        <f t="shared" si="112"/>
        <v/>
      </c>
      <c r="AF119" s="100" t="str">
        <f t="shared" si="113"/>
        <v/>
      </c>
      <c r="AG119" s="100" t="str">
        <f t="shared" si="114"/>
        <v/>
      </c>
      <c r="AH119" s="100" t="str">
        <f t="shared" si="115"/>
        <v/>
      </c>
      <c r="AI119" s="100" t="str">
        <f t="shared" si="116"/>
        <v/>
      </c>
      <c r="AJ119" s="100" t="str">
        <f t="shared" si="117"/>
        <v/>
      </c>
      <c r="AK119" s="100" t="str">
        <f t="shared" si="118"/>
        <v/>
      </c>
      <c r="AL119" s="100" t="str">
        <f t="shared" si="119"/>
        <v/>
      </c>
      <c r="AM119" s="100" t="str">
        <f t="shared" si="120"/>
        <v/>
      </c>
      <c r="AN119" s="100" t="str">
        <f t="shared" si="121"/>
        <v/>
      </c>
      <c r="AO119" s="100" t="str">
        <f t="shared" si="122"/>
        <v/>
      </c>
      <c r="AP119" s="100" t="str">
        <f t="shared" si="123"/>
        <v/>
      </c>
      <c r="AQ119" s="100" t="str">
        <f t="shared" si="124"/>
        <v/>
      </c>
      <c r="AR119" s="100" t="str">
        <f t="shared" si="125"/>
        <v/>
      </c>
      <c r="AS119" s="259" t="str">
        <f t="shared" si="126"/>
        <v/>
      </c>
      <c r="AT119" s="259" t="str">
        <f t="shared" si="127"/>
        <v/>
      </c>
      <c r="AU119" s="259" t="str">
        <f t="shared" si="128"/>
        <v/>
      </c>
      <c r="AV119" s="259" t="str">
        <f t="shared" si="129"/>
        <v/>
      </c>
      <c r="AW119" s="259"/>
      <c r="AX119" s="100" t="str">
        <f t="shared" si="130"/>
        <v/>
      </c>
      <c r="AY119" s="100" t="str">
        <f t="shared" si="131"/>
        <v/>
      </c>
      <c r="AZ119" s="100" t="str">
        <f t="shared" si="132"/>
        <v/>
      </c>
      <c r="BA119" s="100" t="str">
        <f t="shared" si="133"/>
        <v/>
      </c>
      <c r="BB119" s="100" t="str">
        <f t="shared" si="134"/>
        <v/>
      </c>
      <c r="BC119" s="100" t="str">
        <f t="shared" si="135"/>
        <v/>
      </c>
      <c r="BD119" s="100" t="str">
        <f t="shared" si="136"/>
        <v/>
      </c>
      <c r="BE119" s="100" t="str">
        <f t="shared" si="137"/>
        <v/>
      </c>
      <c r="BF119" s="100" t="str">
        <f t="shared" si="138"/>
        <v/>
      </c>
      <c r="BG119" s="100" t="str">
        <f t="shared" si="139"/>
        <v/>
      </c>
      <c r="BH119" s="100" t="str">
        <f t="shared" si="140"/>
        <v/>
      </c>
      <c r="BI119" s="100" t="str">
        <f t="shared" si="141"/>
        <v/>
      </c>
      <c r="BJ119" s="100" t="str">
        <f t="shared" si="142"/>
        <v/>
      </c>
      <c r="BK119" s="100" t="str">
        <f t="shared" si="143"/>
        <v/>
      </c>
      <c r="BL119" s="100"/>
      <c r="BM119" s="100" t="str">
        <f t="shared" si="144"/>
        <v/>
      </c>
      <c r="BN119" s="100" t="str">
        <f t="shared" si="145"/>
        <v/>
      </c>
      <c r="BO119" s="100" t="str">
        <f t="shared" si="146"/>
        <v/>
      </c>
      <c r="BP119" s="100" t="str">
        <f t="shared" si="147"/>
        <v/>
      </c>
      <c r="BQ119" s="100" t="str">
        <f t="shared" si="148"/>
        <v/>
      </c>
      <c r="BR119" s="100" t="str">
        <f t="shared" si="149"/>
        <v/>
      </c>
      <c r="BS119" s="100" t="str">
        <f t="shared" si="150"/>
        <v/>
      </c>
      <c r="BT119" s="100" t="str">
        <f t="shared" si="151"/>
        <v/>
      </c>
      <c r="BU119" s="100" t="str">
        <f t="shared" si="152"/>
        <v/>
      </c>
      <c r="BV119" s="100" t="str">
        <f t="shared" si="153"/>
        <v/>
      </c>
      <c r="BW119" s="100" t="str">
        <f t="shared" si="154"/>
        <v/>
      </c>
      <c r="BX119" s="100" t="str">
        <f t="shared" si="155"/>
        <v/>
      </c>
      <c r="BY119" s="100" t="str">
        <f t="shared" si="156"/>
        <v/>
      </c>
      <c r="BZ119" s="100" t="str">
        <f t="shared" si="157"/>
        <v/>
      </c>
    </row>
    <row r="120" spans="1:78" ht="15.75" customHeight="1" x14ac:dyDescent="0.3">
      <c r="A120" s="387" t="str">
        <f>Contacts!$L$11&amp;"_"&amp;'Service Points'!C120</f>
        <v>______90</v>
      </c>
      <c r="B120" s="388">
        <f>IF(ISERROR(VLOOKUP(A120,LY!$D:$E,1,FALSE)),0,1)</f>
        <v>0</v>
      </c>
      <c r="C120" s="293">
        <f t="shared" si="158"/>
        <v>90</v>
      </c>
      <c r="D120" s="295" t="str">
        <f t="shared" si="88"/>
        <v/>
      </c>
      <c r="E120" s="42" t="str">
        <f t="shared" si="89"/>
        <v/>
      </c>
      <c r="F120" s="42" t="str">
        <f t="shared" si="90"/>
        <v/>
      </c>
      <c r="G120" s="420" t="str">
        <f t="shared" si="91"/>
        <v/>
      </c>
      <c r="H120" s="42"/>
      <c r="I120" s="294" t="str">
        <f t="shared" si="92"/>
        <v/>
      </c>
      <c r="J120" s="130" t="str">
        <f t="shared" si="93"/>
        <v/>
      </c>
      <c r="K120" s="386" t="str">
        <f t="shared" si="95"/>
        <v/>
      </c>
      <c r="L120" s="46">
        <f t="shared" si="94"/>
        <v>0</v>
      </c>
      <c r="M120" s="259" t="str">
        <f t="shared" si="96"/>
        <v/>
      </c>
      <c r="N120" s="259" t="str">
        <f t="shared" si="97"/>
        <v/>
      </c>
      <c r="O120" s="146"/>
      <c r="P120" s="100" t="str">
        <f t="shared" si="98"/>
        <v/>
      </c>
      <c r="Q120" s="100" t="str">
        <f t="shared" si="99"/>
        <v/>
      </c>
      <c r="R120" s="100" t="str">
        <f t="shared" si="100"/>
        <v/>
      </c>
      <c r="S120" s="100" t="str">
        <f t="shared" si="101"/>
        <v/>
      </c>
      <c r="T120" s="100" t="str">
        <f t="shared" si="102"/>
        <v/>
      </c>
      <c r="U120" s="100" t="str">
        <f t="shared" si="103"/>
        <v/>
      </c>
      <c r="V120" s="100" t="str">
        <f t="shared" si="104"/>
        <v/>
      </c>
      <c r="W120" s="100" t="str">
        <f t="shared" si="105"/>
        <v/>
      </c>
      <c r="X120" s="100" t="str">
        <f t="shared" si="106"/>
        <v/>
      </c>
      <c r="Y120" s="100" t="str">
        <f t="shared" si="107"/>
        <v/>
      </c>
      <c r="Z120" s="100" t="str">
        <f t="shared" si="108"/>
        <v/>
      </c>
      <c r="AA120" s="100" t="str">
        <f t="shared" si="109"/>
        <v/>
      </c>
      <c r="AB120" s="100" t="str">
        <f t="shared" si="110"/>
        <v/>
      </c>
      <c r="AC120" s="100" t="str">
        <f t="shared" si="111"/>
        <v/>
      </c>
      <c r="AD120" s="100"/>
      <c r="AE120" s="100" t="str">
        <f t="shared" si="112"/>
        <v/>
      </c>
      <c r="AF120" s="100" t="str">
        <f t="shared" si="113"/>
        <v/>
      </c>
      <c r="AG120" s="100" t="str">
        <f t="shared" si="114"/>
        <v/>
      </c>
      <c r="AH120" s="100" t="str">
        <f t="shared" si="115"/>
        <v/>
      </c>
      <c r="AI120" s="100" t="str">
        <f t="shared" si="116"/>
        <v/>
      </c>
      <c r="AJ120" s="100" t="str">
        <f t="shared" si="117"/>
        <v/>
      </c>
      <c r="AK120" s="100" t="str">
        <f t="shared" si="118"/>
        <v/>
      </c>
      <c r="AL120" s="100" t="str">
        <f t="shared" si="119"/>
        <v/>
      </c>
      <c r="AM120" s="100" t="str">
        <f t="shared" si="120"/>
        <v/>
      </c>
      <c r="AN120" s="100" t="str">
        <f t="shared" si="121"/>
        <v/>
      </c>
      <c r="AO120" s="100" t="str">
        <f t="shared" si="122"/>
        <v/>
      </c>
      <c r="AP120" s="100" t="str">
        <f t="shared" si="123"/>
        <v/>
      </c>
      <c r="AQ120" s="100" t="str">
        <f t="shared" si="124"/>
        <v/>
      </c>
      <c r="AR120" s="100" t="str">
        <f t="shared" si="125"/>
        <v/>
      </c>
      <c r="AS120" s="259" t="str">
        <f t="shared" si="126"/>
        <v/>
      </c>
      <c r="AT120" s="259" t="str">
        <f t="shared" si="127"/>
        <v/>
      </c>
      <c r="AU120" s="259" t="str">
        <f t="shared" si="128"/>
        <v/>
      </c>
      <c r="AV120" s="259" t="str">
        <f t="shared" si="129"/>
        <v/>
      </c>
      <c r="AW120" s="259"/>
      <c r="AX120" s="100" t="str">
        <f t="shared" si="130"/>
        <v/>
      </c>
      <c r="AY120" s="100" t="str">
        <f t="shared" si="131"/>
        <v/>
      </c>
      <c r="AZ120" s="100" t="str">
        <f t="shared" si="132"/>
        <v/>
      </c>
      <c r="BA120" s="100" t="str">
        <f t="shared" si="133"/>
        <v/>
      </c>
      <c r="BB120" s="100" t="str">
        <f t="shared" si="134"/>
        <v/>
      </c>
      <c r="BC120" s="100" t="str">
        <f t="shared" si="135"/>
        <v/>
      </c>
      <c r="BD120" s="100" t="str">
        <f t="shared" si="136"/>
        <v/>
      </c>
      <c r="BE120" s="100" t="str">
        <f t="shared" si="137"/>
        <v/>
      </c>
      <c r="BF120" s="100" t="str">
        <f t="shared" si="138"/>
        <v/>
      </c>
      <c r="BG120" s="100" t="str">
        <f t="shared" si="139"/>
        <v/>
      </c>
      <c r="BH120" s="100" t="str">
        <f t="shared" si="140"/>
        <v/>
      </c>
      <c r="BI120" s="100" t="str">
        <f t="shared" si="141"/>
        <v/>
      </c>
      <c r="BJ120" s="100" t="str">
        <f t="shared" si="142"/>
        <v/>
      </c>
      <c r="BK120" s="100" t="str">
        <f t="shared" si="143"/>
        <v/>
      </c>
      <c r="BL120" s="100"/>
      <c r="BM120" s="100" t="str">
        <f t="shared" si="144"/>
        <v/>
      </c>
      <c r="BN120" s="100" t="str">
        <f t="shared" si="145"/>
        <v/>
      </c>
      <c r="BO120" s="100" t="str">
        <f t="shared" si="146"/>
        <v/>
      </c>
      <c r="BP120" s="100" t="str">
        <f t="shared" si="147"/>
        <v/>
      </c>
      <c r="BQ120" s="100" t="str">
        <f t="shared" si="148"/>
        <v/>
      </c>
      <c r="BR120" s="100" t="str">
        <f t="shared" si="149"/>
        <v/>
      </c>
      <c r="BS120" s="100" t="str">
        <f t="shared" si="150"/>
        <v/>
      </c>
      <c r="BT120" s="100" t="str">
        <f t="shared" si="151"/>
        <v/>
      </c>
      <c r="BU120" s="100" t="str">
        <f t="shared" si="152"/>
        <v/>
      </c>
      <c r="BV120" s="100" t="str">
        <f t="shared" si="153"/>
        <v/>
      </c>
      <c r="BW120" s="100" t="str">
        <f t="shared" si="154"/>
        <v/>
      </c>
      <c r="BX120" s="100" t="str">
        <f t="shared" si="155"/>
        <v/>
      </c>
      <c r="BY120" s="100" t="str">
        <f t="shared" si="156"/>
        <v/>
      </c>
      <c r="BZ120" s="100" t="str">
        <f t="shared" si="157"/>
        <v/>
      </c>
    </row>
    <row r="121" spans="1:78" ht="15.75" customHeight="1" x14ac:dyDescent="0.3">
      <c r="A121" s="387" t="str">
        <f>Contacts!$L$11&amp;"_"&amp;'Service Points'!C121</f>
        <v>______91</v>
      </c>
      <c r="B121" s="388">
        <f>IF(ISERROR(VLOOKUP(A121,LY!$D:$E,1,FALSE)),0,1)</f>
        <v>0</v>
      </c>
      <c r="C121" s="293">
        <f t="shared" si="158"/>
        <v>91</v>
      </c>
      <c r="D121" s="295" t="str">
        <f t="shared" si="88"/>
        <v/>
      </c>
      <c r="E121" s="42" t="str">
        <f t="shared" si="89"/>
        <v/>
      </c>
      <c r="F121" s="42" t="str">
        <f t="shared" si="90"/>
        <v/>
      </c>
      <c r="G121" s="420" t="str">
        <f t="shared" si="91"/>
        <v/>
      </c>
      <c r="H121" s="42"/>
      <c r="I121" s="294" t="str">
        <f t="shared" si="92"/>
        <v/>
      </c>
      <c r="J121" s="130" t="str">
        <f t="shared" si="93"/>
        <v/>
      </c>
      <c r="K121" s="386" t="str">
        <f t="shared" si="95"/>
        <v/>
      </c>
      <c r="L121" s="46">
        <f t="shared" si="94"/>
        <v>0</v>
      </c>
      <c r="M121" s="259" t="str">
        <f t="shared" si="96"/>
        <v/>
      </c>
      <c r="N121" s="259" t="str">
        <f t="shared" si="97"/>
        <v/>
      </c>
      <c r="O121" s="146"/>
      <c r="P121" s="100" t="str">
        <f t="shared" si="98"/>
        <v/>
      </c>
      <c r="Q121" s="100" t="str">
        <f t="shared" si="99"/>
        <v/>
      </c>
      <c r="R121" s="100" t="str">
        <f t="shared" si="100"/>
        <v/>
      </c>
      <c r="S121" s="100" t="str">
        <f t="shared" si="101"/>
        <v/>
      </c>
      <c r="T121" s="100" t="str">
        <f t="shared" si="102"/>
        <v/>
      </c>
      <c r="U121" s="100" t="str">
        <f t="shared" si="103"/>
        <v/>
      </c>
      <c r="V121" s="100" t="str">
        <f t="shared" si="104"/>
        <v/>
      </c>
      <c r="W121" s="100" t="str">
        <f t="shared" si="105"/>
        <v/>
      </c>
      <c r="X121" s="100" t="str">
        <f t="shared" si="106"/>
        <v/>
      </c>
      <c r="Y121" s="100" t="str">
        <f t="shared" si="107"/>
        <v/>
      </c>
      <c r="Z121" s="100" t="str">
        <f t="shared" si="108"/>
        <v/>
      </c>
      <c r="AA121" s="100" t="str">
        <f t="shared" si="109"/>
        <v/>
      </c>
      <c r="AB121" s="100" t="str">
        <f t="shared" si="110"/>
        <v/>
      </c>
      <c r="AC121" s="100" t="str">
        <f t="shared" si="111"/>
        <v/>
      </c>
      <c r="AD121" s="100"/>
      <c r="AE121" s="100" t="str">
        <f t="shared" si="112"/>
        <v/>
      </c>
      <c r="AF121" s="100" t="str">
        <f t="shared" si="113"/>
        <v/>
      </c>
      <c r="AG121" s="100" t="str">
        <f t="shared" si="114"/>
        <v/>
      </c>
      <c r="AH121" s="100" t="str">
        <f t="shared" si="115"/>
        <v/>
      </c>
      <c r="AI121" s="100" t="str">
        <f t="shared" si="116"/>
        <v/>
      </c>
      <c r="AJ121" s="100" t="str">
        <f t="shared" si="117"/>
        <v/>
      </c>
      <c r="AK121" s="100" t="str">
        <f t="shared" si="118"/>
        <v/>
      </c>
      <c r="AL121" s="100" t="str">
        <f t="shared" si="119"/>
        <v/>
      </c>
      <c r="AM121" s="100" t="str">
        <f t="shared" si="120"/>
        <v/>
      </c>
      <c r="AN121" s="100" t="str">
        <f t="shared" si="121"/>
        <v/>
      </c>
      <c r="AO121" s="100" t="str">
        <f t="shared" si="122"/>
        <v/>
      </c>
      <c r="AP121" s="100" t="str">
        <f t="shared" si="123"/>
        <v/>
      </c>
      <c r="AQ121" s="100" t="str">
        <f t="shared" si="124"/>
        <v/>
      </c>
      <c r="AR121" s="100" t="str">
        <f t="shared" si="125"/>
        <v/>
      </c>
      <c r="AS121" s="259" t="str">
        <f t="shared" si="126"/>
        <v/>
      </c>
      <c r="AT121" s="259" t="str">
        <f t="shared" si="127"/>
        <v/>
      </c>
      <c r="AU121" s="259" t="str">
        <f t="shared" si="128"/>
        <v/>
      </c>
      <c r="AV121" s="259" t="str">
        <f t="shared" si="129"/>
        <v/>
      </c>
      <c r="AW121" s="259"/>
      <c r="AX121" s="100" t="str">
        <f t="shared" si="130"/>
        <v/>
      </c>
      <c r="AY121" s="100" t="str">
        <f t="shared" si="131"/>
        <v/>
      </c>
      <c r="AZ121" s="100" t="str">
        <f t="shared" si="132"/>
        <v/>
      </c>
      <c r="BA121" s="100" t="str">
        <f t="shared" si="133"/>
        <v/>
      </c>
      <c r="BB121" s="100" t="str">
        <f t="shared" si="134"/>
        <v/>
      </c>
      <c r="BC121" s="100" t="str">
        <f t="shared" si="135"/>
        <v/>
      </c>
      <c r="BD121" s="100" t="str">
        <f t="shared" si="136"/>
        <v/>
      </c>
      <c r="BE121" s="100" t="str">
        <f t="shared" si="137"/>
        <v/>
      </c>
      <c r="BF121" s="100" t="str">
        <f t="shared" si="138"/>
        <v/>
      </c>
      <c r="BG121" s="100" t="str">
        <f t="shared" si="139"/>
        <v/>
      </c>
      <c r="BH121" s="100" t="str">
        <f t="shared" si="140"/>
        <v/>
      </c>
      <c r="BI121" s="100" t="str">
        <f t="shared" si="141"/>
        <v/>
      </c>
      <c r="BJ121" s="100" t="str">
        <f t="shared" si="142"/>
        <v/>
      </c>
      <c r="BK121" s="100" t="str">
        <f t="shared" si="143"/>
        <v/>
      </c>
      <c r="BL121" s="100"/>
      <c r="BM121" s="100" t="str">
        <f t="shared" si="144"/>
        <v/>
      </c>
      <c r="BN121" s="100" t="str">
        <f t="shared" si="145"/>
        <v/>
      </c>
      <c r="BO121" s="100" t="str">
        <f t="shared" si="146"/>
        <v/>
      </c>
      <c r="BP121" s="100" t="str">
        <f t="shared" si="147"/>
        <v/>
      </c>
      <c r="BQ121" s="100" t="str">
        <f t="shared" si="148"/>
        <v/>
      </c>
      <c r="BR121" s="100" t="str">
        <f t="shared" si="149"/>
        <v/>
      </c>
      <c r="BS121" s="100" t="str">
        <f t="shared" si="150"/>
        <v/>
      </c>
      <c r="BT121" s="100" t="str">
        <f t="shared" si="151"/>
        <v/>
      </c>
      <c r="BU121" s="100" t="str">
        <f t="shared" si="152"/>
        <v/>
      </c>
      <c r="BV121" s="100" t="str">
        <f t="shared" si="153"/>
        <v/>
      </c>
      <c r="BW121" s="100" t="str">
        <f t="shared" si="154"/>
        <v/>
      </c>
      <c r="BX121" s="100" t="str">
        <f t="shared" si="155"/>
        <v/>
      </c>
      <c r="BY121" s="100" t="str">
        <f t="shared" si="156"/>
        <v/>
      </c>
      <c r="BZ121" s="100" t="str">
        <f t="shared" si="157"/>
        <v/>
      </c>
    </row>
    <row r="122" spans="1:78" ht="15.75" customHeight="1" x14ac:dyDescent="0.3">
      <c r="A122" s="387" t="str">
        <f>Contacts!$L$11&amp;"_"&amp;'Service Points'!C122</f>
        <v>______92</v>
      </c>
      <c r="B122" s="388">
        <f>IF(ISERROR(VLOOKUP(A122,LY!$D:$E,1,FALSE)),0,1)</f>
        <v>0</v>
      </c>
      <c r="C122" s="293">
        <f t="shared" si="158"/>
        <v>92</v>
      </c>
      <c r="D122" s="295" t="str">
        <f t="shared" si="88"/>
        <v/>
      </c>
      <c r="E122" s="42" t="str">
        <f t="shared" si="89"/>
        <v/>
      </c>
      <c r="F122" s="42" t="str">
        <f t="shared" si="90"/>
        <v/>
      </c>
      <c r="G122" s="420" t="str">
        <f t="shared" si="91"/>
        <v/>
      </c>
      <c r="H122" s="42"/>
      <c r="I122" s="294" t="str">
        <f t="shared" si="92"/>
        <v/>
      </c>
      <c r="J122" s="130" t="str">
        <f t="shared" si="93"/>
        <v/>
      </c>
      <c r="K122" s="386" t="str">
        <f t="shared" si="95"/>
        <v/>
      </c>
      <c r="L122" s="46">
        <f t="shared" si="94"/>
        <v>0</v>
      </c>
      <c r="M122" s="259" t="str">
        <f t="shared" si="96"/>
        <v/>
      </c>
      <c r="N122" s="259" t="str">
        <f t="shared" si="97"/>
        <v/>
      </c>
      <c r="O122" s="146"/>
      <c r="P122" s="100" t="str">
        <f t="shared" si="98"/>
        <v/>
      </c>
      <c r="Q122" s="100" t="str">
        <f t="shared" si="99"/>
        <v/>
      </c>
      <c r="R122" s="100" t="str">
        <f t="shared" si="100"/>
        <v/>
      </c>
      <c r="S122" s="100" t="str">
        <f t="shared" si="101"/>
        <v/>
      </c>
      <c r="T122" s="100" t="str">
        <f t="shared" si="102"/>
        <v/>
      </c>
      <c r="U122" s="100" t="str">
        <f t="shared" si="103"/>
        <v/>
      </c>
      <c r="V122" s="100" t="str">
        <f t="shared" si="104"/>
        <v/>
      </c>
      <c r="W122" s="100" t="str">
        <f t="shared" si="105"/>
        <v/>
      </c>
      <c r="X122" s="100" t="str">
        <f t="shared" si="106"/>
        <v/>
      </c>
      <c r="Y122" s="100" t="str">
        <f t="shared" si="107"/>
        <v/>
      </c>
      <c r="Z122" s="100" t="str">
        <f t="shared" si="108"/>
        <v/>
      </c>
      <c r="AA122" s="100" t="str">
        <f t="shared" si="109"/>
        <v/>
      </c>
      <c r="AB122" s="100" t="str">
        <f t="shared" si="110"/>
        <v/>
      </c>
      <c r="AC122" s="100" t="str">
        <f t="shared" si="111"/>
        <v/>
      </c>
      <c r="AD122" s="100"/>
      <c r="AE122" s="100" t="str">
        <f t="shared" si="112"/>
        <v/>
      </c>
      <c r="AF122" s="100" t="str">
        <f t="shared" si="113"/>
        <v/>
      </c>
      <c r="AG122" s="100" t="str">
        <f t="shared" si="114"/>
        <v/>
      </c>
      <c r="AH122" s="100" t="str">
        <f t="shared" si="115"/>
        <v/>
      </c>
      <c r="AI122" s="100" t="str">
        <f t="shared" si="116"/>
        <v/>
      </c>
      <c r="AJ122" s="100" t="str">
        <f t="shared" si="117"/>
        <v/>
      </c>
      <c r="AK122" s="100" t="str">
        <f t="shared" si="118"/>
        <v/>
      </c>
      <c r="AL122" s="100" t="str">
        <f t="shared" si="119"/>
        <v/>
      </c>
      <c r="AM122" s="100" t="str">
        <f t="shared" si="120"/>
        <v/>
      </c>
      <c r="AN122" s="100" t="str">
        <f t="shared" si="121"/>
        <v/>
      </c>
      <c r="AO122" s="100" t="str">
        <f t="shared" si="122"/>
        <v/>
      </c>
      <c r="AP122" s="100" t="str">
        <f t="shared" si="123"/>
        <v/>
      </c>
      <c r="AQ122" s="100" t="str">
        <f t="shared" si="124"/>
        <v/>
      </c>
      <c r="AR122" s="100" t="str">
        <f t="shared" si="125"/>
        <v/>
      </c>
      <c r="AS122" s="259" t="str">
        <f t="shared" si="126"/>
        <v/>
      </c>
      <c r="AT122" s="259" t="str">
        <f t="shared" si="127"/>
        <v/>
      </c>
      <c r="AU122" s="259" t="str">
        <f t="shared" si="128"/>
        <v/>
      </c>
      <c r="AV122" s="259" t="str">
        <f t="shared" si="129"/>
        <v/>
      </c>
      <c r="AW122" s="259"/>
      <c r="AX122" s="100" t="str">
        <f t="shared" si="130"/>
        <v/>
      </c>
      <c r="AY122" s="100" t="str">
        <f t="shared" si="131"/>
        <v/>
      </c>
      <c r="AZ122" s="100" t="str">
        <f t="shared" si="132"/>
        <v/>
      </c>
      <c r="BA122" s="100" t="str">
        <f t="shared" si="133"/>
        <v/>
      </c>
      <c r="BB122" s="100" t="str">
        <f t="shared" si="134"/>
        <v/>
      </c>
      <c r="BC122" s="100" t="str">
        <f t="shared" si="135"/>
        <v/>
      </c>
      <c r="BD122" s="100" t="str">
        <f t="shared" si="136"/>
        <v/>
      </c>
      <c r="BE122" s="100" t="str">
        <f t="shared" si="137"/>
        <v/>
      </c>
      <c r="BF122" s="100" t="str">
        <f t="shared" si="138"/>
        <v/>
      </c>
      <c r="BG122" s="100" t="str">
        <f t="shared" si="139"/>
        <v/>
      </c>
      <c r="BH122" s="100" t="str">
        <f t="shared" si="140"/>
        <v/>
      </c>
      <c r="BI122" s="100" t="str">
        <f t="shared" si="141"/>
        <v/>
      </c>
      <c r="BJ122" s="100" t="str">
        <f t="shared" si="142"/>
        <v/>
      </c>
      <c r="BK122" s="100" t="str">
        <f t="shared" si="143"/>
        <v/>
      </c>
      <c r="BL122" s="100"/>
      <c r="BM122" s="100" t="str">
        <f t="shared" si="144"/>
        <v/>
      </c>
      <c r="BN122" s="100" t="str">
        <f t="shared" si="145"/>
        <v/>
      </c>
      <c r="BO122" s="100" t="str">
        <f t="shared" si="146"/>
        <v/>
      </c>
      <c r="BP122" s="100" t="str">
        <f t="shared" si="147"/>
        <v/>
      </c>
      <c r="BQ122" s="100" t="str">
        <f t="shared" si="148"/>
        <v/>
      </c>
      <c r="BR122" s="100" t="str">
        <f t="shared" si="149"/>
        <v/>
      </c>
      <c r="BS122" s="100" t="str">
        <f t="shared" si="150"/>
        <v/>
      </c>
      <c r="BT122" s="100" t="str">
        <f t="shared" si="151"/>
        <v/>
      </c>
      <c r="BU122" s="100" t="str">
        <f t="shared" si="152"/>
        <v/>
      </c>
      <c r="BV122" s="100" t="str">
        <f t="shared" si="153"/>
        <v/>
      </c>
      <c r="BW122" s="100" t="str">
        <f t="shared" si="154"/>
        <v/>
      </c>
      <c r="BX122" s="100" t="str">
        <f t="shared" si="155"/>
        <v/>
      </c>
      <c r="BY122" s="100" t="str">
        <f t="shared" si="156"/>
        <v/>
      </c>
      <c r="BZ122" s="100" t="str">
        <f t="shared" si="157"/>
        <v/>
      </c>
    </row>
    <row r="123" spans="1:78" ht="15.75" customHeight="1" x14ac:dyDescent="0.3">
      <c r="A123" s="387" t="str">
        <f>Contacts!$L$11&amp;"_"&amp;'Service Points'!C123</f>
        <v>______93</v>
      </c>
      <c r="B123" s="388">
        <f>IF(ISERROR(VLOOKUP(A123,LY!$D:$E,1,FALSE)),0,1)</f>
        <v>0</v>
      </c>
      <c r="C123" s="293">
        <f t="shared" si="158"/>
        <v>93</v>
      </c>
      <c r="D123" s="295" t="str">
        <f t="shared" si="88"/>
        <v/>
      </c>
      <c r="E123" s="42" t="str">
        <f t="shared" si="89"/>
        <v/>
      </c>
      <c r="F123" s="42" t="str">
        <f t="shared" si="90"/>
        <v/>
      </c>
      <c r="G123" s="420" t="str">
        <f t="shared" si="91"/>
        <v/>
      </c>
      <c r="H123" s="42"/>
      <c r="I123" s="294" t="str">
        <f t="shared" si="92"/>
        <v/>
      </c>
      <c r="J123" s="130" t="str">
        <f t="shared" si="93"/>
        <v/>
      </c>
      <c r="K123" s="386" t="str">
        <f t="shared" si="95"/>
        <v/>
      </c>
      <c r="L123" s="46">
        <f t="shared" si="94"/>
        <v>0</v>
      </c>
      <c r="M123" s="259" t="str">
        <f t="shared" si="96"/>
        <v/>
      </c>
      <c r="N123" s="259" t="str">
        <f t="shared" si="97"/>
        <v/>
      </c>
      <c r="O123" s="146"/>
      <c r="P123" s="100" t="str">
        <f t="shared" si="98"/>
        <v/>
      </c>
      <c r="Q123" s="100" t="str">
        <f t="shared" si="99"/>
        <v/>
      </c>
      <c r="R123" s="100" t="str">
        <f t="shared" si="100"/>
        <v/>
      </c>
      <c r="S123" s="100" t="str">
        <f t="shared" si="101"/>
        <v/>
      </c>
      <c r="T123" s="100" t="str">
        <f t="shared" si="102"/>
        <v/>
      </c>
      <c r="U123" s="100" t="str">
        <f t="shared" si="103"/>
        <v/>
      </c>
      <c r="V123" s="100" t="str">
        <f t="shared" si="104"/>
        <v/>
      </c>
      <c r="W123" s="100" t="str">
        <f t="shared" si="105"/>
        <v/>
      </c>
      <c r="X123" s="100" t="str">
        <f t="shared" si="106"/>
        <v/>
      </c>
      <c r="Y123" s="100" t="str">
        <f t="shared" si="107"/>
        <v/>
      </c>
      <c r="Z123" s="100" t="str">
        <f t="shared" si="108"/>
        <v/>
      </c>
      <c r="AA123" s="100" t="str">
        <f t="shared" si="109"/>
        <v/>
      </c>
      <c r="AB123" s="100" t="str">
        <f t="shared" si="110"/>
        <v/>
      </c>
      <c r="AC123" s="100" t="str">
        <f t="shared" si="111"/>
        <v/>
      </c>
      <c r="AD123" s="100"/>
      <c r="AE123" s="100" t="str">
        <f t="shared" si="112"/>
        <v/>
      </c>
      <c r="AF123" s="100" t="str">
        <f t="shared" si="113"/>
        <v/>
      </c>
      <c r="AG123" s="100" t="str">
        <f t="shared" si="114"/>
        <v/>
      </c>
      <c r="AH123" s="100" t="str">
        <f t="shared" si="115"/>
        <v/>
      </c>
      <c r="AI123" s="100" t="str">
        <f t="shared" si="116"/>
        <v/>
      </c>
      <c r="AJ123" s="100" t="str">
        <f t="shared" si="117"/>
        <v/>
      </c>
      <c r="AK123" s="100" t="str">
        <f t="shared" si="118"/>
        <v/>
      </c>
      <c r="AL123" s="100" t="str">
        <f t="shared" si="119"/>
        <v/>
      </c>
      <c r="AM123" s="100" t="str">
        <f t="shared" si="120"/>
        <v/>
      </c>
      <c r="AN123" s="100" t="str">
        <f t="shared" si="121"/>
        <v/>
      </c>
      <c r="AO123" s="100" t="str">
        <f t="shared" si="122"/>
        <v/>
      </c>
      <c r="AP123" s="100" t="str">
        <f t="shared" si="123"/>
        <v/>
      </c>
      <c r="AQ123" s="100" t="str">
        <f t="shared" si="124"/>
        <v/>
      </c>
      <c r="AR123" s="100" t="str">
        <f t="shared" si="125"/>
        <v/>
      </c>
      <c r="AS123" s="259" t="str">
        <f t="shared" si="126"/>
        <v/>
      </c>
      <c r="AT123" s="259" t="str">
        <f t="shared" si="127"/>
        <v/>
      </c>
      <c r="AU123" s="259" t="str">
        <f t="shared" si="128"/>
        <v/>
      </c>
      <c r="AV123" s="259" t="str">
        <f t="shared" si="129"/>
        <v/>
      </c>
      <c r="AW123" s="259"/>
      <c r="AX123" s="100" t="str">
        <f t="shared" si="130"/>
        <v/>
      </c>
      <c r="AY123" s="100" t="str">
        <f t="shared" si="131"/>
        <v/>
      </c>
      <c r="AZ123" s="100" t="str">
        <f t="shared" si="132"/>
        <v/>
      </c>
      <c r="BA123" s="100" t="str">
        <f t="shared" si="133"/>
        <v/>
      </c>
      <c r="BB123" s="100" t="str">
        <f t="shared" si="134"/>
        <v/>
      </c>
      <c r="BC123" s="100" t="str">
        <f t="shared" si="135"/>
        <v/>
      </c>
      <c r="BD123" s="100" t="str">
        <f t="shared" si="136"/>
        <v/>
      </c>
      <c r="BE123" s="100" t="str">
        <f t="shared" si="137"/>
        <v/>
      </c>
      <c r="BF123" s="100" t="str">
        <f t="shared" si="138"/>
        <v/>
      </c>
      <c r="BG123" s="100" t="str">
        <f t="shared" si="139"/>
        <v/>
      </c>
      <c r="BH123" s="100" t="str">
        <f t="shared" si="140"/>
        <v/>
      </c>
      <c r="BI123" s="100" t="str">
        <f t="shared" si="141"/>
        <v/>
      </c>
      <c r="BJ123" s="100" t="str">
        <f t="shared" si="142"/>
        <v/>
      </c>
      <c r="BK123" s="100" t="str">
        <f t="shared" si="143"/>
        <v/>
      </c>
      <c r="BL123" s="100"/>
      <c r="BM123" s="100" t="str">
        <f t="shared" si="144"/>
        <v/>
      </c>
      <c r="BN123" s="100" t="str">
        <f t="shared" si="145"/>
        <v/>
      </c>
      <c r="BO123" s="100" t="str">
        <f t="shared" si="146"/>
        <v/>
      </c>
      <c r="BP123" s="100" t="str">
        <f t="shared" si="147"/>
        <v/>
      </c>
      <c r="BQ123" s="100" t="str">
        <f t="shared" si="148"/>
        <v/>
      </c>
      <c r="BR123" s="100" t="str">
        <f t="shared" si="149"/>
        <v/>
      </c>
      <c r="BS123" s="100" t="str">
        <f t="shared" si="150"/>
        <v/>
      </c>
      <c r="BT123" s="100" t="str">
        <f t="shared" si="151"/>
        <v/>
      </c>
      <c r="BU123" s="100" t="str">
        <f t="shared" si="152"/>
        <v/>
      </c>
      <c r="BV123" s="100" t="str">
        <f t="shared" si="153"/>
        <v/>
      </c>
      <c r="BW123" s="100" t="str">
        <f t="shared" si="154"/>
        <v/>
      </c>
      <c r="BX123" s="100" t="str">
        <f t="shared" si="155"/>
        <v/>
      </c>
      <c r="BY123" s="100" t="str">
        <f t="shared" si="156"/>
        <v/>
      </c>
      <c r="BZ123" s="100" t="str">
        <f t="shared" si="157"/>
        <v/>
      </c>
    </row>
    <row r="124" spans="1:78" ht="15.75" customHeight="1" x14ac:dyDescent="0.3">
      <c r="A124" s="387" t="str">
        <f>Contacts!$L$11&amp;"_"&amp;'Service Points'!C124</f>
        <v>______94</v>
      </c>
      <c r="B124" s="388">
        <f>IF(ISERROR(VLOOKUP(A124,LY!$D:$E,1,FALSE)),0,1)</f>
        <v>0</v>
      </c>
      <c r="C124" s="293">
        <f t="shared" si="158"/>
        <v>94</v>
      </c>
      <c r="D124" s="295" t="str">
        <f t="shared" si="88"/>
        <v/>
      </c>
      <c r="E124" s="42" t="str">
        <f t="shared" si="89"/>
        <v/>
      </c>
      <c r="F124" s="42" t="str">
        <f t="shared" si="90"/>
        <v/>
      </c>
      <c r="G124" s="420" t="str">
        <f t="shared" si="91"/>
        <v/>
      </c>
      <c r="H124" s="42"/>
      <c r="I124" s="294" t="str">
        <f t="shared" si="92"/>
        <v/>
      </c>
      <c r="J124" s="130" t="str">
        <f t="shared" si="93"/>
        <v/>
      </c>
      <c r="K124" s="386" t="str">
        <f t="shared" si="95"/>
        <v/>
      </c>
      <c r="L124" s="46">
        <f t="shared" si="94"/>
        <v>0</v>
      </c>
      <c r="M124" s="259" t="str">
        <f t="shared" si="96"/>
        <v/>
      </c>
      <c r="N124" s="259" t="str">
        <f t="shared" si="97"/>
        <v/>
      </c>
      <c r="O124" s="146"/>
      <c r="P124" s="100" t="str">
        <f t="shared" si="98"/>
        <v/>
      </c>
      <c r="Q124" s="100" t="str">
        <f t="shared" si="99"/>
        <v/>
      </c>
      <c r="R124" s="100" t="str">
        <f t="shared" si="100"/>
        <v/>
      </c>
      <c r="S124" s="100" t="str">
        <f t="shared" si="101"/>
        <v/>
      </c>
      <c r="T124" s="100" t="str">
        <f t="shared" si="102"/>
        <v/>
      </c>
      <c r="U124" s="100" t="str">
        <f t="shared" si="103"/>
        <v/>
      </c>
      <c r="V124" s="100" t="str">
        <f t="shared" si="104"/>
        <v/>
      </c>
      <c r="W124" s="100" t="str">
        <f t="shared" si="105"/>
        <v/>
      </c>
      <c r="X124" s="100" t="str">
        <f t="shared" si="106"/>
        <v/>
      </c>
      <c r="Y124" s="100" t="str">
        <f t="shared" si="107"/>
        <v/>
      </c>
      <c r="Z124" s="100" t="str">
        <f t="shared" si="108"/>
        <v/>
      </c>
      <c r="AA124" s="100" t="str">
        <f t="shared" si="109"/>
        <v/>
      </c>
      <c r="AB124" s="100" t="str">
        <f t="shared" si="110"/>
        <v/>
      </c>
      <c r="AC124" s="100" t="str">
        <f t="shared" si="111"/>
        <v/>
      </c>
      <c r="AD124" s="100"/>
      <c r="AE124" s="100" t="str">
        <f t="shared" si="112"/>
        <v/>
      </c>
      <c r="AF124" s="100" t="str">
        <f t="shared" si="113"/>
        <v/>
      </c>
      <c r="AG124" s="100" t="str">
        <f t="shared" si="114"/>
        <v/>
      </c>
      <c r="AH124" s="100" t="str">
        <f t="shared" si="115"/>
        <v/>
      </c>
      <c r="AI124" s="100" t="str">
        <f t="shared" si="116"/>
        <v/>
      </c>
      <c r="AJ124" s="100" t="str">
        <f t="shared" si="117"/>
        <v/>
      </c>
      <c r="AK124" s="100" t="str">
        <f t="shared" si="118"/>
        <v/>
      </c>
      <c r="AL124" s="100" t="str">
        <f t="shared" si="119"/>
        <v/>
      </c>
      <c r="AM124" s="100" t="str">
        <f t="shared" si="120"/>
        <v/>
      </c>
      <c r="AN124" s="100" t="str">
        <f t="shared" si="121"/>
        <v/>
      </c>
      <c r="AO124" s="100" t="str">
        <f t="shared" si="122"/>
        <v/>
      </c>
      <c r="AP124" s="100" t="str">
        <f t="shared" si="123"/>
        <v/>
      </c>
      <c r="AQ124" s="100" t="str">
        <f t="shared" si="124"/>
        <v/>
      </c>
      <c r="AR124" s="100" t="str">
        <f t="shared" si="125"/>
        <v/>
      </c>
      <c r="AS124" s="259" t="str">
        <f t="shared" si="126"/>
        <v/>
      </c>
      <c r="AT124" s="259" t="str">
        <f t="shared" si="127"/>
        <v/>
      </c>
      <c r="AU124" s="259" t="str">
        <f t="shared" si="128"/>
        <v/>
      </c>
      <c r="AV124" s="259" t="str">
        <f t="shared" si="129"/>
        <v/>
      </c>
      <c r="AW124" s="259"/>
      <c r="AX124" s="100" t="str">
        <f t="shared" si="130"/>
        <v/>
      </c>
      <c r="AY124" s="100" t="str">
        <f t="shared" si="131"/>
        <v/>
      </c>
      <c r="AZ124" s="100" t="str">
        <f t="shared" si="132"/>
        <v/>
      </c>
      <c r="BA124" s="100" t="str">
        <f t="shared" si="133"/>
        <v/>
      </c>
      <c r="BB124" s="100" t="str">
        <f t="shared" si="134"/>
        <v/>
      </c>
      <c r="BC124" s="100" t="str">
        <f t="shared" si="135"/>
        <v/>
      </c>
      <c r="BD124" s="100" t="str">
        <f t="shared" si="136"/>
        <v/>
      </c>
      <c r="BE124" s="100" t="str">
        <f t="shared" si="137"/>
        <v/>
      </c>
      <c r="BF124" s="100" t="str">
        <f t="shared" si="138"/>
        <v/>
      </c>
      <c r="BG124" s="100" t="str">
        <f t="shared" si="139"/>
        <v/>
      </c>
      <c r="BH124" s="100" t="str">
        <f t="shared" si="140"/>
        <v/>
      </c>
      <c r="BI124" s="100" t="str">
        <f t="shared" si="141"/>
        <v/>
      </c>
      <c r="BJ124" s="100" t="str">
        <f t="shared" si="142"/>
        <v/>
      </c>
      <c r="BK124" s="100" t="str">
        <f t="shared" si="143"/>
        <v/>
      </c>
      <c r="BL124" s="100"/>
      <c r="BM124" s="100" t="str">
        <f t="shared" si="144"/>
        <v/>
      </c>
      <c r="BN124" s="100" t="str">
        <f t="shared" si="145"/>
        <v/>
      </c>
      <c r="BO124" s="100" t="str">
        <f t="shared" si="146"/>
        <v/>
      </c>
      <c r="BP124" s="100" t="str">
        <f t="shared" si="147"/>
        <v/>
      </c>
      <c r="BQ124" s="100" t="str">
        <f t="shared" si="148"/>
        <v/>
      </c>
      <c r="BR124" s="100" t="str">
        <f t="shared" si="149"/>
        <v/>
      </c>
      <c r="BS124" s="100" t="str">
        <f t="shared" si="150"/>
        <v/>
      </c>
      <c r="BT124" s="100" t="str">
        <f t="shared" si="151"/>
        <v/>
      </c>
      <c r="BU124" s="100" t="str">
        <f t="shared" si="152"/>
        <v/>
      </c>
      <c r="BV124" s="100" t="str">
        <f t="shared" si="153"/>
        <v/>
      </c>
      <c r="BW124" s="100" t="str">
        <f t="shared" si="154"/>
        <v/>
      </c>
      <c r="BX124" s="100" t="str">
        <f t="shared" si="155"/>
        <v/>
      </c>
      <c r="BY124" s="100" t="str">
        <f t="shared" si="156"/>
        <v/>
      </c>
      <c r="BZ124" s="100" t="str">
        <f t="shared" si="157"/>
        <v/>
      </c>
    </row>
    <row r="125" spans="1:78" ht="15.75" customHeight="1" x14ac:dyDescent="0.3">
      <c r="A125" s="387" t="str">
        <f>Contacts!$L$11&amp;"_"&amp;'Service Points'!C125</f>
        <v>______95</v>
      </c>
      <c r="B125" s="388">
        <f>IF(ISERROR(VLOOKUP(A125,LY!$D:$E,1,FALSE)),0,1)</f>
        <v>0</v>
      </c>
      <c r="C125" s="293">
        <f t="shared" si="158"/>
        <v>95</v>
      </c>
      <c r="D125" s="295" t="str">
        <f t="shared" si="88"/>
        <v/>
      </c>
      <c r="E125" s="42" t="str">
        <f t="shared" si="89"/>
        <v/>
      </c>
      <c r="F125" s="42" t="str">
        <f t="shared" si="90"/>
        <v/>
      </c>
      <c r="G125" s="420" t="str">
        <f t="shared" si="91"/>
        <v/>
      </c>
      <c r="H125" s="42"/>
      <c r="I125" s="294" t="str">
        <f t="shared" si="92"/>
        <v/>
      </c>
      <c r="J125" s="130" t="str">
        <f t="shared" si="93"/>
        <v/>
      </c>
      <c r="K125" s="386" t="str">
        <f t="shared" si="95"/>
        <v/>
      </c>
      <c r="L125" s="46">
        <f t="shared" si="94"/>
        <v>0</v>
      </c>
      <c r="M125" s="259" t="str">
        <f t="shared" si="96"/>
        <v/>
      </c>
      <c r="N125" s="259" t="str">
        <f t="shared" si="97"/>
        <v/>
      </c>
      <c r="O125" s="146"/>
      <c r="P125" s="100" t="str">
        <f t="shared" si="98"/>
        <v/>
      </c>
      <c r="Q125" s="100" t="str">
        <f t="shared" si="99"/>
        <v/>
      </c>
      <c r="R125" s="100" t="str">
        <f t="shared" si="100"/>
        <v/>
      </c>
      <c r="S125" s="100" t="str">
        <f t="shared" si="101"/>
        <v/>
      </c>
      <c r="T125" s="100" t="str">
        <f t="shared" si="102"/>
        <v/>
      </c>
      <c r="U125" s="100" t="str">
        <f t="shared" si="103"/>
        <v/>
      </c>
      <c r="V125" s="100" t="str">
        <f t="shared" si="104"/>
        <v/>
      </c>
      <c r="W125" s="100" t="str">
        <f t="shared" si="105"/>
        <v/>
      </c>
      <c r="X125" s="100" t="str">
        <f t="shared" si="106"/>
        <v/>
      </c>
      <c r="Y125" s="100" t="str">
        <f t="shared" si="107"/>
        <v/>
      </c>
      <c r="Z125" s="100" t="str">
        <f t="shared" si="108"/>
        <v/>
      </c>
      <c r="AA125" s="100" t="str">
        <f t="shared" si="109"/>
        <v/>
      </c>
      <c r="AB125" s="100" t="str">
        <f t="shared" si="110"/>
        <v/>
      </c>
      <c r="AC125" s="100" t="str">
        <f t="shared" si="111"/>
        <v/>
      </c>
      <c r="AD125" s="100"/>
      <c r="AE125" s="100" t="str">
        <f t="shared" si="112"/>
        <v/>
      </c>
      <c r="AF125" s="100" t="str">
        <f t="shared" si="113"/>
        <v/>
      </c>
      <c r="AG125" s="100" t="str">
        <f t="shared" si="114"/>
        <v/>
      </c>
      <c r="AH125" s="100" t="str">
        <f t="shared" si="115"/>
        <v/>
      </c>
      <c r="AI125" s="100" t="str">
        <f t="shared" si="116"/>
        <v/>
      </c>
      <c r="AJ125" s="100" t="str">
        <f t="shared" si="117"/>
        <v/>
      </c>
      <c r="AK125" s="100" t="str">
        <f t="shared" si="118"/>
        <v/>
      </c>
      <c r="AL125" s="100" t="str">
        <f t="shared" si="119"/>
        <v/>
      </c>
      <c r="AM125" s="100" t="str">
        <f t="shared" si="120"/>
        <v/>
      </c>
      <c r="AN125" s="100" t="str">
        <f t="shared" si="121"/>
        <v/>
      </c>
      <c r="AO125" s="100" t="str">
        <f t="shared" si="122"/>
        <v/>
      </c>
      <c r="AP125" s="100" t="str">
        <f t="shared" si="123"/>
        <v/>
      </c>
      <c r="AQ125" s="100" t="str">
        <f t="shared" si="124"/>
        <v/>
      </c>
      <c r="AR125" s="100" t="str">
        <f t="shared" si="125"/>
        <v/>
      </c>
      <c r="AS125" s="259" t="str">
        <f t="shared" si="126"/>
        <v/>
      </c>
      <c r="AT125" s="259" t="str">
        <f t="shared" si="127"/>
        <v/>
      </c>
      <c r="AU125" s="259" t="str">
        <f t="shared" si="128"/>
        <v/>
      </c>
      <c r="AV125" s="259" t="str">
        <f t="shared" si="129"/>
        <v/>
      </c>
      <c r="AW125" s="259"/>
      <c r="AX125" s="100" t="str">
        <f t="shared" si="130"/>
        <v/>
      </c>
      <c r="AY125" s="100" t="str">
        <f t="shared" si="131"/>
        <v/>
      </c>
      <c r="AZ125" s="100" t="str">
        <f t="shared" si="132"/>
        <v/>
      </c>
      <c r="BA125" s="100" t="str">
        <f t="shared" si="133"/>
        <v/>
      </c>
      <c r="BB125" s="100" t="str">
        <f t="shared" si="134"/>
        <v/>
      </c>
      <c r="BC125" s="100" t="str">
        <f t="shared" si="135"/>
        <v/>
      </c>
      <c r="BD125" s="100" t="str">
        <f t="shared" si="136"/>
        <v/>
      </c>
      <c r="BE125" s="100" t="str">
        <f t="shared" si="137"/>
        <v/>
      </c>
      <c r="BF125" s="100" t="str">
        <f t="shared" si="138"/>
        <v/>
      </c>
      <c r="BG125" s="100" t="str">
        <f t="shared" si="139"/>
        <v/>
      </c>
      <c r="BH125" s="100" t="str">
        <f t="shared" si="140"/>
        <v/>
      </c>
      <c r="BI125" s="100" t="str">
        <f t="shared" si="141"/>
        <v/>
      </c>
      <c r="BJ125" s="100" t="str">
        <f t="shared" si="142"/>
        <v/>
      </c>
      <c r="BK125" s="100" t="str">
        <f t="shared" si="143"/>
        <v/>
      </c>
      <c r="BL125" s="100"/>
      <c r="BM125" s="100" t="str">
        <f t="shared" si="144"/>
        <v/>
      </c>
      <c r="BN125" s="100" t="str">
        <f t="shared" si="145"/>
        <v/>
      </c>
      <c r="BO125" s="100" t="str">
        <f t="shared" si="146"/>
        <v/>
      </c>
      <c r="BP125" s="100" t="str">
        <f t="shared" si="147"/>
        <v/>
      </c>
      <c r="BQ125" s="100" t="str">
        <f t="shared" si="148"/>
        <v/>
      </c>
      <c r="BR125" s="100" t="str">
        <f t="shared" si="149"/>
        <v/>
      </c>
      <c r="BS125" s="100" t="str">
        <f t="shared" si="150"/>
        <v/>
      </c>
      <c r="BT125" s="100" t="str">
        <f t="shared" si="151"/>
        <v/>
      </c>
      <c r="BU125" s="100" t="str">
        <f t="shared" si="152"/>
        <v/>
      </c>
      <c r="BV125" s="100" t="str">
        <f t="shared" si="153"/>
        <v/>
      </c>
      <c r="BW125" s="100" t="str">
        <f t="shared" si="154"/>
        <v/>
      </c>
      <c r="BX125" s="100" t="str">
        <f t="shared" si="155"/>
        <v/>
      </c>
      <c r="BY125" s="100" t="str">
        <f t="shared" si="156"/>
        <v/>
      </c>
      <c r="BZ125" s="100" t="str">
        <f t="shared" si="157"/>
        <v/>
      </c>
    </row>
    <row r="126" spans="1:78" ht="15.75" customHeight="1" x14ac:dyDescent="0.3">
      <c r="A126" s="387" t="str">
        <f>Contacts!$L$11&amp;"_"&amp;'Service Points'!C126</f>
        <v>______96</v>
      </c>
      <c r="B126" s="388">
        <f>IF(ISERROR(VLOOKUP(A126,LY!$D:$E,1,FALSE)),0,1)</f>
        <v>0</v>
      </c>
      <c r="C126" s="293">
        <f t="shared" si="158"/>
        <v>96</v>
      </c>
      <c r="D126" s="295" t="str">
        <f t="shared" si="88"/>
        <v/>
      </c>
      <c r="E126" s="42" t="str">
        <f t="shared" si="89"/>
        <v/>
      </c>
      <c r="F126" s="42" t="str">
        <f t="shared" si="90"/>
        <v/>
      </c>
      <c r="G126" s="420" t="str">
        <f t="shared" si="91"/>
        <v/>
      </c>
      <c r="H126" s="42"/>
      <c r="I126" s="294" t="str">
        <f t="shared" si="92"/>
        <v/>
      </c>
      <c r="J126" s="130" t="str">
        <f t="shared" si="93"/>
        <v/>
      </c>
      <c r="K126" s="386" t="str">
        <f t="shared" si="95"/>
        <v/>
      </c>
      <c r="L126" s="46">
        <f t="shared" si="94"/>
        <v>0</v>
      </c>
      <c r="M126" s="259" t="str">
        <f t="shared" si="96"/>
        <v/>
      </c>
      <c r="N126" s="259" t="str">
        <f t="shared" si="97"/>
        <v/>
      </c>
      <c r="O126" s="146"/>
      <c r="P126" s="100" t="str">
        <f t="shared" si="98"/>
        <v/>
      </c>
      <c r="Q126" s="100" t="str">
        <f t="shared" si="99"/>
        <v/>
      </c>
      <c r="R126" s="100" t="str">
        <f t="shared" si="100"/>
        <v/>
      </c>
      <c r="S126" s="100" t="str">
        <f t="shared" si="101"/>
        <v/>
      </c>
      <c r="T126" s="100" t="str">
        <f t="shared" si="102"/>
        <v/>
      </c>
      <c r="U126" s="100" t="str">
        <f t="shared" si="103"/>
        <v/>
      </c>
      <c r="V126" s="100" t="str">
        <f t="shared" si="104"/>
        <v/>
      </c>
      <c r="W126" s="100" t="str">
        <f t="shared" si="105"/>
        <v/>
      </c>
      <c r="X126" s="100" t="str">
        <f t="shared" si="106"/>
        <v/>
      </c>
      <c r="Y126" s="100" t="str">
        <f t="shared" si="107"/>
        <v/>
      </c>
      <c r="Z126" s="100" t="str">
        <f t="shared" si="108"/>
        <v/>
      </c>
      <c r="AA126" s="100" t="str">
        <f t="shared" si="109"/>
        <v/>
      </c>
      <c r="AB126" s="100" t="str">
        <f t="shared" si="110"/>
        <v/>
      </c>
      <c r="AC126" s="100" t="str">
        <f t="shared" si="111"/>
        <v/>
      </c>
      <c r="AD126" s="100"/>
      <c r="AE126" s="100" t="str">
        <f t="shared" si="112"/>
        <v/>
      </c>
      <c r="AF126" s="100" t="str">
        <f t="shared" si="113"/>
        <v/>
      </c>
      <c r="AG126" s="100" t="str">
        <f t="shared" si="114"/>
        <v/>
      </c>
      <c r="AH126" s="100" t="str">
        <f t="shared" si="115"/>
        <v/>
      </c>
      <c r="AI126" s="100" t="str">
        <f t="shared" si="116"/>
        <v/>
      </c>
      <c r="AJ126" s="100" t="str">
        <f t="shared" si="117"/>
        <v/>
      </c>
      <c r="AK126" s="100" t="str">
        <f t="shared" si="118"/>
        <v/>
      </c>
      <c r="AL126" s="100" t="str">
        <f t="shared" si="119"/>
        <v/>
      </c>
      <c r="AM126" s="100" t="str">
        <f t="shared" si="120"/>
        <v/>
      </c>
      <c r="AN126" s="100" t="str">
        <f t="shared" si="121"/>
        <v/>
      </c>
      <c r="AO126" s="100" t="str">
        <f t="shared" si="122"/>
        <v/>
      </c>
      <c r="AP126" s="100" t="str">
        <f t="shared" si="123"/>
        <v/>
      </c>
      <c r="AQ126" s="100" t="str">
        <f t="shared" si="124"/>
        <v/>
      </c>
      <c r="AR126" s="100" t="str">
        <f t="shared" si="125"/>
        <v/>
      </c>
      <c r="AS126" s="259" t="str">
        <f t="shared" si="126"/>
        <v/>
      </c>
      <c r="AT126" s="259" t="str">
        <f t="shared" si="127"/>
        <v/>
      </c>
      <c r="AU126" s="259" t="str">
        <f t="shared" si="128"/>
        <v/>
      </c>
      <c r="AV126" s="259" t="str">
        <f t="shared" si="129"/>
        <v/>
      </c>
      <c r="AW126" s="259"/>
      <c r="AX126" s="100" t="str">
        <f t="shared" si="130"/>
        <v/>
      </c>
      <c r="AY126" s="100" t="str">
        <f t="shared" si="131"/>
        <v/>
      </c>
      <c r="AZ126" s="100" t="str">
        <f t="shared" si="132"/>
        <v/>
      </c>
      <c r="BA126" s="100" t="str">
        <f t="shared" si="133"/>
        <v/>
      </c>
      <c r="BB126" s="100" t="str">
        <f t="shared" si="134"/>
        <v/>
      </c>
      <c r="BC126" s="100" t="str">
        <f t="shared" si="135"/>
        <v/>
      </c>
      <c r="BD126" s="100" t="str">
        <f t="shared" si="136"/>
        <v/>
      </c>
      <c r="BE126" s="100" t="str">
        <f t="shared" si="137"/>
        <v/>
      </c>
      <c r="BF126" s="100" t="str">
        <f t="shared" si="138"/>
        <v/>
      </c>
      <c r="BG126" s="100" t="str">
        <f t="shared" si="139"/>
        <v/>
      </c>
      <c r="BH126" s="100" t="str">
        <f t="shared" si="140"/>
        <v/>
      </c>
      <c r="BI126" s="100" t="str">
        <f t="shared" si="141"/>
        <v/>
      </c>
      <c r="BJ126" s="100" t="str">
        <f t="shared" si="142"/>
        <v/>
      </c>
      <c r="BK126" s="100" t="str">
        <f t="shared" si="143"/>
        <v/>
      </c>
      <c r="BL126" s="100"/>
      <c r="BM126" s="100" t="str">
        <f t="shared" si="144"/>
        <v/>
      </c>
      <c r="BN126" s="100" t="str">
        <f t="shared" si="145"/>
        <v/>
      </c>
      <c r="BO126" s="100" t="str">
        <f t="shared" si="146"/>
        <v/>
      </c>
      <c r="BP126" s="100" t="str">
        <f t="shared" si="147"/>
        <v/>
      </c>
      <c r="BQ126" s="100" t="str">
        <f t="shared" si="148"/>
        <v/>
      </c>
      <c r="BR126" s="100" t="str">
        <f t="shared" si="149"/>
        <v/>
      </c>
      <c r="BS126" s="100" t="str">
        <f t="shared" si="150"/>
        <v/>
      </c>
      <c r="BT126" s="100" t="str">
        <f t="shared" si="151"/>
        <v/>
      </c>
      <c r="BU126" s="100" t="str">
        <f t="shared" si="152"/>
        <v/>
      </c>
      <c r="BV126" s="100" t="str">
        <f t="shared" si="153"/>
        <v/>
      </c>
      <c r="BW126" s="100" t="str">
        <f t="shared" si="154"/>
        <v/>
      </c>
      <c r="BX126" s="100" t="str">
        <f t="shared" si="155"/>
        <v/>
      </c>
      <c r="BY126" s="100" t="str">
        <f t="shared" si="156"/>
        <v/>
      </c>
      <c r="BZ126" s="100" t="str">
        <f t="shared" si="157"/>
        <v/>
      </c>
    </row>
    <row r="127" spans="1:78" ht="15.75" customHeight="1" x14ac:dyDescent="0.3">
      <c r="A127" s="387" t="str">
        <f>Contacts!$L$11&amp;"_"&amp;'Service Points'!C127</f>
        <v>______97</v>
      </c>
      <c r="B127" s="388">
        <f>IF(ISERROR(VLOOKUP(A127,LY!$D:$E,1,FALSE)),0,1)</f>
        <v>0</v>
      </c>
      <c r="C127" s="293">
        <f t="shared" si="158"/>
        <v>97</v>
      </c>
      <c r="D127" s="295" t="str">
        <f t="shared" ref="D127:D158" si="159">IF($B127=1,VLOOKUP($A127,LY_ServicePoints,2,FALSE),"")</f>
        <v/>
      </c>
      <c r="E127" s="42" t="str">
        <f t="shared" ref="E127:E158" si="160">IF($B127=1,VLOOKUP($A127,LY_ServicePoints,3,FALSE),"")</f>
        <v/>
      </c>
      <c r="F127" s="42" t="str">
        <f t="shared" ref="F127:F158" si="161">IF($B127=1,VLOOKUP($A127,LY_ServicePoints,4,FALSE),"")</f>
        <v/>
      </c>
      <c r="G127" s="420" t="str">
        <f t="shared" ref="G127:G158" si="162">IF($B127=1,VLOOKUP($A127,LY_ServicePoints,5,FALSE),"")</f>
        <v/>
      </c>
      <c r="H127" s="42"/>
      <c r="I127" s="294" t="str">
        <f t="shared" ref="I127:I158" si="163">IF($B127=1,VLOOKUP($A127,LY_ServicePoints,6,FALSE),"")</f>
        <v/>
      </c>
      <c r="J127" s="130" t="str">
        <f t="shared" ref="J127:J158" si="164">IF($B127=1,VLOOKUP($A127,LY_ServicePoints,7,FALSE),"")</f>
        <v/>
      </c>
      <c r="K127" s="386" t="str">
        <f t="shared" si="95"/>
        <v/>
      </c>
      <c r="L127" s="46">
        <f t="shared" ref="L127:L158" si="165">IF(LEN(D127)&gt;0,1,0)</f>
        <v>0</v>
      </c>
      <c r="M127" s="259" t="str">
        <f t="shared" si="96"/>
        <v/>
      </c>
      <c r="N127" s="259" t="str">
        <f t="shared" si="97"/>
        <v/>
      </c>
      <c r="O127" s="146"/>
      <c r="P127" s="100" t="str">
        <f t="shared" si="98"/>
        <v/>
      </c>
      <c r="Q127" s="100" t="str">
        <f t="shared" si="99"/>
        <v/>
      </c>
      <c r="R127" s="100" t="str">
        <f t="shared" si="100"/>
        <v/>
      </c>
      <c r="S127" s="100" t="str">
        <f t="shared" si="101"/>
        <v/>
      </c>
      <c r="T127" s="100" t="str">
        <f t="shared" si="102"/>
        <v/>
      </c>
      <c r="U127" s="100" t="str">
        <f t="shared" si="103"/>
        <v/>
      </c>
      <c r="V127" s="100" t="str">
        <f t="shared" si="104"/>
        <v/>
      </c>
      <c r="W127" s="100" t="str">
        <f t="shared" si="105"/>
        <v/>
      </c>
      <c r="X127" s="100" t="str">
        <f t="shared" si="106"/>
        <v/>
      </c>
      <c r="Y127" s="100" t="str">
        <f t="shared" si="107"/>
        <v/>
      </c>
      <c r="Z127" s="100" t="str">
        <f t="shared" si="108"/>
        <v/>
      </c>
      <c r="AA127" s="100" t="str">
        <f t="shared" si="109"/>
        <v/>
      </c>
      <c r="AB127" s="100" t="str">
        <f t="shared" si="110"/>
        <v/>
      </c>
      <c r="AC127" s="100" t="str">
        <f t="shared" si="111"/>
        <v/>
      </c>
      <c r="AD127" s="100"/>
      <c r="AE127" s="100" t="str">
        <f t="shared" si="112"/>
        <v/>
      </c>
      <c r="AF127" s="100" t="str">
        <f t="shared" si="113"/>
        <v/>
      </c>
      <c r="AG127" s="100" t="str">
        <f t="shared" si="114"/>
        <v/>
      </c>
      <c r="AH127" s="100" t="str">
        <f t="shared" si="115"/>
        <v/>
      </c>
      <c r="AI127" s="100" t="str">
        <f t="shared" si="116"/>
        <v/>
      </c>
      <c r="AJ127" s="100" t="str">
        <f t="shared" si="117"/>
        <v/>
      </c>
      <c r="AK127" s="100" t="str">
        <f t="shared" si="118"/>
        <v/>
      </c>
      <c r="AL127" s="100" t="str">
        <f t="shared" si="119"/>
        <v/>
      </c>
      <c r="AM127" s="100" t="str">
        <f t="shared" si="120"/>
        <v/>
      </c>
      <c r="AN127" s="100" t="str">
        <f t="shared" si="121"/>
        <v/>
      </c>
      <c r="AO127" s="100" t="str">
        <f t="shared" si="122"/>
        <v/>
      </c>
      <c r="AP127" s="100" t="str">
        <f t="shared" si="123"/>
        <v/>
      </c>
      <c r="AQ127" s="100" t="str">
        <f t="shared" si="124"/>
        <v/>
      </c>
      <c r="AR127" s="100" t="str">
        <f t="shared" si="125"/>
        <v/>
      </c>
      <c r="AS127" s="259" t="str">
        <f t="shared" si="126"/>
        <v/>
      </c>
      <c r="AT127" s="259" t="str">
        <f t="shared" si="127"/>
        <v/>
      </c>
      <c r="AU127" s="259" t="str">
        <f t="shared" si="128"/>
        <v/>
      </c>
      <c r="AV127" s="259" t="str">
        <f t="shared" si="129"/>
        <v/>
      </c>
      <c r="AW127" s="259"/>
      <c r="AX127" s="100" t="str">
        <f t="shared" si="130"/>
        <v/>
      </c>
      <c r="AY127" s="100" t="str">
        <f t="shared" si="131"/>
        <v/>
      </c>
      <c r="AZ127" s="100" t="str">
        <f t="shared" si="132"/>
        <v/>
      </c>
      <c r="BA127" s="100" t="str">
        <f t="shared" si="133"/>
        <v/>
      </c>
      <c r="BB127" s="100" t="str">
        <f t="shared" si="134"/>
        <v/>
      </c>
      <c r="BC127" s="100" t="str">
        <f t="shared" si="135"/>
        <v/>
      </c>
      <c r="BD127" s="100" t="str">
        <f t="shared" si="136"/>
        <v/>
      </c>
      <c r="BE127" s="100" t="str">
        <f t="shared" si="137"/>
        <v/>
      </c>
      <c r="BF127" s="100" t="str">
        <f t="shared" si="138"/>
        <v/>
      </c>
      <c r="BG127" s="100" t="str">
        <f t="shared" si="139"/>
        <v/>
      </c>
      <c r="BH127" s="100" t="str">
        <f t="shared" si="140"/>
        <v/>
      </c>
      <c r="BI127" s="100" t="str">
        <f t="shared" si="141"/>
        <v/>
      </c>
      <c r="BJ127" s="100" t="str">
        <f t="shared" si="142"/>
        <v/>
      </c>
      <c r="BK127" s="100" t="str">
        <f t="shared" si="143"/>
        <v/>
      </c>
      <c r="BL127" s="100"/>
      <c r="BM127" s="100" t="str">
        <f t="shared" si="144"/>
        <v/>
      </c>
      <c r="BN127" s="100" t="str">
        <f t="shared" si="145"/>
        <v/>
      </c>
      <c r="BO127" s="100" t="str">
        <f t="shared" si="146"/>
        <v/>
      </c>
      <c r="BP127" s="100" t="str">
        <f t="shared" si="147"/>
        <v/>
      </c>
      <c r="BQ127" s="100" t="str">
        <f t="shared" si="148"/>
        <v/>
      </c>
      <c r="BR127" s="100" t="str">
        <f t="shared" si="149"/>
        <v/>
      </c>
      <c r="BS127" s="100" t="str">
        <f t="shared" si="150"/>
        <v/>
      </c>
      <c r="BT127" s="100" t="str">
        <f t="shared" si="151"/>
        <v/>
      </c>
      <c r="BU127" s="100" t="str">
        <f t="shared" si="152"/>
        <v/>
      </c>
      <c r="BV127" s="100" t="str">
        <f t="shared" si="153"/>
        <v/>
      </c>
      <c r="BW127" s="100" t="str">
        <f t="shared" si="154"/>
        <v/>
      </c>
      <c r="BX127" s="100" t="str">
        <f t="shared" si="155"/>
        <v/>
      </c>
      <c r="BY127" s="100" t="str">
        <f t="shared" si="156"/>
        <v/>
      </c>
      <c r="BZ127" s="100" t="str">
        <f t="shared" si="157"/>
        <v/>
      </c>
    </row>
    <row r="128" spans="1:78" ht="15.75" customHeight="1" x14ac:dyDescent="0.3">
      <c r="A128" s="387" t="str">
        <f>Contacts!$L$11&amp;"_"&amp;'Service Points'!C128</f>
        <v>______98</v>
      </c>
      <c r="B128" s="388">
        <f>IF(ISERROR(VLOOKUP(A128,LY!$D:$E,1,FALSE)),0,1)</f>
        <v>0</v>
      </c>
      <c r="C128" s="293">
        <f t="shared" si="158"/>
        <v>98</v>
      </c>
      <c r="D128" s="295" t="str">
        <f t="shared" si="159"/>
        <v/>
      </c>
      <c r="E128" s="42" t="str">
        <f t="shared" si="160"/>
        <v/>
      </c>
      <c r="F128" s="42" t="str">
        <f t="shared" si="161"/>
        <v/>
      </c>
      <c r="G128" s="420" t="str">
        <f t="shared" si="162"/>
        <v/>
      </c>
      <c r="H128" s="42"/>
      <c r="I128" s="294" t="str">
        <f t="shared" si="163"/>
        <v/>
      </c>
      <c r="J128" s="130" t="str">
        <f t="shared" si="164"/>
        <v/>
      </c>
      <c r="K128" s="386" t="str">
        <f t="shared" si="95"/>
        <v/>
      </c>
      <c r="L128" s="46">
        <f t="shared" si="165"/>
        <v>0</v>
      </c>
      <c r="M128" s="259" t="str">
        <f t="shared" si="96"/>
        <v/>
      </c>
      <c r="N128" s="259" t="str">
        <f t="shared" si="97"/>
        <v/>
      </c>
      <c r="O128" s="146"/>
      <c r="P128" s="100" t="str">
        <f t="shared" si="98"/>
        <v/>
      </c>
      <c r="Q128" s="100" t="str">
        <f t="shared" si="99"/>
        <v/>
      </c>
      <c r="R128" s="100" t="str">
        <f t="shared" si="100"/>
        <v/>
      </c>
      <c r="S128" s="100" t="str">
        <f t="shared" si="101"/>
        <v/>
      </c>
      <c r="T128" s="100" t="str">
        <f t="shared" si="102"/>
        <v/>
      </c>
      <c r="U128" s="100" t="str">
        <f t="shared" si="103"/>
        <v/>
      </c>
      <c r="V128" s="100" t="str">
        <f t="shared" si="104"/>
        <v/>
      </c>
      <c r="W128" s="100" t="str">
        <f t="shared" si="105"/>
        <v/>
      </c>
      <c r="X128" s="100" t="str">
        <f t="shared" si="106"/>
        <v/>
      </c>
      <c r="Y128" s="100" t="str">
        <f t="shared" si="107"/>
        <v/>
      </c>
      <c r="Z128" s="100" t="str">
        <f t="shared" si="108"/>
        <v/>
      </c>
      <c r="AA128" s="100" t="str">
        <f t="shared" si="109"/>
        <v/>
      </c>
      <c r="AB128" s="100" t="str">
        <f t="shared" si="110"/>
        <v/>
      </c>
      <c r="AC128" s="100" t="str">
        <f t="shared" si="111"/>
        <v/>
      </c>
      <c r="AD128" s="100"/>
      <c r="AE128" s="100" t="str">
        <f t="shared" si="112"/>
        <v/>
      </c>
      <c r="AF128" s="100" t="str">
        <f t="shared" si="113"/>
        <v/>
      </c>
      <c r="AG128" s="100" t="str">
        <f t="shared" si="114"/>
        <v/>
      </c>
      <c r="AH128" s="100" t="str">
        <f t="shared" si="115"/>
        <v/>
      </c>
      <c r="AI128" s="100" t="str">
        <f t="shared" si="116"/>
        <v/>
      </c>
      <c r="AJ128" s="100" t="str">
        <f t="shared" si="117"/>
        <v/>
      </c>
      <c r="AK128" s="100" t="str">
        <f t="shared" si="118"/>
        <v/>
      </c>
      <c r="AL128" s="100" t="str">
        <f t="shared" si="119"/>
        <v/>
      </c>
      <c r="AM128" s="100" t="str">
        <f t="shared" si="120"/>
        <v/>
      </c>
      <c r="AN128" s="100" t="str">
        <f t="shared" si="121"/>
        <v/>
      </c>
      <c r="AO128" s="100" t="str">
        <f t="shared" si="122"/>
        <v/>
      </c>
      <c r="AP128" s="100" t="str">
        <f t="shared" si="123"/>
        <v/>
      </c>
      <c r="AQ128" s="100" t="str">
        <f t="shared" si="124"/>
        <v/>
      </c>
      <c r="AR128" s="100" t="str">
        <f t="shared" si="125"/>
        <v/>
      </c>
      <c r="AS128" s="259" t="str">
        <f t="shared" si="126"/>
        <v/>
      </c>
      <c r="AT128" s="259" t="str">
        <f t="shared" si="127"/>
        <v/>
      </c>
      <c r="AU128" s="259" t="str">
        <f t="shared" si="128"/>
        <v/>
      </c>
      <c r="AV128" s="259" t="str">
        <f t="shared" si="129"/>
        <v/>
      </c>
      <c r="AW128" s="259"/>
      <c r="AX128" s="100" t="str">
        <f t="shared" si="130"/>
        <v/>
      </c>
      <c r="AY128" s="100" t="str">
        <f t="shared" si="131"/>
        <v/>
      </c>
      <c r="AZ128" s="100" t="str">
        <f t="shared" si="132"/>
        <v/>
      </c>
      <c r="BA128" s="100" t="str">
        <f t="shared" si="133"/>
        <v/>
      </c>
      <c r="BB128" s="100" t="str">
        <f t="shared" si="134"/>
        <v/>
      </c>
      <c r="BC128" s="100" t="str">
        <f t="shared" si="135"/>
        <v/>
      </c>
      <c r="BD128" s="100" t="str">
        <f t="shared" si="136"/>
        <v/>
      </c>
      <c r="BE128" s="100" t="str">
        <f t="shared" si="137"/>
        <v/>
      </c>
      <c r="BF128" s="100" t="str">
        <f t="shared" si="138"/>
        <v/>
      </c>
      <c r="BG128" s="100" t="str">
        <f t="shared" si="139"/>
        <v/>
      </c>
      <c r="BH128" s="100" t="str">
        <f t="shared" si="140"/>
        <v/>
      </c>
      <c r="BI128" s="100" t="str">
        <f t="shared" si="141"/>
        <v/>
      </c>
      <c r="BJ128" s="100" t="str">
        <f t="shared" si="142"/>
        <v/>
      </c>
      <c r="BK128" s="100" t="str">
        <f t="shared" si="143"/>
        <v/>
      </c>
      <c r="BL128" s="100"/>
      <c r="BM128" s="100" t="str">
        <f t="shared" si="144"/>
        <v/>
      </c>
      <c r="BN128" s="100" t="str">
        <f t="shared" si="145"/>
        <v/>
      </c>
      <c r="BO128" s="100" t="str">
        <f t="shared" si="146"/>
        <v/>
      </c>
      <c r="BP128" s="100" t="str">
        <f t="shared" si="147"/>
        <v/>
      </c>
      <c r="BQ128" s="100" t="str">
        <f t="shared" si="148"/>
        <v/>
      </c>
      <c r="BR128" s="100" t="str">
        <f t="shared" si="149"/>
        <v/>
      </c>
      <c r="BS128" s="100" t="str">
        <f t="shared" si="150"/>
        <v/>
      </c>
      <c r="BT128" s="100" t="str">
        <f t="shared" si="151"/>
        <v/>
      </c>
      <c r="BU128" s="100" t="str">
        <f t="shared" si="152"/>
        <v/>
      </c>
      <c r="BV128" s="100" t="str">
        <f t="shared" si="153"/>
        <v/>
      </c>
      <c r="BW128" s="100" t="str">
        <f t="shared" si="154"/>
        <v/>
      </c>
      <c r="BX128" s="100" t="str">
        <f t="shared" si="155"/>
        <v/>
      </c>
      <c r="BY128" s="100" t="str">
        <f t="shared" si="156"/>
        <v/>
      </c>
      <c r="BZ128" s="100" t="str">
        <f t="shared" si="157"/>
        <v/>
      </c>
    </row>
    <row r="129" spans="1:78" ht="15.75" customHeight="1" x14ac:dyDescent="0.3">
      <c r="A129" s="387" t="str">
        <f>Contacts!$L$11&amp;"_"&amp;'Service Points'!C129</f>
        <v>______99</v>
      </c>
      <c r="B129" s="388">
        <f>IF(ISERROR(VLOOKUP(A129,LY!$D:$E,1,FALSE)),0,1)</f>
        <v>0</v>
      </c>
      <c r="C129" s="293">
        <f t="shared" si="158"/>
        <v>99</v>
      </c>
      <c r="D129" s="295" t="str">
        <f t="shared" si="159"/>
        <v/>
      </c>
      <c r="E129" s="42" t="str">
        <f t="shared" si="160"/>
        <v/>
      </c>
      <c r="F129" s="42" t="str">
        <f t="shared" si="161"/>
        <v/>
      </c>
      <c r="G129" s="420" t="str">
        <f t="shared" si="162"/>
        <v/>
      </c>
      <c r="H129" s="42"/>
      <c r="I129" s="294" t="str">
        <f t="shared" si="163"/>
        <v/>
      </c>
      <c r="J129" s="130" t="str">
        <f t="shared" si="164"/>
        <v/>
      </c>
      <c r="K129" s="386" t="str">
        <f t="shared" si="95"/>
        <v/>
      </c>
      <c r="L129" s="46">
        <f t="shared" si="165"/>
        <v>0</v>
      </c>
      <c r="M129" s="259" t="str">
        <f t="shared" si="96"/>
        <v/>
      </c>
      <c r="N129" s="259" t="str">
        <f t="shared" si="97"/>
        <v/>
      </c>
      <c r="O129" s="146"/>
      <c r="P129" s="100" t="str">
        <f t="shared" si="98"/>
        <v/>
      </c>
      <c r="Q129" s="100" t="str">
        <f t="shared" si="99"/>
        <v/>
      </c>
      <c r="R129" s="100" t="str">
        <f t="shared" si="100"/>
        <v/>
      </c>
      <c r="S129" s="100" t="str">
        <f t="shared" si="101"/>
        <v/>
      </c>
      <c r="T129" s="100" t="str">
        <f t="shared" si="102"/>
        <v/>
      </c>
      <c r="U129" s="100" t="str">
        <f t="shared" si="103"/>
        <v/>
      </c>
      <c r="V129" s="100" t="str">
        <f t="shared" si="104"/>
        <v/>
      </c>
      <c r="W129" s="100" t="str">
        <f t="shared" si="105"/>
        <v/>
      </c>
      <c r="X129" s="100" t="str">
        <f t="shared" si="106"/>
        <v/>
      </c>
      <c r="Y129" s="100" t="str">
        <f t="shared" si="107"/>
        <v/>
      </c>
      <c r="Z129" s="100" t="str">
        <f t="shared" si="108"/>
        <v/>
      </c>
      <c r="AA129" s="100" t="str">
        <f t="shared" si="109"/>
        <v/>
      </c>
      <c r="AB129" s="100" t="str">
        <f t="shared" si="110"/>
        <v/>
      </c>
      <c r="AC129" s="100" t="str">
        <f t="shared" si="111"/>
        <v/>
      </c>
      <c r="AD129" s="100"/>
      <c r="AE129" s="100" t="str">
        <f t="shared" si="112"/>
        <v/>
      </c>
      <c r="AF129" s="100" t="str">
        <f t="shared" si="113"/>
        <v/>
      </c>
      <c r="AG129" s="100" t="str">
        <f t="shared" si="114"/>
        <v/>
      </c>
      <c r="AH129" s="100" t="str">
        <f t="shared" si="115"/>
        <v/>
      </c>
      <c r="AI129" s="100" t="str">
        <f t="shared" si="116"/>
        <v/>
      </c>
      <c r="AJ129" s="100" t="str">
        <f t="shared" si="117"/>
        <v/>
      </c>
      <c r="AK129" s="100" t="str">
        <f t="shared" si="118"/>
        <v/>
      </c>
      <c r="AL129" s="100" t="str">
        <f t="shared" si="119"/>
        <v/>
      </c>
      <c r="AM129" s="100" t="str">
        <f t="shared" si="120"/>
        <v/>
      </c>
      <c r="AN129" s="100" t="str">
        <f t="shared" si="121"/>
        <v/>
      </c>
      <c r="AO129" s="100" t="str">
        <f t="shared" si="122"/>
        <v/>
      </c>
      <c r="AP129" s="100" t="str">
        <f t="shared" si="123"/>
        <v/>
      </c>
      <c r="AQ129" s="100" t="str">
        <f t="shared" si="124"/>
        <v/>
      </c>
      <c r="AR129" s="100" t="str">
        <f t="shared" si="125"/>
        <v/>
      </c>
      <c r="AS129" s="259" t="str">
        <f t="shared" si="126"/>
        <v/>
      </c>
      <c r="AT129" s="259" t="str">
        <f t="shared" si="127"/>
        <v/>
      </c>
      <c r="AU129" s="259" t="str">
        <f t="shared" si="128"/>
        <v/>
      </c>
      <c r="AV129" s="259" t="str">
        <f t="shared" si="129"/>
        <v/>
      </c>
      <c r="AW129" s="259"/>
      <c r="AX129" s="100" t="str">
        <f t="shared" si="130"/>
        <v/>
      </c>
      <c r="AY129" s="100" t="str">
        <f t="shared" si="131"/>
        <v/>
      </c>
      <c r="AZ129" s="100" t="str">
        <f t="shared" si="132"/>
        <v/>
      </c>
      <c r="BA129" s="100" t="str">
        <f t="shared" si="133"/>
        <v/>
      </c>
      <c r="BB129" s="100" t="str">
        <f t="shared" si="134"/>
        <v/>
      </c>
      <c r="BC129" s="100" t="str">
        <f t="shared" si="135"/>
        <v/>
      </c>
      <c r="BD129" s="100" t="str">
        <f t="shared" si="136"/>
        <v/>
      </c>
      <c r="BE129" s="100" t="str">
        <f t="shared" si="137"/>
        <v/>
      </c>
      <c r="BF129" s="100" t="str">
        <f t="shared" si="138"/>
        <v/>
      </c>
      <c r="BG129" s="100" t="str">
        <f t="shared" si="139"/>
        <v/>
      </c>
      <c r="BH129" s="100" t="str">
        <f t="shared" si="140"/>
        <v/>
      </c>
      <c r="BI129" s="100" t="str">
        <f t="shared" si="141"/>
        <v/>
      </c>
      <c r="BJ129" s="100" t="str">
        <f t="shared" si="142"/>
        <v/>
      </c>
      <c r="BK129" s="100" t="str">
        <f t="shared" si="143"/>
        <v/>
      </c>
      <c r="BL129" s="100"/>
      <c r="BM129" s="100" t="str">
        <f t="shared" si="144"/>
        <v/>
      </c>
      <c r="BN129" s="100" t="str">
        <f t="shared" si="145"/>
        <v/>
      </c>
      <c r="BO129" s="100" t="str">
        <f t="shared" si="146"/>
        <v/>
      </c>
      <c r="BP129" s="100" t="str">
        <f t="shared" si="147"/>
        <v/>
      </c>
      <c r="BQ129" s="100" t="str">
        <f t="shared" si="148"/>
        <v/>
      </c>
      <c r="BR129" s="100" t="str">
        <f t="shared" si="149"/>
        <v/>
      </c>
      <c r="BS129" s="100" t="str">
        <f t="shared" si="150"/>
        <v/>
      </c>
      <c r="BT129" s="100" t="str">
        <f t="shared" si="151"/>
        <v/>
      </c>
      <c r="BU129" s="100" t="str">
        <f t="shared" si="152"/>
        <v/>
      </c>
      <c r="BV129" s="100" t="str">
        <f t="shared" si="153"/>
        <v/>
      </c>
      <c r="BW129" s="100" t="str">
        <f t="shared" si="154"/>
        <v/>
      </c>
      <c r="BX129" s="100" t="str">
        <f t="shared" si="155"/>
        <v/>
      </c>
      <c r="BY129" s="100" t="str">
        <f t="shared" si="156"/>
        <v/>
      </c>
      <c r="BZ129" s="100" t="str">
        <f t="shared" si="157"/>
        <v/>
      </c>
    </row>
    <row r="130" spans="1:78" ht="15.75" customHeight="1" x14ac:dyDescent="0.3">
      <c r="A130" s="387" t="str">
        <f>Contacts!$L$11&amp;"_"&amp;'Service Points'!C130</f>
        <v>______100</v>
      </c>
      <c r="B130" s="388">
        <f>IF(ISERROR(VLOOKUP(A130,LY!$D:$E,1,FALSE)),0,1)</f>
        <v>0</v>
      </c>
      <c r="C130" s="293">
        <f t="shared" si="158"/>
        <v>100</v>
      </c>
      <c r="D130" s="295" t="str">
        <f t="shared" si="159"/>
        <v/>
      </c>
      <c r="E130" s="42" t="str">
        <f t="shared" si="160"/>
        <v/>
      </c>
      <c r="F130" s="42" t="str">
        <f t="shared" si="161"/>
        <v/>
      </c>
      <c r="G130" s="420" t="str">
        <f t="shared" si="162"/>
        <v/>
      </c>
      <c r="H130" s="42"/>
      <c r="I130" s="294" t="str">
        <f t="shared" si="163"/>
        <v/>
      </c>
      <c r="J130" s="130" t="str">
        <f t="shared" si="164"/>
        <v/>
      </c>
      <c r="K130" s="386" t="str">
        <f t="shared" si="95"/>
        <v/>
      </c>
      <c r="L130" s="46">
        <f t="shared" si="165"/>
        <v>0</v>
      </c>
      <c r="M130" s="259" t="str">
        <f t="shared" si="96"/>
        <v/>
      </c>
      <c r="N130" s="259" t="str">
        <f t="shared" si="97"/>
        <v/>
      </c>
      <c r="O130" s="146"/>
      <c r="P130" s="100" t="str">
        <f t="shared" si="98"/>
        <v/>
      </c>
      <c r="Q130" s="100" t="str">
        <f t="shared" si="99"/>
        <v/>
      </c>
      <c r="R130" s="100" t="str">
        <f t="shared" si="100"/>
        <v/>
      </c>
      <c r="S130" s="100" t="str">
        <f t="shared" si="101"/>
        <v/>
      </c>
      <c r="T130" s="100" t="str">
        <f t="shared" si="102"/>
        <v/>
      </c>
      <c r="U130" s="100" t="str">
        <f t="shared" si="103"/>
        <v/>
      </c>
      <c r="V130" s="100" t="str">
        <f t="shared" si="104"/>
        <v/>
      </c>
      <c r="W130" s="100" t="str">
        <f t="shared" si="105"/>
        <v/>
      </c>
      <c r="X130" s="100" t="str">
        <f t="shared" si="106"/>
        <v/>
      </c>
      <c r="Y130" s="100" t="str">
        <f t="shared" si="107"/>
        <v/>
      </c>
      <c r="Z130" s="100" t="str">
        <f t="shared" si="108"/>
        <v/>
      </c>
      <c r="AA130" s="100" t="str">
        <f t="shared" si="109"/>
        <v/>
      </c>
      <c r="AB130" s="100" t="str">
        <f t="shared" si="110"/>
        <v/>
      </c>
      <c r="AC130" s="100" t="str">
        <f t="shared" si="111"/>
        <v/>
      </c>
      <c r="AD130" s="100"/>
      <c r="AE130" s="100" t="str">
        <f t="shared" si="112"/>
        <v/>
      </c>
      <c r="AF130" s="100" t="str">
        <f t="shared" si="113"/>
        <v/>
      </c>
      <c r="AG130" s="100" t="str">
        <f t="shared" si="114"/>
        <v/>
      </c>
      <c r="AH130" s="100" t="str">
        <f t="shared" si="115"/>
        <v/>
      </c>
      <c r="AI130" s="100" t="str">
        <f t="shared" si="116"/>
        <v/>
      </c>
      <c r="AJ130" s="100" t="str">
        <f t="shared" si="117"/>
        <v/>
      </c>
      <c r="AK130" s="100" t="str">
        <f t="shared" si="118"/>
        <v/>
      </c>
      <c r="AL130" s="100" t="str">
        <f t="shared" si="119"/>
        <v/>
      </c>
      <c r="AM130" s="100" t="str">
        <f t="shared" si="120"/>
        <v/>
      </c>
      <c r="AN130" s="100" t="str">
        <f t="shared" si="121"/>
        <v/>
      </c>
      <c r="AO130" s="100" t="str">
        <f t="shared" si="122"/>
        <v/>
      </c>
      <c r="AP130" s="100" t="str">
        <f t="shared" si="123"/>
        <v/>
      </c>
      <c r="AQ130" s="100" t="str">
        <f t="shared" si="124"/>
        <v/>
      </c>
      <c r="AR130" s="100" t="str">
        <f t="shared" si="125"/>
        <v/>
      </c>
      <c r="AS130" s="259" t="str">
        <f t="shared" si="126"/>
        <v/>
      </c>
      <c r="AT130" s="259" t="str">
        <f t="shared" si="127"/>
        <v/>
      </c>
      <c r="AU130" s="259" t="str">
        <f t="shared" si="128"/>
        <v/>
      </c>
      <c r="AV130" s="259" t="str">
        <f t="shared" si="129"/>
        <v/>
      </c>
      <c r="AW130" s="259"/>
      <c r="AX130" s="100" t="str">
        <f t="shared" si="130"/>
        <v/>
      </c>
      <c r="AY130" s="100" t="str">
        <f t="shared" si="131"/>
        <v/>
      </c>
      <c r="AZ130" s="100" t="str">
        <f t="shared" si="132"/>
        <v/>
      </c>
      <c r="BA130" s="100" t="str">
        <f t="shared" si="133"/>
        <v/>
      </c>
      <c r="BB130" s="100" t="str">
        <f t="shared" si="134"/>
        <v/>
      </c>
      <c r="BC130" s="100" t="str">
        <f t="shared" si="135"/>
        <v/>
      </c>
      <c r="BD130" s="100" t="str">
        <f t="shared" si="136"/>
        <v/>
      </c>
      <c r="BE130" s="100" t="str">
        <f t="shared" si="137"/>
        <v/>
      </c>
      <c r="BF130" s="100" t="str">
        <f t="shared" si="138"/>
        <v/>
      </c>
      <c r="BG130" s="100" t="str">
        <f t="shared" si="139"/>
        <v/>
      </c>
      <c r="BH130" s="100" t="str">
        <f t="shared" si="140"/>
        <v/>
      </c>
      <c r="BI130" s="100" t="str">
        <f t="shared" si="141"/>
        <v/>
      </c>
      <c r="BJ130" s="100" t="str">
        <f t="shared" si="142"/>
        <v/>
      </c>
      <c r="BK130" s="100" t="str">
        <f t="shared" si="143"/>
        <v/>
      </c>
      <c r="BL130" s="100"/>
      <c r="BM130" s="100" t="str">
        <f t="shared" si="144"/>
        <v/>
      </c>
      <c r="BN130" s="100" t="str">
        <f t="shared" si="145"/>
        <v/>
      </c>
      <c r="BO130" s="100" t="str">
        <f t="shared" si="146"/>
        <v/>
      </c>
      <c r="BP130" s="100" t="str">
        <f t="shared" si="147"/>
        <v/>
      </c>
      <c r="BQ130" s="100" t="str">
        <f t="shared" si="148"/>
        <v/>
      </c>
      <c r="BR130" s="100" t="str">
        <f t="shared" si="149"/>
        <v/>
      </c>
      <c r="BS130" s="100" t="str">
        <f t="shared" si="150"/>
        <v/>
      </c>
      <c r="BT130" s="100" t="str">
        <f t="shared" si="151"/>
        <v/>
      </c>
      <c r="BU130" s="100" t="str">
        <f t="shared" si="152"/>
        <v/>
      </c>
      <c r="BV130" s="100" t="str">
        <f t="shared" si="153"/>
        <v/>
      </c>
      <c r="BW130" s="100" t="str">
        <f t="shared" si="154"/>
        <v/>
      </c>
      <c r="BX130" s="100" t="str">
        <f t="shared" si="155"/>
        <v/>
      </c>
      <c r="BY130" s="100" t="str">
        <f t="shared" si="156"/>
        <v/>
      </c>
      <c r="BZ130" s="100" t="str">
        <f t="shared" si="157"/>
        <v/>
      </c>
    </row>
    <row r="131" spans="1:78" ht="15.75" customHeight="1" x14ac:dyDescent="0.3">
      <c r="A131" s="387" t="str">
        <f>Contacts!$L$11&amp;"_"&amp;'Service Points'!C131</f>
        <v>______101</v>
      </c>
      <c r="B131" s="388">
        <f>IF(ISERROR(VLOOKUP(A131,LY!$D:$E,1,FALSE)),0,1)</f>
        <v>0</v>
      </c>
      <c r="C131" s="293">
        <f t="shared" si="158"/>
        <v>101</v>
      </c>
      <c r="D131" s="295" t="str">
        <f t="shared" si="159"/>
        <v/>
      </c>
      <c r="E131" s="42" t="str">
        <f t="shared" si="160"/>
        <v/>
      </c>
      <c r="F131" s="42" t="str">
        <f t="shared" si="161"/>
        <v/>
      </c>
      <c r="G131" s="420" t="str">
        <f t="shared" si="162"/>
        <v/>
      </c>
      <c r="H131" s="42"/>
      <c r="I131" s="294" t="str">
        <f t="shared" si="163"/>
        <v/>
      </c>
      <c r="J131" s="130" t="str">
        <f t="shared" si="164"/>
        <v/>
      </c>
      <c r="K131" s="386" t="str">
        <f t="shared" si="95"/>
        <v/>
      </c>
      <c r="L131" s="46">
        <f t="shared" si="165"/>
        <v>0</v>
      </c>
      <c r="M131" s="259" t="str">
        <f t="shared" si="96"/>
        <v/>
      </c>
      <c r="N131" s="259" t="str">
        <f t="shared" si="97"/>
        <v/>
      </c>
      <c r="O131" s="146"/>
      <c r="P131" s="100" t="str">
        <f t="shared" si="98"/>
        <v/>
      </c>
      <c r="Q131" s="100" t="str">
        <f t="shared" si="99"/>
        <v/>
      </c>
      <c r="R131" s="100" t="str">
        <f t="shared" si="100"/>
        <v/>
      </c>
      <c r="S131" s="100" t="str">
        <f t="shared" si="101"/>
        <v/>
      </c>
      <c r="T131" s="100" t="str">
        <f t="shared" si="102"/>
        <v/>
      </c>
      <c r="U131" s="100" t="str">
        <f t="shared" si="103"/>
        <v/>
      </c>
      <c r="V131" s="100" t="str">
        <f t="shared" si="104"/>
        <v/>
      </c>
      <c r="W131" s="100" t="str">
        <f t="shared" si="105"/>
        <v/>
      </c>
      <c r="X131" s="100" t="str">
        <f t="shared" si="106"/>
        <v/>
      </c>
      <c r="Y131" s="100" t="str">
        <f t="shared" si="107"/>
        <v/>
      </c>
      <c r="Z131" s="100" t="str">
        <f t="shared" si="108"/>
        <v/>
      </c>
      <c r="AA131" s="100" t="str">
        <f t="shared" si="109"/>
        <v/>
      </c>
      <c r="AB131" s="100" t="str">
        <f t="shared" si="110"/>
        <v/>
      </c>
      <c r="AC131" s="100" t="str">
        <f t="shared" si="111"/>
        <v/>
      </c>
      <c r="AD131" s="100"/>
      <c r="AE131" s="100" t="str">
        <f t="shared" si="112"/>
        <v/>
      </c>
      <c r="AF131" s="100" t="str">
        <f t="shared" si="113"/>
        <v/>
      </c>
      <c r="AG131" s="100" t="str">
        <f t="shared" si="114"/>
        <v/>
      </c>
      <c r="AH131" s="100" t="str">
        <f t="shared" si="115"/>
        <v/>
      </c>
      <c r="AI131" s="100" t="str">
        <f t="shared" si="116"/>
        <v/>
      </c>
      <c r="AJ131" s="100" t="str">
        <f t="shared" si="117"/>
        <v/>
      </c>
      <c r="AK131" s="100" t="str">
        <f t="shared" si="118"/>
        <v/>
      </c>
      <c r="AL131" s="100" t="str">
        <f t="shared" si="119"/>
        <v/>
      </c>
      <c r="AM131" s="100" t="str">
        <f t="shared" si="120"/>
        <v/>
      </c>
      <c r="AN131" s="100" t="str">
        <f t="shared" si="121"/>
        <v/>
      </c>
      <c r="AO131" s="100" t="str">
        <f t="shared" si="122"/>
        <v/>
      </c>
      <c r="AP131" s="100" t="str">
        <f t="shared" si="123"/>
        <v/>
      </c>
      <c r="AQ131" s="100" t="str">
        <f t="shared" si="124"/>
        <v/>
      </c>
      <c r="AR131" s="100" t="str">
        <f t="shared" si="125"/>
        <v/>
      </c>
      <c r="AS131" s="259" t="str">
        <f t="shared" si="126"/>
        <v/>
      </c>
      <c r="AT131" s="259" t="str">
        <f t="shared" si="127"/>
        <v/>
      </c>
      <c r="AU131" s="259" t="str">
        <f t="shared" si="128"/>
        <v/>
      </c>
      <c r="AV131" s="259" t="str">
        <f t="shared" si="129"/>
        <v/>
      </c>
      <c r="AW131" s="259"/>
      <c r="AX131" s="100" t="str">
        <f t="shared" si="130"/>
        <v/>
      </c>
      <c r="AY131" s="100" t="str">
        <f t="shared" si="131"/>
        <v/>
      </c>
      <c r="AZ131" s="100" t="str">
        <f t="shared" si="132"/>
        <v/>
      </c>
      <c r="BA131" s="100" t="str">
        <f t="shared" si="133"/>
        <v/>
      </c>
      <c r="BB131" s="100" t="str">
        <f t="shared" si="134"/>
        <v/>
      </c>
      <c r="BC131" s="100" t="str">
        <f t="shared" si="135"/>
        <v/>
      </c>
      <c r="BD131" s="100" t="str">
        <f t="shared" si="136"/>
        <v/>
      </c>
      <c r="BE131" s="100" t="str">
        <f t="shared" si="137"/>
        <v/>
      </c>
      <c r="BF131" s="100" t="str">
        <f t="shared" si="138"/>
        <v/>
      </c>
      <c r="BG131" s="100" t="str">
        <f t="shared" si="139"/>
        <v/>
      </c>
      <c r="BH131" s="100" t="str">
        <f t="shared" si="140"/>
        <v/>
      </c>
      <c r="BI131" s="100" t="str">
        <f t="shared" si="141"/>
        <v/>
      </c>
      <c r="BJ131" s="100" t="str">
        <f t="shared" si="142"/>
        <v/>
      </c>
      <c r="BK131" s="100" t="str">
        <f t="shared" si="143"/>
        <v/>
      </c>
      <c r="BL131" s="100"/>
      <c r="BM131" s="100" t="str">
        <f t="shared" si="144"/>
        <v/>
      </c>
      <c r="BN131" s="100" t="str">
        <f t="shared" si="145"/>
        <v/>
      </c>
      <c r="BO131" s="100" t="str">
        <f t="shared" si="146"/>
        <v/>
      </c>
      <c r="BP131" s="100" t="str">
        <f t="shared" si="147"/>
        <v/>
      </c>
      <c r="BQ131" s="100" t="str">
        <f t="shared" si="148"/>
        <v/>
      </c>
      <c r="BR131" s="100" t="str">
        <f t="shared" si="149"/>
        <v/>
      </c>
      <c r="BS131" s="100" t="str">
        <f t="shared" si="150"/>
        <v/>
      </c>
      <c r="BT131" s="100" t="str">
        <f t="shared" si="151"/>
        <v/>
      </c>
      <c r="BU131" s="100" t="str">
        <f t="shared" si="152"/>
        <v/>
      </c>
      <c r="BV131" s="100" t="str">
        <f t="shared" si="153"/>
        <v/>
      </c>
      <c r="BW131" s="100" t="str">
        <f t="shared" si="154"/>
        <v/>
      </c>
      <c r="BX131" s="100" t="str">
        <f t="shared" si="155"/>
        <v/>
      </c>
      <c r="BY131" s="100" t="str">
        <f t="shared" si="156"/>
        <v/>
      </c>
      <c r="BZ131" s="100" t="str">
        <f t="shared" si="157"/>
        <v/>
      </c>
    </row>
    <row r="132" spans="1:78" ht="15.75" customHeight="1" x14ac:dyDescent="0.3">
      <c r="A132" s="387" t="str">
        <f>Contacts!$L$11&amp;"_"&amp;'Service Points'!C132</f>
        <v>______102</v>
      </c>
      <c r="B132" s="388">
        <f>IF(ISERROR(VLOOKUP(A132,LY!$D:$E,1,FALSE)),0,1)</f>
        <v>0</v>
      </c>
      <c r="C132" s="293">
        <f t="shared" si="158"/>
        <v>102</v>
      </c>
      <c r="D132" s="295" t="str">
        <f t="shared" si="159"/>
        <v/>
      </c>
      <c r="E132" s="42" t="str">
        <f t="shared" si="160"/>
        <v/>
      </c>
      <c r="F132" s="42" t="str">
        <f t="shared" si="161"/>
        <v/>
      </c>
      <c r="G132" s="420" t="str">
        <f t="shared" si="162"/>
        <v/>
      </c>
      <c r="H132" s="42"/>
      <c r="I132" s="294" t="str">
        <f t="shared" si="163"/>
        <v/>
      </c>
      <c r="J132" s="130" t="str">
        <f t="shared" si="164"/>
        <v/>
      </c>
      <c r="K132" s="386" t="str">
        <f t="shared" si="95"/>
        <v/>
      </c>
      <c r="L132" s="46">
        <f t="shared" si="165"/>
        <v>0</v>
      </c>
      <c r="M132" s="259" t="str">
        <f t="shared" si="96"/>
        <v/>
      </c>
      <c r="N132" s="259" t="str">
        <f t="shared" si="97"/>
        <v/>
      </c>
      <c r="O132" s="146"/>
      <c r="P132" s="100" t="str">
        <f t="shared" si="98"/>
        <v/>
      </c>
      <c r="Q132" s="100" t="str">
        <f t="shared" si="99"/>
        <v/>
      </c>
      <c r="R132" s="100" t="str">
        <f t="shared" si="100"/>
        <v/>
      </c>
      <c r="S132" s="100" t="str">
        <f t="shared" si="101"/>
        <v/>
      </c>
      <c r="T132" s="100" t="str">
        <f t="shared" si="102"/>
        <v/>
      </c>
      <c r="U132" s="100" t="str">
        <f t="shared" si="103"/>
        <v/>
      </c>
      <c r="V132" s="100" t="str">
        <f t="shared" si="104"/>
        <v/>
      </c>
      <c r="W132" s="100" t="str">
        <f t="shared" si="105"/>
        <v/>
      </c>
      <c r="X132" s="100" t="str">
        <f t="shared" si="106"/>
        <v/>
      </c>
      <c r="Y132" s="100" t="str">
        <f t="shared" si="107"/>
        <v/>
      </c>
      <c r="Z132" s="100" t="str">
        <f t="shared" si="108"/>
        <v/>
      </c>
      <c r="AA132" s="100" t="str">
        <f t="shared" si="109"/>
        <v/>
      </c>
      <c r="AB132" s="100" t="str">
        <f t="shared" si="110"/>
        <v/>
      </c>
      <c r="AC132" s="100" t="str">
        <f t="shared" si="111"/>
        <v/>
      </c>
      <c r="AD132" s="100"/>
      <c r="AE132" s="100" t="str">
        <f t="shared" si="112"/>
        <v/>
      </c>
      <c r="AF132" s="100" t="str">
        <f t="shared" si="113"/>
        <v/>
      </c>
      <c r="AG132" s="100" t="str">
        <f t="shared" si="114"/>
        <v/>
      </c>
      <c r="AH132" s="100" t="str">
        <f t="shared" si="115"/>
        <v/>
      </c>
      <c r="AI132" s="100" t="str">
        <f t="shared" si="116"/>
        <v/>
      </c>
      <c r="AJ132" s="100" t="str">
        <f t="shared" si="117"/>
        <v/>
      </c>
      <c r="AK132" s="100" t="str">
        <f t="shared" si="118"/>
        <v/>
      </c>
      <c r="AL132" s="100" t="str">
        <f t="shared" si="119"/>
        <v/>
      </c>
      <c r="AM132" s="100" t="str">
        <f t="shared" si="120"/>
        <v/>
      </c>
      <c r="AN132" s="100" t="str">
        <f t="shared" si="121"/>
        <v/>
      </c>
      <c r="AO132" s="100" t="str">
        <f t="shared" si="122"/>
        <v/>
      </c>
      <c r="AP132" s="100" t="str">
        <f t="shared" si="123"/>
        <v/>
      </c>
      <c r="AQ132" s="100" t="str">
        <f t="shared" si="124"/>
        <v/>
      </c>
      <c r="AR132" s="100" t="str">
        <f t="shared" si="125"/>
        <v/>
      </c>
      <c r="AS132" s="259" t="str">
        <f t="shared" si="126"/>
        <v/>
      </c>
      <c r="AT132" s="259" t="str">
        <f t="shared" si="127"/>
        <v/>
      </c>
      <c r="AU132" s="259" t="str">
        <f t="shared" si="128"/>
        <v/>
      </c>
      <c r="AV132" s="259" t="str">
        <f t="shared" si="129"/>
        <v/>
      </c>
      <c r="AW132" s="259"/>
      <c r="AX132" s="100" t="str">
        <f t="shared" si="130"/>
        <v/>
      </c>
      <c r="AY132" s="100" t="str">
        <f t="shared" si="131"/>
        <v/>
      </c>
      <c r="AZ132" s="100" t="str">
        <f t="shared" si="132"/>
        <v/>
      </c>
      <c r="BA132" s="100" t="str">
        <f t="shared" si="133"/>
        <v/>
      </c>
      <c r="BB132" s="100" t="str">
        <f t="shared" si="134"/>
        <v/>
      </c>
      <c r="BC132" s="100" t="str">
        <f t="shared" si="135"/>
        <v/>
      </c>
      <c r="BD132" s="100" t="str">
        <f t="shared" si="136"/>
        <v/>
      </c>
      <c r="BE132" s="100" t="str">
        <f t="shared" si="137"/>
        <v/>
      </c>
      <c r="BF132" s="100" t="str">
        <f t="shared" si="138"/>
        <v/>
      </c>
      <c r="BG132" s="100" t="str">
        <f t="shared" si="139"/>
        <v/>
      </c>
      <c r="BH132" s="100" t="str">
        <f t="shared" si="140"/>
        <v/>
      </c>
      <c r="BI132" s="100" t="str">
        <f t="shared" si="141"/>
        <v/>
      </c>
      <c r="BJ132" s="100" t="str">
        <f t="shared" si="142"/>
        <v/>
      </c>
      <c r="BK132" s="100" t="str">
        <f t="shared" si="143"/>
        <v/>
      </c>
      <c r="BL132" s="100"/>
      <c r="BM132" s="100" t="str">
        <f t="shared" si="144"/>
        <v/>
      </c>
      <c r="BN132" s="100" t="str">
        <f t="shared" si="145"/>
        <v/>
      </c>
      <c r="BO132" s="100" t="str">
        <f t="shared" si="146"/>
        <v/>
      </c>
      <c r="BP132" s="100" t="str">
        <f t="shared" si="147"/>
        <v/>
      </c>
      <c r="BQ132" s="100" t="str">
        <f t="shared" si="148"/>
        <v/>
      </c>
      <c r="BR132" s="100" t="str">
        <f t="shared" si="149"/>
        <v/>
      </c>
      <c r="BS132" s="100" t="str">
        <f t="shared" si="150"/>
        <v/>
      </c>
      <c r="BT132" s="100" t="str">
        <f t="shared" si="151"/>
        <v/>
      </c>
      <c r="BU132" s="100" t="str">
        <f t="shared" si="152"/>
        <v/>
      </c>
      <c r="BV132" s="100" t="str">
        <f t="shared" si="153"/>
        <v/>
      </c>
      <c r="BW132" s="100" t="str">
        <f t="shared" si="154"/>
        <v/>
      </c>
      <c r="BX132" s="100" t="str">
        <f t="shared" si="155"/>
        <v/>
      </c>
      <c r="BY132" s="100" t="str">
        <f t="shared" si="156"/>
        <v/>
      </c>
      <c r="BZ132" s="100" t="str">
        <f t="shared" si="157"/>
        <v/>
      </c>
    </row>
    <row r="133" spans="1:78" ht="15.75" customHeight="1" x14ac:dyDescent="0.3">
      <c r="A133" s="387" t="str">
        <f>Contacts!$L$11&amp;"_"&amp;'Service Points'!C133</f>
        <v>______103</v>
      </c>
      <c r="B133" s="388">
        <f>IF(ISERROR(VLOOKUP(A133,LY!$D:$E,1,FALSE)),0,1)</f>
        <v>0</v>
      </c>
      <c r="C133" s="293">
        <f t="shared" si="158"/>
        <v>103</v>
      </c>
      <c r="D133" s="295" t="str">
        <f t="shared" si="159"/>
        <v/>
      </c>
      <c r="E133" s="42" t="str">
        <f t="shared" si="160"/>
        <v/>
      </c>
      <c r="F133" s="42" t="str">
        <f t="shared" si="161"/>
        <v/>
      </c>
      <c r="G133" s="420" t="str">
        <f t="shared" si="162"/>
        <v/>
      </c>
      <c r="H133" s="42"/>
      <c r="I133" s="294" t="str">
        <f t="shared" si="163"/>
        <v/>
      </c>
      <c r="J133" s="130" t="str">
        <f t="shared" si="164"/>
        <v/>
      </c>
      <c r="K133" s="386" t="str">
        <f t="shared" si="95"/>
        <v/>
      </c>
      <c r="L133" s="46">
        <f t="shared" si="165"/>
        <v>0</v>
      </c>
      <c r="M133" s="259" t="str">
        <f t="shared" si="96"/>
        <v/>
      </c>
      <c r="N133" s="259" t="str">
        <f t="shared" si="97"/>
        <v/>
      </c>
      <c r="O133" s="146"/>
      <c r="P133" s="100" t="str">
        <f t="shared" si="98"/>
        <v/>
      </c>
      <c r="Q133" s="100" t="str">
        <f t="shared" si="99"/>
        <v/>
      </c>
      <c r="R133" s="100" t="str">
        <f t="shared" si="100"/>
        <v/>
      </c>
      <c r="S133" s="100" t="str">
        <f t="shared" si="101"/>
        <v/>
      </c>
      <c r="T133" s="100" t="str">
        <f t="shared" si="102"/>
        <v/>
      </c>
      <c r="U133" s="100" t="str">
        <f t="shared" si="103"/>
        <v/>
      </c>
      <c r="V133" s="100" t="str">
        <f t="shared" si="104"/>
        <v/>
      </c>
      <c r="W133" s="100" t="str">
        <f t="shared" si="105"/>
        <v/>
      </c>
      <c r="X133" s="100" t="str">
        <f t="shared" si="106"/>
        <v/>
      </c>
      <c r="Y133" s="100" t="str">
        <f t="shared" si="107"/>
        <v/>
      </c>
      <c r="Z133" s="100" t="str">
        <f t="shared" si="108"/>
        <v/>
      </c>
      <c r="AA133" s="100" t="str">
        <f t="shared" si="109"/>
        <v/>
      </c>
      <c r="AB133" s="100" t="str">
        <f t="shared" si="110"/>
        <v/>
      </c>
      <c r="AC133" s="100" t="str">
        <f t="shared" si="111"/>
        <v/>
      </c>
      <c r="AD133" s="100"/>
      <c r="AE133" s="100" t="str">
        <f t="shared" si="112"/>
        <v/>
      </c>
      <c r="AF133" s="100" t="str">
        <f t="shared" si="113"/>
        <v/>
      </c>
      <c r="AG133" s="100" t="str">
        <f t="shared" si="114"/>
        <v/>
      </c>
      <c r="AH133" s="100" t="str">
        <f t="shared" si="115"/>
        <v/>
      </c>
      <c r="AI133" s="100" t="str">
        <f t="shared" si="116"/>
        <v/>
      </c>
      <c r="AJ133" s="100" t="str">
        <f t="shared" si="117"/>
        <v/>
      </c>
      <c r="AK133" s="100" t="str">
        <f t="shared" si="118"/>
        <v/>
      </c>
      <c r="AL133" s="100" t="str">
        <f t="shared" si="119"/>
        <v/>
      </c>
      <c r="AM133" s="100" t="str">
        <f t="shared" si="120"/>
        <v/>
      </c>
      <c r="AN133" s="100" t="str">
        <f t="shared" si="121"/>
        <v/>
      </c>
      <c r="AO133" s="100" t="str">
        <f t="shared" si="122"/>
        <v/>
      </c>
      <c r="AP133" s="100" t="str">
        <f t="shared" si="123"/>
        <v/>
      </c>
      <c r="AQ133" s="100" t="str">
        <f t="shared" si="124"/>
        <v/>
      </c>
      <c r="AR133" s="100" t="str">
        <f t="shared" si="125"/>
        <v/>
      </c>
      <c r="AS133" s="259" t="str">
        <f t="shared" si="126"/>
        <v/>
      </c>
      <c r="AT133" s="259" t="str">
        <f t="shared" si="127"/>
        <v/>
      </c>
      <c r="AU133" s="259" t="str">
        <f t="shared" si="128"/>
        <v/>
      </c>
      <c r="AV133" s="259" t="str">
        <f t="shared" si="129"/>
        <v/>
      </c>
      <c r="AW133" s="259"/>
      <c r="AX133" s="100" t="str">
        <f t="shared" si="130"/>
        <v/>
      </c>
      <c r="AY133" s="100" t="str">
        <f t="shared" si="131"/>
        <v/>
      </c>
      <c r="AZ133" s="100" t="str">
        <f t="shared" si="132"/>
        <v/>
      </c>
      <c r="BA133" s="100" t="str">
        <f t="shared" si="133"/>
        <v/>
      </c>
      <c r="BB133" s="100" t="str">
        <f t="shared" si="134"/>
        <v/>
      </c>
      <c r="BC133" s="100" t="str">
        <f t="shared" si="135"/>
        <v/>
      </c>
      <c r="BD133" s="100" t="str">
        <f t="shared" si="136"/>
        <v/>
      </c>
      <c r="BE133" s="100" t="str">
        <f t="shared" si="137"/>
        <v/>
      </c>
      <c r="BF133" s="100" t="str">
        <f t="shared" si="138"/>
        <v/>
      </c>
      <c r="BG133" s="100" t="str">
        <f t="shared" si="139"/>
        <v/>
      </c>
      <c r="BH133" s="100" t="str">
        <f t="shared" si="140"/>
        <v/>
      </c>
      <c r="BI133" s="100" t="str">
        <f t="shared" si="141"/>
        <v/>
      </c>
      <c r="BJ133" s="100" t="str">
        <f t="shared" si="142"/>
        <v/>
      </c>
      <c r="BK133" s="100" t="str">
        <f t="shared" si="143"/>
        <v/>
      </c>
      <c r="BL133" s="100"/>
      <c r="BM133" s="100" t="str">
        <f t="shared" si="144"/>
        <v/>
      </c>
      <c r="BN133" s="100" t="str">
        <f t="shared" si="145"/>
        <v/>
      </c>
      <c r="BO133" s="100" t="str">
        <f t="shared" si="146"/>
        <v/>
      </c>
      <c r="BP133" s="100" t="str">
        <f t="shared" si="147"/>
        <v/>
      </c>
      <c r="BQ133" s="100" t="str">
        <f t="shared" si="148"/>
        <v/>
      </c>
      <c r="BR133" s="100" t="str">
        <f t="shared" si="149"/>
        <v/>
      </c>
      <c r="BS133" s="100" t="str">
        <f t="shared" si="150"/>
        <v/>
      </c>
      <c r="BT133" s="100" t="str">
        <f t="shared" si="151"/>
        <v/>
      </c>
      <c r="BU133" s="100" t="str">
        <f t="shared" si="152"/>
        <v/>
      </c>
      <c r="BV133" s="100" t="str">
        <f t="shared" si="153"/>
        <v/>
      </c>
      <c r="BW133" s="100" t="str">
        <f t="shared" si="154"/>
        <v/>
      </c>
      <c r="BX133" s="100" t="str">
        <f t="shared" si="155"/>
        <v/>
      </c>
      <c r="BY133" s="100" t="str">
        <f t="shared" si="156"/>
        <v/>
      </c>
      <c r="BZ133" s="100" t="str">
        <f t="shared" si="157"/>
        <v/>
      </c>
    </row>
    <row r="134" spans="1:78" ht="15.75" customHeight="1" x14ac:dyDescent="0.3">
      <c r="A134" s="387" t="str">
        <f>Contacts!$L$11&amp;"_"&amp;'Service Points'!C134</f>
        <v>______104</v>
      </c>
      <c r="B134" s="388">
        <f>IF(ISERROR(VLOOKUP(A134,LY!$D:$E,1,FALSE)),0,1)</f>
        <v>0</v>
      </c>
      <c r="C134" s="293">
        <f t="shared" si="158"/>
        <v>104</v>
      </c>
      <c r="D134" s="295" t="str">
        <f t="shared" si="159"/>
        <v/>
      </c>
      <c r="E134" s="42" t="str">
        <f t="shared" si="160"/>
        <v/>
      </c>
      <c r="F134" s="42" t="str">
        <f t="shared" si="161"/>
        <v/>
      </c>
      <c r="G134" s="420" t="str">
        <f t="shared" si="162"/>
        <v/>
      </c>
      <c r="H134" s="42"/>
      <c r="I134" s="294" t="str">
        <f t="shared" si="163"/>
        <v/>
      </c>
      <c r="J134" s="130" t="str">
        <f t="shared" si="164"/>
        <v/>
      </c>
      <c r="K134" s="386" t="str">
        <f t="shared" si="95"/>
        <v/>
      </c>
      <c r="L134" s="46">
        <f t="shared" si="165"/>
        <v>0</v>
      </c>
      <c r="M134" s="259" t="str">
        <f t="shared" si="96"/>
        <v/>
      </c>
      <c r="N134" s="259" t="str">
        <f t="shared" si="97"/>
        <v/>
      </c>
      <c r="O134" s="146"/>
      <c r="P134" s="100" t="str">
        <f t="shared" si="98"/>
        <v/>
      </c>
      <c r="Q134" s="100" t="str">
        <f t="shared" si="99"/>
        <v/>
      </c>
      <c r="R134" s="100" t="str">
        <f t="shared" si="100"/>
        <v/>
      </c>
      <c r="S134" s="100" t="str">
        <f t="shared" si="101"/>
        <v/>
      </c>
      <c r="T134" s="100" t="str">
        <f t="shared" si="102"/>
        <v/>
      </c>
      <c r="U134" s="100" t="str">
        <f t="shared" si="103"/>
        <v/>
      </c>
      <c r="V134" s="100" t="str">
        <f t="shared" si="104"/>
        <v/>
      </c>
      <c r="W134" s="100" t="str">
        <f t="shared" si="105"/>
        <v/>
      </c>
      <c r="X134" s="100" t="str">
        <f t="shared" si="106"/>
        <v/>
      </c>
      <c r="Y134" s="100" t="str">
        <f t="shared" si="107"/>
        <v/>
      </c>
      <c r="Z134" s="100" t="str">
        <f t="shared" si="108"/>
        <v/>
      </c>
      <c r="AA134" s="100" t="str">
        <f t="shared" si="109"/>
        <v/>
      </c>
      <c r="AB134" s="100" t="str">
        <f t="shared" si="110"/>
        <v/>
      </c>
      <c r="AC134" s="100" t="str">
        <f t="shared" si="111"/>
        <v/>
      </c>
      <c r="AD134" s="100"/>
      <c r="AE134" s="100" t="str">
        <f t="shared" si="112"/>
        <v/>
      </c>
      <c r="AF134" s="100" t="str">
        <f t="shared" si="113"/>
        <v/>
      </c>
      <c r="AG134" s="100" t="str">
        <f t="shared" si="114"/>
        <v/>
      </c>
      <c r="AH134" s="100" t="str">
        <f t="shared" si="115"/>
        <v/>
      </c>
      <c r="AI134" s="100" t="str">
        <f t="shared" si="116"/>
        <v/>
      </c>
      <c r="AJ134" s="100" t="str">
        <f t="shared" si="117"/>
        <v/>
      </c>
      <c r="AK134" s="100" t="str">
        <f t="shared" si="118"/>
        <v/>
      </c>
      <c r="AL134" s="100" t="str">
        <f t="shared" si="119"/>
        <v/>
      </c>
      <c r="AM134" s="100" t="str">
        <f t="shared" si="120"/>
        <v/>
      </c>
      <c r="AN134" s="100" t="str">
        <f t="shared" si="121"/>
        <v/>
      </c>
      <c r="AO134" s="100" t="str">
        <f t="shared" si="122"/>
        <v/>
      </c>
      <c r="AP134" s="100" t="str">
        <f t="shared" si="123"/>
        <v/>
      </c>
      <c r="AQ134" s="100" t="str">
        <f t="shared" si="124"/>
        <v/>
      </c>
      <c r="AR134" s="100" t="str">
        <f t="shared" si="125"/>
        <v/>
      </c>
      <c r="AS134" s="259" t="str">
        <f t="shared" si="126"/>
        <v/>
      </c>
      <c r="AT134" s="259" t="str">
        <f t="shared" si="127"/>
        <v/>
      </c>
      <c r="AU134" s="259" t="str">
        <f t="shared" si="128"/>
        <v/>
      </c>
      <c r="AV134" s="259" t="str">
        <f t="shared" si="129"/>
        <v/>
      </c>
      <c r="AW134" s="259"/>
      <c r="AX134" s="100" t="str">
        <f t="shared" si="130"/>
        <v/>
      </c>
      <c r="AY134" s="100" t="str">
        <f t="shared" si="131"/>
        <v/>
      </c>
      <c r="AZ134" s="100" t="str">
        <f t="shared" si="132"/>
        <v/>
      </c>
      <c r="BA134" s="100" t="str">
        <f t="shared" si="133"/>
        <v/>
      </c>
      <c r="BB134" s="100" t="str">
        <f t="shared" si="134"/>
        <v/>
      </c>
      <c r="BC134" s="100" t="str">
        <f t="shared" si="135"/>
        <v/>
      </c>
      <c r="BD134" s="100" t="str">
        <f t="shared" si="136"/>
        <v/>
      </c>
      <c r="BE134" s="100" t="str">
        <f t="shared" si="137"/>
        <v/>
      </c>
      <c r="BF134" s="100" t="str">
        <f t="shared" si="138"/>
        <v/>
      </c>
      <c r="BG134" s="100" t="str">
        <f t="shared" si="139"/>
        <v/>
      </c>
      <c r="BH134" s="100" t="str">
        <f t="shared" si="140"/>
        <v/>
      </c>
      <c r="BI134" s="100" t="str">
        <f t="shared" si="141"/>
        <v/>
      </c>
      <c r="BJ134" s="100" t="str">
        <f t="shared" si="142"/>
        <v/>
      </c>
      <c r="BK134" s="100" t="str">
        <f t="shared" si="143"/>
        <v/>
      </c>
      <c r="BL134" s="100"/>
      <c r="BM134" s="100" t="str">
        <f t="shared" si="144"/>
        <v/>
      </c>
      <c r="BN134" s="100" t="str">
        <f t="shared" si="145"/>
        <v/>
      </c>
      <c r="BO134" s="100" t="str">
        <f t="shared" si="146"/>
        <v/>
      </c>
      <c r="BP134" s="100" t="str">
        <f t="shared" si="147"/>
        <v/>
      </c>
      <c r="BQ134" s="100" t="str">
        <f t="shared" si="148"/>
        <v/>
      </c>
      <c r="BR134" s="100" t="str">
        <f t="shared" si="149"/>
        <v/>
      </c>
      <c r="BS134" s="100" t="str">
        <f t="shared" si="150"/>
        <v/>
      </c>
      <c r="BT134" s="100" t="str">
        <f t="shared" si="151"/>
        <v/>
      </c>
      <c r="BU134" s="100" t="str">
        <f t="shared" si="152"/>
        <v/>
      </c>
      <c r="BV134" s="100" t="str">
        <f t="shared" si="153"/>
        <v/>
      </c>
      <c r="BW134" s="100" t="str">
        <f t="shared" si="154"/>
        <v/>
      </c>
      <c r="BX134" s="100" t="str">
        <f t="shared" si="155"/>
        <v/>
      </c>
      <c r="BY134" s="100" t="str">
        <f t="shared" si="156"/>
        <v/>
      </c>
      <c r="BZ134" s="100" t="str">
        <f t="shared" si="157"/>
        <v/>
      </c>
    </row>
    <row r="135" spans="1:78" ht="15.75" customHeight="1" x14ac:dyDescent="0.3">
      <c r="A135" s="387" t="str">
        <f>Contacts!$L$11&amp;"_"&amp;'Service Points'!C135</f>
        <v>______105</v>
      </c>
      <c r="B135" s="388">
        <f>IF(ISERROR(VLOOKUP(A135,LY!$D:$E,1,FALSE)),0,1)</f>
        <v>0</v>
      </c>
      <c r="C135" s="293">
        <f t="shared" si="158"/>
        <v>105</v>
      </c>
      <c r="D135" s="295" t="str">
        <f t="shared" si="159"/>
        <v/>
      </c>
      <c r="E135" s="42" t="str">
        <f t="shared" si="160"/>
        <v/>
      </c>
      <c r="F135" s="42" t="str">
        <f t="shared" si="161"/>
        <v/>
      </c>
      <c r="G135" s="420" t="str">
        <f t="shared" si="162"/>
        <v/>
      </c>
      <c r="H135" s="42"/>
      <c r="I135" s="294" t="str">
        <f t="shared" si="163"/>
        <v/>
      </c>
      <c r="J135" s="130" t="str">
        <f t="shared" si="164"/>
        <v/>
      </c>
      <c r="K135" s="386" t="str">
        <f t="shared" si="95"/>
        <v/>
      </c>
      <c r="L135" s="46">
        <f t="shared" si="165"/>
        <v>0</v>
      </c>
      <c r="M135" s="259" t="str">
        <f t="shared" si="96"/>
        <v/>
      </c>
      <c r="N135" s="259" t="str">
        <f t="shared" si="97"/>
        <v/>
      </c>
      <c r="O135" s="146"/>
      <c r="P135" s="100" t="str">
        <f t="shared" si="98"/>
        <v/>
      </c>
      <c r="Q135" s="100" t="str">
        <f t="shared" si="99"/>
        <v/>
      </c>
      <c r="R135" s="100" t="str">
        <f t="shared" si="100"/>
        <v/>
      </c>
      <c r="S135" s="100" t="str">
        <f t="shared" si="101"/>
        <v/>
      </c>
      <c r="T135" s="100" t="str">
        <f t="shared" si="102"/>
        <v/>
      </c>
      <c r="U135" s="100" t="str">
        <f t="shared" si="103"/>
        <v/>
      </c>
      <c r="V135" s="100" t="str">
        <f t="shared" si="104"/>
        <v/>
      </c>
      <c r="W135" s="100" t="str">
        <f t="shared" si="105"/>
        <v/>
      </c>
      <c r="X135" s="100" t="str">
        <f t="shared" si="106"/>
        <v/>
      </c>
      <c r="Y135" s="100" t="str">
        <f t="shared" si="107"/>
        <v/>
      </c>
      <c r="Z135" s="100" t="str">
        <f t="shared" si="108"/>
        <v/>
      </c>
      <c r="AA135" s="100" t="str">
        <f t="shared" si="109"/>
        <v/>
      </c>
      <c r="AB135" s="100" t="str">
        <f t="shared" si="110"/>
        <v/>
      </c>
      <c r="AC135" s="100" t="str">
        <f t="shared" si="111"/>
        <v/>
      </c>
      <c r="AD135" s="100"/>
      <c r="AE135" s="100" t="str">
        <f t="shared" si="112"/>
        <v/>
      </c>
      <c r="AF135" s="100" t="str">
        <f t="shared" si="113"/>
        <v/>
      </c>
      <c r="AG135" s="100" t="str">
        <f t="shared" si="114"/>
        <v/>
      </c>
      <c r="AH135" s="100" t="str">
        <f t="shared" si="115"/>
        <v/>
      </c>
      <c r="AI135" s="100" t="str">
        <f t="shared" si="116"/>
        <v/>
      </c>
      <c r="AJ135" s="100" t="str">
        <f t="shared" si="117"/>
        <v/>
      </c>
      <c r="AK135" s="100" t="str">
        <f t="shared" si="118"/>
        <v/>
      </c>
      <c r="AL135" s="100" t="str">
        <f t="shared" si="119"/>
        <v/>
      </c>
      <c r="AM135" s="100" t="str">
        <f t="shared" si="120"/>
        <v/>
      </c>
      <c r="AN135" s="100" t="str">
        <f t="shared" si="121"/>
        <v/>
      </c>
      <c r="AO135" s="100" t="str">
        <f t="shared" si="122"/>
        <v/>
      </c>
      <c r="AP135" s="100" t="str">
        <f t="shared" si="123"/>
        <v/>
      </c>
      <c r="AQ135" s="100" t="str">
        <f t="shared" si="124"/>
        <v/>
      </c>
      <c r="AR135" s="100" t="str">
        <f t="shared" si="125"/>
        <v/>
      </c>
      <c r="AS135" s="259" t="str">
        <f t="shared" si="126"/>
        <v/>
      </c>
      <c r="AT135" s="259" t="str">
        <f t="shared" si="127"/>
        <v/>
      </c>
      <c r="AU135" s="259" t="str">
        <f t="shared" si="128"/>
        <v/>
      </c>
      <c r="AV135" s="259" t="str">
        <f t="shared" si="129"/>
        <v/>
      </c>
      <c r="AW135" s="259"/>
      <c r="AX135" s="100" t="str">
        <f t="shared" si="130"/>
        <v/>
      </c>
      <c r="AY135" s="100" t="str">
        <f t="shared" si="131"/>
        <v/>
      </c>
      <c r="AZ135" s="100" t="str">
        <f t="shared" si="132"/>
        <v/>
      </c>
      <c r="BA135" s="100" t="str">
        <f t="shared" si="133"/>
        <v/>
      </c>
      <c r="BB135" s="100" t="str">
        <f t="shared" si="134"/>
        <v/>
      </c>
      <c r="BC135" s="100" t="str">
        <f t="shared" si="135"/>
        <v/>
      </c>
      <c r="BD135" s="100" t="str">
        <f t="shared" si="136"/>
        <v/>
      </c>
      <c r="BE135" s="100" t="str">
        <f t="shared" si="137"/>
        <v/>
      </c>
      <c r="BF135" s="100" t="str">
        <f t="shared" si="138"/>
        <v/>
      </c>
      <c r="BG135" s="100" t="str">
        <f t="shared" si="139"/>
        <v/>
      </c>
      <c r="BH135" s="100" t="str">
        <f t="shared" si="140"/>
        <v/>
      </c>
      <c r="BI135" s="100" t="str">
        <f t="shared" si="141"/>
        <v/>
      </c>
      <c r="BJ135" s="100" t="str">
        <f t="shared" si="142"/>
        <v/>
      </c>
      <c r="BK135" s="100" t="str">
        <f t="shared" si="143"/>
        <v/>
      </c>
      <c r="BL135" s="100"/>
      <c r="BM135" s="100" t="str">
        <f t="shared" si="144"/>
        <v/>
      </c>
      <c r="BN135" s="100" t="str">
        <f t="shared" si="145"/>
        <v/>
      </c>
      <c r="BO135" s="100" t="str">
        <f t="shared" si="146"/>
        <v/>
      </c>
      <c r="BP135" s="100" t="str">
        <f t="shared" si="147"/>
        <v/>
      </c>
      <c r="BQ135" s="100" t="str">
        <f t="shared" si="148"/>
        <v/>
      </c>
      <c r="BR135" s="100" t="str">
        <f t="shared" si="149"/>
        <v/>
      </c>
      <c r="BS135" s="100" t="str">
        <f t="shared" si="150"/>
        <v/>
      </c>
      <c r="BT135" s="100" t="str">
        <f t="shared" si="151"/>
        <v/>
      </c>
      <c r="BU135" s="100" t="str">
        <f t="shared" si="152"/>
        <v/>
      </c>
      <c r="BV135" s="100" t="str">
        <f t="shared" si="153"/>
        <v/>
      </c>
      <c r="BW135" s="100" t="str">
        <f t="shared" si="154"/>
        <v/>
      </c>
      <c r="BX135" s="100" t="str">
        <f t="shared" si="155"/>
        <v/>
      </c>
      <c r="BY135" s="100" t="str">
        <f t="shared" si="156"/>
        <v/>
      </c>
      <c r="BZ135" s="100" t="str">
        <f t="shared" si="157"/>
        <v/>
      </c>
    </row>
    <row r="136" spans="1:78" ht="15.75" customHeight="1" x14ac:dyDescent="0.3">
      <c r="A136" s="387" t="str">
        <f>Contacts!$L$11&amp;"_"&amp;'Service Points'!C136</f>
        <v>______106</v>
      </c>
      <c r="B136" s="388">
        <f>IF(ISERROR(VLOOKUP(A136,LY!$D:$E,1,FALSE)),0,1)</f>
        <v>0</v>
      </c>
      <c r="C136" s="293">
        <f t="shared" si="158"/>
        <v>106</v>
      </c>
      <c r="D136" s="295" t="str">
        <f t="shared" si="159"/>
        <v/>
      </c>
      <c r="E136" s="42" t="str">
        <f t="shared" si="160"/>
        <v/>
      </c>
      <c r="F136" s="42" t="str">
        <f t="shared" si="161"/>
        <v/>
      </c>
      <c r="G136" s="420" t="str">
        <f t="shared" si="162"/>
        <v/>
      </c>
      <c r="H136" s="42"/>
      <c r="I136" s="294" t="str">
        <f t="shared" si="163"/>
        <v/>
      </c>
      <c r="J136" s="130" t="str">
        <f t="shared" si="164"/>
        <v/>
      </c>
      <c r="K136" s="386" t="str">
        <f t="shared" si="95"/>
        <v/>
      </c>
      <c r="L136" s="46">
        <f t="shared" si="165"/>
        <v>0</v>
      </c>
      <c r="M136" s="259" t="str">
        <f t="shared" si="96"/>
        <v/>
      </c>
      <c r="N136" s="259" t="str">
        <f t="shared" si="97"/>
        <v/>
      </c>
      <c r="O136" s="146"/>
      <c r="P136" s="100" t="str">
        <f t="shared" si="98"/>
        <v/>
      </c>
      <c r="Q136" s="100" t="str">
        <f t="shared" si="99"/>
        <v/>
      </c>
      <c r="R136" s="100" t="str">
        <f t="shared" si="100"/>
        <v/>
      </c>
      <c r="S136" s="100" t="str">
        <f t="shared" si="101"/>
        <v/>
      </c>
      <c r="T136" s="100" t="str">
        <f t="shared" si="102"/>
        <v/>
      </c>
      <c r="U136" s="100" t="str">
        <f t="shared" si="103"/>
        <v/>
      </c>
      <c r="V136" s="100" t="str">
        <f t="shared" si="104"/>
        <v/>
      </c>
      <c r="W136" s="100" t="str">
        <f t="shared" si="105"/>
        <v/>
      </c>
      <c r="X136" s="100" t="str">
        <f t="shared" si="106"/>
        <v/>
      </c>
      <c r="Y136" s="100" t="str">
        <f t="shared" si="107"/>
        <v/>
      </c>
      <c r="Z136" s="100" t="str">
        <f t="shared" si="108"/>
        <v/>
      </c>
      <c r="AA136" s="100" t="str">
        <f t="shared" si="109"/>
        <v/>
      </c>
      <c r="AB136" s="100" t="str">
        <f t="shared" si="110"/>
        <v/>
      </c>
      <c r="AC136" s="100" t="str">
        <f t="shared" si="111"/>
        <v/>
      </c>
      <c r="AD136" s="100"/>
      <c r="AE136" s="100" t="str">
        <f t="shared" si="112"/>
        <v/>
      </c>
      <c r="AF136" s="100" t="str">
        <f t="shared" si="113"/>
        <v/>
      </c>
      <c r="AG136" s="100" t="str">
        <f t="shared" si="114"/>
        <v/>
      </c>
      <c r="AH136" s="100" t="str">
        <f t="shared" si="115"/>
        <v/>
      </c>
      <c r="AI136" s="100" t="str">
        <f t="shared" si="116"/>
        <v/>
      </c>
      <c r="AJ136" s="100" t="str">
        <f t="shared" si="117"/>
        <v/>
      </c>
      <c r="AK136" s="100" t="str">
        <f t="shared" si="118"/>
        <v/>
      </c>
      <c r="AL136" s="100" t="str">
        <f t="shared" si="119"/>
        <v/>
      </c>
      <c r="AM136" s="100" t="str">
        <f t="shared" si="120"/>
        <v/>
      </c>
      <c r="AN136" s="100" t="str">
        <f t="shared" si="121"/>
        <v/>
      </c>
      <c r="AO136" s="100" t="str">
        <f t="shared" si="122"/>
        <v/>
      </c>
      <c r="AP136" s="100" t="str">
        <f t="shared" si="123"/>
        <v/>
      </c>
      <c r="AQ136" s="100" t="str">
        <f t="shared" si="124"/>
        <v/>
      </c>
      <c r="AR136" s="100" t="str">
        <f t="shared" si="125"/>
        <v/>
      </c>
      <c r="AS136" s="259" t="str">
        <f t="shared" si="126"/>
        <v/>
      </c>
      <c r="AT136" s="259" t="str">
        <f t="shared" si="127"/>
        <v/>
      </c>
      <c r="AU136" s="259" t="str">
        <f t="shared" si="128"/>
        <v/>
      </c>
      <c r="AV136" s="259" t="str">
        <f t="shared" si="129"/>
        <v/>
      </c>
      <c r="AW136" s="259"/>
      <c r="AX136" s="100" t="str">
        <f t="shared" si="130"/>
        <v/>
      </c>
      <c r="AY136" s="100" t="str">
        <f t="shared" si="131"/>
        <v/>
      </c>
      <c r="AZ136" s="100" t="str">
        <f t="shared" si="132"/>
        <v/>
      </c>
      <c r="BA136" s="100" t="str">
        <f t="shared" si="133"/>
        <v/>
      </c>
      <c r="BB136" s="100" t="str">
        <f t="shared" si="134"/>
        <v/>
      </c>
      <c r="BC136" s="100" t="str">
        <f t="shared" si="135"/>
        <v/>
      </c>
      <c r="BD136" s="100" t="str">
        <f t="shared" si="136"/>
        <v/>
      </c>
      <c r="BE136" s="100" t="str">
        <f t="shared" si="137"/>
        <v/>
      </c>
      <c r="BF136" s="100" t="str">
        <f t="shared" si="138"/>
        <v/>
      </c>
      <c r="BG136" s="100" t="str">
        <f t="shared" si="139"/>
        <v/>
      </c>
      <c r="BH136" s="100" t="str">
        <f t="shared" si="140"/>
        <v/>
      </c>
      <c r="BI136" s="100" t="str">
        <f t="shared" si="141"/>
        <v/>
      </c>
      <c r="BJ136" s="100" t="str">
        <f t="shared" si="142"/>
        <v/>
      </c>
      <c r="BK136" s="100" t="str">
        <f t="shared" si="143"/>
        <v/>
      </c>
      <c r="BL136" s="100"/>
      <c r="BM136" s="100" t="str">
        <f t="shared" si="144"/>
        <v/>
      </c>
      <c r="BN136" s="100" t="str">
        <f t="shared" si="145"/>
        <v/>
      </c>
      <c r="BO136" s="100" t="str">
        <f t="shared" si="146"/>
        <v/>
      </c>
      <c r="BP136" s="100" t="str">
        <f t="shared" si="147"/>
        <v/>
      </c>
      <c r="BQ136" s="100" t="str">
        <f t="shared" si="148"/>
        <v/>
      </c>
      <c r="BR136" s="100" t="str">
        <f t="shared" si="149"/>
        <v/>
      </c>
      <c r="BS136" s="100" t="str">
        <f t="shared" si="150"/>
        <v/>
      </c>
      <c r="BT136" s="100" t="str">
        <f t="shared" si="151"/>
        <v/>
      </c>
      <c r="BU136" s="100" t="str">
        <f t="shared" si="152"/>
        <v/>
      </c>
      <c r="BV136" s="100" t="str">
        <f t="shared" si="153"/>
        <v/>
      </c>
      <c r="BW136" s="100" t="str">
        <f t="shared" si="154"/>
        <v/>
      </c>
      <c r="BX136" s="100" t="str">
        <f t="shared" si="155"/>
        <v/>
      </c>
      <c r="BY136" s="100" t="str">
        <f t="shared" si="156"/>
        <v/>
      </c>
      <c r="BZ136" s="100" t="str">
        <f t="shared" si="157"/>
        <v/>
      </c>
    </row>
    <row r="137" spans="1:78" ht="15.75" customHeight="1" x14ac:dyDescent="0.3">
      <c r="A137" s="387" t="str">
        <f>Contacts!$L$11&amp;"_"&amp;'Service Points'!C137</f>
        <v>______107</v>
      </c>
      <c r="B137" s="388">
        <f>IF(ISERROR(VLOOKUP(A137,LY!$D:$E,1,FALSE)),0,1)</f>
        <v>0</v>
      </c>
      <c r="C137" s="293">
        <f t="shared" si="158"/>
        <v>107</v>
      </c>
      <c r="D137" s="295" t="str">
        <f t="shared" si="159"/>
        <v/>
      </c>
      <c r="E137" s="42" t="str">
        <f t="shared" si="160"/>
        <v/>
      </c>
      <c r="F137" s="42" t="str">
        <f t="shared" si="161"/>
        <v/>
      </c>
      <c r="G137" s="420" t="str">
        <f t="shared" si="162"/>
        <v/>
      </c>
      <c r="H137" s="42"/>
      <c r="I137" s="294" t="str">
        <f t="shared" si="163"/>
        <v/>
      </c>
      <c r="J137" s="130" t="str">
        <f t="shared" si="164"/>
        <v/>
      </c>
      <c r="K137" s="386" t="str">
        <f t="shared" si="95"/>
        <v/>
      </c>
      <c r="L137" s="46">
        <f t="shared" si="165"/>
        <v>0</v>
      </c>
      <c r="M137" s="259" t="str">
        <f t="shared" si="96"/>
        <v/>
      </c>
      <c r="N137" s="259" t="str">
        <f t="shared" si="97"/>
        <v/>
      </c>
      <c r="O137" s="146"/>
      <c r="P137" s="100" t="str">
        <f t="shared" si="98"/>
        <v/>
      </c>
      <c r="Q137" s="100" t="str">
        <f t="shared" si="99"/>
        <v/>
      </c>
      <c r="R137" s="100" t="str">
        <f t="shared" si="100"/>
        <v/>
      </c>
      <c r="S137" s="100" t="str">
        <f t="shared" si="101"/>
        <v/>
      </c>
      <c r="T137" s="100" t="str">
        <f t="shared" si="102"/>
        <v/>
      </c>
      <c r="U137" s="100" t="str">
        <f t="shared" si="103"/>
        <v/>
      </c>
      <c r="V137" s="100" t="str">
        <f t="shared" si="104"/>
        <v/>
      </c>
      <c r="W137" s="100" t="str">
        <f t="shared" si="105"/>
        <v/>
      </c>
      <c r="X137" s="100" t="str">
        <f t="shared" si="106"/>
        <v/>
      </c>
      <c r="Y137" s="100" t="str">
        <f t="shared" si="107"/>
        <v/>
      </c>
      <c r="Z137" s="100" t="str">
        <f t="shared" si="108"/>
        <v/>
      </c>
      <c r="AA137" s="100" t="str">
        <f t="shared" si="109"/>
        <v/>
      </c>
      <c r="AB137" s="100" t="str">
        <f t="shared" si="110"/>
        <v/>
      </c>
      <c r="AC137" s="100" t="str">
        <f t="shared" si="111"/>
        <v/>
      </c>
      <c r="AD137" s="100"/>
      <c r="AE137" s="100" t="str">
        <f t="shared" si="112"/>
        <v/>
      </c>
      <c r="AF137" s="100" t="str">
        <f t="shared" si="113"/>
        <v/>
      </c>
      <c r="AG137" s="100" t="str">
        <f t="shared" si="114"/>
        <v/>
      </c>
      <c r="AH137" s="100" t="str">
        <f t="shared" si="115"/>
        <v/>
      </c>
      <c r="AI137" s="100" t="str">
        <f t="shared" si="116"/>
        <v/>
      </c>
      <c r="AJ137" s="100" t="str">
        <f t="shared" si="117"/>
        <v/>
      </c>
      <c r="AK137" s="100" t="str">
        <f t="shared" si="118"/>
        <v/>
      </c>
      <c r="AL137" s="100" t="str">
        <f t="shared" si="119"/>
        <v/>
      </c>
      <c r="AM137" s="100" t="str">
        <f t="shared" si="120"/>
        <v/>
      </c>
      <c r="AN137" s="100" t="str">
        <f t="shared" si="121"/>
        <v/>
      </c>
      <c r="AO137" s="100" t="str">
        <f t="shared" si="122"/>
        <v/>
      </c>
      <c r="AP137" s="100" t="str">
        <f t="shared" si="123"/>
        <v/>
      </c>
      <c r="AQ137" s="100" t="str">
        <f t="shared" si="124"/>
        <v/>
      </c>
      <c r="AR137" s="100" t="str">
        <f t="shared" si="125"/>
        <v/>
      </c>
      <c r="AS137" s="259" t="str">
        <f t="shared" si="126"/>
        <v/>
      </c>
      <c r="AT137" s="259" t="str">
        <f t="shared" si="127"/>
        <v/>
      </c>
      <c r="AU137" s="259" t="str">
        <f t="shared" si="128"/>
        <v/>
      </c>
      <c r="AV137" s="259" t="str">
        <f t="shared" si="129"/>
        <v/>
      </c>
      <c r="AW137" s="259"/>
      <c r="AX137" s="100" t="str">
        <f t="shared" si="130"/>
        <v/>
      </c>
      <c r="AY137" s="100" t="str">
        <f t="shared" si="131"/>
        <v/>
      </c>
      <c r="AZ137" s="100" t="str">
        <f t="shared" si="132"/>
        <v/>
      </c>
      <c r="BA137" s="100" t="str">
        <f t="shared" si="133"/>
        <v/>
      </c>
      <c r="BB137" s="100" t="str">
        <f t="shared" si="134"/>
        <v/>
      </c>
      <c r="BC137" s="100" t="str">
        <f t="shared" si="135"/>
        <v/>
      </c>
      <c r="BD137" s="100" t="str">
        <f t="shared" si="136"/>
        <v/>
      </c>
      <c r="BE137" s="100" t="str">
        <f t="shared" si="137"/>
        <v/>
      </c>
      <c r="BF137" s="100" t="str">
        <f t="shared" si="138"/>
        <v/>
      </c>
      <c r="BG137" s="100" t="str">
        <f t="shared" si="139"/>
        <v/>
      </c>
      <c r="BH137" s="100" t="str">
        <f t="shared" si="140"/>
        <v/>
      </c>
      <c r="BI137" s="100" t="str">
        <f t="shared" si="141"/>
        <v/>
      </c>
      <c r="BJ137" s="100" t="str">
        <f t="shared" si="142"/>
        <v/>
      </c>
      <c r="BK137" s="100" t="str">
        <f t="shared" si="143"/>
        <v/>
      </c>
      <c r="BL137" s="100"/>
      <c r="BM137" s="100" t="str">
        <f t="shared" si="144"/>
        <v/>
      </c>
      <c r="BN137" s="100" t="str">
        <f t="shared" si="145"/>
        <v/>
      </c>
      <c r="BO137" s="100" t="str">
        <f t="shared" si="146"/>
        <v/>
      </c>
      <c r="BP137" s="100" t="str">
        <f t="shared" si="147"/>
        <v/>
      </c>
      <c r="BQ137" s="100" t="str">
        <f t="shared" si="148"/>
        <v/>
      </c>
      <c r="BR137" s="100" t="str">
        <f t="shared" si="149"/>
        <v/>
      </c>
      <c r="BS137" s="100" t="str">
        <f t="shared" si="150"/>
        <v/>
      </c>
      <c r="BT137" s="100" t="str">
        <f t="shared" si="151"/>
        <v/>
      </c>
      <c r="BU137" s="100" t="str">
        <f t="shared" si="152"/>
        <v/>
      </c>
      <c r="BV137" s="100" t="str">
        <f t="shared" si="153"/>
        <v/>
      </c>
      <c r="BW137" s="100" t="str">
        <f t="shared" si="154"/>
        <v/>
      </c>
      <c r="BX137" s="100" t="str">
        <f t="shared" si="155"/>
        <v/>
      </c>
      <c r="BY137" s="100" t="str">
        <f t="shared" si="156"/>
        <v/>
      </c>
      <c r="BZ137" s="100" t="str">
        <f t="shared" si="157"/>
        <v/>
      </c>
    </row>
    <row r="138" spans="1:78" ht="15.75" customHeight="1" x14ac:dyDescent="0.3">
      <c r="A138" s="387" t="str">
        <f>Contacts!$L$11&amp;"_"&amp;'Service Points'!C138</f>
        <v>______108</v>
      </c>
      <c r="B138" s="388">
        <f>IF(ISERROR(VLOOKUP(A138,LY!$D:$E,1,FALSE)),0,1)</f>
        <v>0</v>
      </c>
      <c r="C138" s="293">
        <f t="shared" si="158"/>
        <v>108</v>
      </c>
      <c r="D138" s="295" t="str">
        <f t="shared" si="159"/>
        <v/>
      </c>
      <c r="E138" s="42" t="str">
        <f t="shared" si="160"/>
        <v/>
      </c>
      <c r="F138" s="42" t="str">
        <f t="shared" si="161"/>
        <v/>
      </c>
      <c r="G138" s="420" t="str">
        <f t="shared" si="162"/>
        <v/>
      </c>
      <c r="H138" s="42"/>
      <c r="I138" s="294" t="str">
        <f t="shared" si="163"/>
        <v/>
      </c>
      <c r="J138" s="130" t="str">
        <f t="shared" si="164"/>
        <v/>
      </c>
      <c r="K138" s="386" t="str">
        <f t="shared" si="95"/>
        <v/>
      </c>
      <c r="L138" s="46">
        <f t="shared" si="165"/>
        <v>0</v>
      </c>
      <c r="M138" s="259" t="str">
        <f t="shared" si="96"/>
        <v/>
      </c>
      <c r="N138" s="259" t="str">
        <f t="shared" si="97"/>
        <v/>
      </c>
      <c r="O138" s="146"/>
      <c r="P138" s="100" t="str">
        <f t="shared" si="98"/>
        <v/>
      </c>
      <c r="Q138" s="100" t="str">
        <f t="shared" si="99"/>
        <v/>
      </c>
      <c r="R138" s="100" t="str">
        <f t="shared" si="100"/>
        <v/>
      </c>
      <c r="S138" s="100" t="str">
        <f t="shared" si="101"/>
        <v/>
      </c>
      <c r="T138" s="100" t="str">
        <f t="shared" si="102"/>
        <v/>
      </c>
      <c r="U138" s="100" t="str">
        <f t="shared" si="103"/>
        <v/>
      </c>
      <c r="V138" s="100" t="str">
        <f t="shared" si="104"/>
        <v/>
      </c>
      <c r="W138" s="100" t="str">
        <f t="shared" si="105"/>
        <v/>
      </c>
      <c r="X138" s="100" t="str">
        <f t="shared" si="106"/>
        <v/>
      </c>
      <c r="Y138" s="100" t="str">
        <f t="shared" si="107"/>
        <v/>
      </c>
      <c r="Z138" s="100" t="str">
        <f t="shared" si="108"/>
        <v/>
      </c>
      <c r="AA138" s="100" t="str">
        <f t="shared" si="109"/>
        <v/>
      </c>
      <c r="AB138" s="100" t="str">
        <f t="shared" si="110"/>
        <v/>
      </c>
      <c r="AC138" s="100" t="str">
        <f t="shared" si="111"/>
        <v/>
      </c>
      <c r="AD138" s="100"/>
      <c r="AE138" s="100" t="str">
        <f t="shared" si="112"/>
        <v/>
      </c>
      <c r="AF138" s="100" t="str">
        <f t="shared" si="113"/>
        <v/>
      </c>
      <c r="AG138" s="100" t="str">
        <f t="shared" si="114"/>
        <v/>
      </c>
      <c r="AH138" s="100" t="str">
        <f t="shared" si="115"/>
        <v/>
      </c>
      <c r="AI138" s="100" t="str">
        <f t="shared" si="116"/>
        <v/>
      </c>
      <c r="AJ138" s="100" t="str">
        <f t="shared" si="117"/>
        <v/>
      </c>
      <c r="AK138" s="100" t="str">
        <f t="shared" si="118"/>
        <v/>
      </c>
      <c r="AL138" s="100" t="str">
        <f t="shared" si="119"/>
        <v/>
      </c>
      <c r="AM138" s="100" t="str">
        <f t="shared" si="120"/>
        <v/>
      </c>
      <c r="AN138" s="100" t="str">
        <f t="shared" si="121"/>
        <v/>
      </c>
      <c r="AO138" s="100" t="str">
        <f t="shared" si="122"/>
        <v/>
      </c>
      <c r="AP138" s="100" t="str">
        <f t="shared" si="123"/>
        <v/>
      </c>
      <c r="AQ138" s="100" t="str">
        <f t="shared" si="124"/>
        <v/>
      </c>
      <c r="AR138" s="100" t="str">
        <f t="shared" si="125"/>
        <v/>
      </c>
      <c r="AS138" s="259" t="str">
        <f t="shared" si="126"/>
        <v/>
      </c>
      <c r="AT138" s="259" t="str">
        <f t="shared" si="127"/>
        <v/>
      </c>
      <c r="AU138" s="259" t="str">
        <f t="shared" si="128"/>
        <v/>
      </c>
      <c r="AV138" s="259" t="str">
        <f t="shared" si="129"/>
        <v/>
      </c>
      <c r="AW138" s="259"/>
      <c r="AX138" s="100" t="str">
        <f t="shared" si="130"/>
        <v/>
      </c>
      <c r="AY138" s="100" t="str">
        <f t="shared" si="131"/>
        <v/>
      </c>
      <c r="AZ138" s="100" t="str">
        <f t="shared" si="132"/>
        <v/>
      </c>
      <c r="BA138" s="100" t="str">
        <f t="shared" si="133"/>
        <v/>
      </c>
      <c r="BB138" s="100" t="str">
        <f t="shared" si="134"/>
        <v/>
      </c>
      <c r="BC138" s="100" t="str">
        <f t="shared" si="135"/>
        <v/>
      </c>
      <c r="BD138" s="100" t="str">
        <f t="shared" si="136"/>
        <v/>
      </c>
      <c r="BE138" s="100" t="str">
        <f t="shared" si="137"/>
        <v/>
      </c>
      <c r="BF138" s="100" t="str">
        <f t="shared" si="138"/>
        <v/>
      </c>
      <c r="BG138" s="100" t="str">
        <f t="shared" si="139"/>
        <v/>
      </c>
      <c r="BH138" s="100" t="str">
        <f t="shared" si="140"/>
        <v/>
      </c>
      <c r="BI138" s="100" t="str">
        <f t="shared" si="141"/>
        <v/>
      </c>
      <c r="BJ138" s="100" t="str">
        <f t="shared" si="142"/>
        <v/>
      </c>
      <c r="BK138" s="100" t="str">
        <f t="shared" si="143"/>
        <v/>
      </c>
      <c r="BL138" s="100"/>
      <c r="BM138" s="100" t="str">
        <f t="shared" si="144"/>
        <v/>
      </c>
      <c r="BN138" s="100" t="str">
        <f t="shared" si="145"/>
        <v/>
      </c>
      <c r="BO138" s="100" t="str">
        <f t="shared" si="146"/>
        <v/>
      </c>
      <c r="BP138" s="100" t="str">
        <f t="shared" si="147"/>
        <v/>
      </c>
      <c r="BQ138" s="100" t="str">
        <f t="shared" si="148"/>
        <v/>
      </c>
      <c r="BR138" s="100" t="str">
        <f t="shared" si="149"/>
        <v/>
      </c>
      <c r="BS138" s="100" t="str">
        <f t="shared" si="150"/>
        <v/>
      </c>
      <c r="BT138" s="100" t="str">
        <f t="shared" si="151"/>
        <v/>
      </c>
      <c r="BU138" s="100" t="str">
        <f t="shared" si="152"/>
        <v/>
      </c>
      <c r="BV138" s="100" t="str">
        <f t="shared" si="153"/>
        <v/>
      </c>
      <c r="BW138" s="100" t="str">
        <f t="shared" si="154"/>
        <v/>
      </c>
      <c r="BX138" s="100" t="str">
        <f t="shared" si="155"/>
        <v/>
      </c>
      <c r="BY138" s="100" t="str">
        <f t="shared" si="156"/>
        <v/>
      </c>
      <c r="BZ138" s="100" t="str">
        <f t="shared" si="157"/>
        <v/>
      </c>
    </row>
    <row r="139" spans="1:78" ht="15.75" customHeight="1" x14ac:dyDescent="0.3">
      <c r="A139" s="387" t="str">
        <f>Contacts!$L$11&amp;"_"&amp;'Service Points'!C139</f>
        <v>______109</v>
      </c>
      <c r="B139" s="388">
        <f>IF(ISERROR(VLOOKUP(A139,LY!$D:$E,1,FALSE)),0,1)</f>
        <v>0</v>
      </c>
      <c r="C139" s="293">
        <f t="shared" si="158"/>
        <v>109</v>
      </c>
      <c r="D139" s="295" t="str">
        <f t="shared" si="159"/>
        <v/>
      </c>
      <c r="E139" s="42" t="str">
        <f t="shared" si="160"/>
        <v/>
      </c>
      <c r="F139" s="42" t="str">
        <f t="shared" si="161"/>
        <v/>
      </c>
      <c r="G139" s="420" t="str">
        <f t="shared" si="162"/>
        <v/>
      </c>
      <c r="H139" s="42"/>
      <c r="I139" s="294" t="str">
        <f t="shared" si="163"/>
        <v/>
      </c>
      <c r="J139" s="130" t="str">
        <f t="shared" si="164"/>
        <v/>
      </c>
      <c r="K139" s="386" t="str">
        <f t="shared" si="95"/>
        <v/>
      </c>
      <c r="L139" s="46">
        <f t="shared" si="165"/>
        <v>0</v>
      </c>
      <c r="M139" s="259" t="str">
        <f t="shared" si="96"/>
        <v/>
      </c>
      <c r="N139" s="259" t="str">
        <f t="shared" si="97"/>
        <v/>
      </c>
      <c r="O139" s="146"/>
      <c r="P139" s="100" t="str">
        <f t="shared" si="98"/>
        <v/>
      </c>
      <c r="Q139" s="100" t="str">
        <f t="shared" si="99"/>
        <v/>
      </c>
      <c r="R139" s="100" t="str">
        <f t="shared" si="100"/>
        <v/>
      </c>
      <c r="S139" s="100" t="str">
        <f t="shared" si="101"/>
        <v/>
      </c>
      <c r="T139" s="100" t="str">
        <f t="shared" si="102"/>
        <v/>
      </c>
      <c r="U139" s="100" t="str">
        <f t="shared" si="103"/>
        <v/>
      </c>
      <c r="V139" s="100" t="str">
        <f t="shared" si="104"/>
        <v/>
      </c>
      <c r="W139" s="100" t="str">
        <f t="shared" si="105"/>
        <v/>
      </c>
      <c r="X139" s="100" t="str">
        <f t="shared" si="106"/>
        <v/>
      </c>
      <c r="Y139" s="100" t="str">
        <f t="shared" si="107"/>
        <v/>
      </c>
      <c r="Z139" s="100" t="str">
        <f t="shared" si="108"/>
        <v/>
      </c>
      <c r="AA139" s="100" t="str">
        <f t="shared" si="109"/>
        <v/>
      </c>
      <c r="AB139" s="100" t="str">
        <f t="shared" si="110"/>
        <v/>
      </c>
      <c r="AC139" s="100" t="str">
        <f t="shared" si="111"/>
        <v/>
      </c>
      <c r="AD139" s="100"/>
      <c r="AE139" s="100" t="str">
        <f t="shared" si="112"/>
        <v/>
      </c>
      <c r="AF139" s="100" t="str">
        <f t="shared" si="113"/>
        <v/>
      </c>
      <c r="AG139" s="100" t="str">
        <f t="shared" si="114"/>
        <v/>
      </c>
      <c r="AH139" s="100" t="str">
        <f t="shared" si="115"/>
        <v/>
      </c>
      <c r="AI139" s="100" t="str">
        <f t="shared" si="116"/>
        <v/>
      </c>
      <c r="AJ139" s="100" t="str">
        <f t="shared" si="117"/>
        <v/>
      </c>
      <c r="AK139" s="100" t="str">
        <f t="shared" si="118"/>
        <v/>
      </c>
      <c r="AL139" s="100" t="str">
        <f t="shared" si="119"/>
        <v/>
      </c>
      <c r="AM139" s="100" t="str">
        <f t="shared" si="120"/>
        <v/>
      </c>
      <c r="AN139" s="100" t="str">
        <f t="shared" si="121"/>
        <v/>
      </c>
      <c r="AO139" s="100" t="str">
        <f t="shared" si="122"/>
        <v/>
      </c>
      <c r="AP139" s="100" t="str">
        <f t="shared" si="123"/>
        <v/>
      </c>
      <c r="AQ139" s="100" t="str">
        <f t="shared" si="124"/>
        <v/>
      </c>
      <c r="AR139" s="100" t="str">
        <f t="shared" si="125"/>
        <v/>
      </c>
      <c r="AS139" s="259" t="str">
        <f t="shared" si="126"/>
        <v/>
      </c>
      <c r="AT139" s="259" t="str">
        <f t="shared" si="127"/>
        <v/>
      </c>
      <c r="AU139" s="259" t="str">
        <f t="shared" si="128"/>
        <v/>
      </c>
      <c r="AV139" s="259" t="str">
        <f t="shared" si="129"/>
        <v/>
      </c>
      <c r="AW139" s="259"/>
      <c r="AX139" s="100" t="str">
        <f t="shared" si="130"/>
        <v/>
      </c>
      <c r="AY139" s="100" t="str">
        <f t="shared" si="131"/>
        <v/>
      </c>
      <c r="AZ139" s="100" t="str">
        <f t="shared" si="132"/>
        <v/>
      </c>
      <c r="BA139" s="100" t="str">
        <f t="shared" si="133"/>
        <v/>
      </c>
      <c r="BB139" s="100" t="str">
        <f t="shared" si="134"/>
        <v/>
      </c>
      <c r="BC139" s="100" t="str">
        <f t="shared" si="135"/>
        <v/>
      </c>
      <c r="BD139" s="100" t="str">
        <f t="shared" si="136"/>
        <v/>
      </c>
      <c r="BE139" s="100" t="str">
        <f t="shared" si="137"/>
        <v/>
      </c>
      <c r="BF139" s="100" t="str">
        <f t="shared" si="138"/>
        <v/>
      </c>
      <c r="BG139" s="100" t="str">
        <f t="shared" si="139"/>
        <v/>
      </c>
      <c r="BH139" s="100" t="str">
        <f t="shared" si="140"/>
        <v/>
      </c>
      <c r="BI139" s="100" t="str">
        <f t="shared" si="141"/>
        <v/>
      </c>
      <c r="BJ139" s="100" t="str">
        <f t="shared" si="142"/>
        <v/>
      </c>
      <c r="BK139" s="100" t="str">
        <f t="shared" si="143"/>
        <v/>
      </c>
      <c r="BL139" s="100"/>
      <c r="BM139" s="100" t="str">
        <f t="shared" si="144"/>
        <v/>
      </c>
      <c r="BN139" s="100" t="str">
        <f t="shared" si="145"/>
        <v/>
      </c>
      <c r="BO139" s="100" t="str">
        <f t="shared" si="146"/>
        <v/>
      </c>
      <c r="BP139" s="100" t="str">
        <f t="shared" si="147"/>
        <v/>
      </c>
      <c r="BQ139" s="100" t="str">
        <f t="shared" si="148"/>
        <v/>
      </c>
      <c r="BR139" s="100" t="str">
        <f t="shared" si="149"/>
        <v/>
      </c>
      <c r="BS139" s="100" t="str">
        <f t="shared" si="150"/>
        <v/>
      </c>
      <c r="BT139" s="100" t="str">
        <f t="shared" si="151"/>
        <v/>
      </c>
      <c r="BU139" s="100" t="str">
        <f t="shared" si="152"/>
        <v/>
      </c>
      <c r="BV139" s="100" t="str">
        <f t="shared" si="153"/>
        <v/>
      </c>
      <c r="BW139" s="100" t="str">
        <f t="shared" si="154"/>
        <v/>
      </c>
      <c r="BX139" s="100" t="str">
        <f t="shared" si="155"/>
        <v/>
      </c>
      <c r="BY139" s="100" t="str">
        <f t="shared" si="156"/>
        <v/>
      </c>
      <c r="BZ139" s="100" t="str">
        <f t="shared" si="157"/>
        <v/>
      </c>
    </row>
    <row r="140" spans="1:78" ht="15.75" customHeight="1" x14ac:dyDescent="0.3">
      <c r="A140" s="387" t="str">
        <f>Contacts!$L$11&amp;"_"&amp;'Service Points'!C140</f>
        <v>______110</v>
      </c>
      <c r="B140" s="388">
        <f>IF(ISERROR(VLOOKUP(A140,LY!$D:$E,1,FALSE)),0,1)</f>
        <v>0</v>
      </c>
      <c r="C140" s="293">
        <f t="shared" si="158"/>
        <v>110</v>
      </c>
      <c r="D140" s="295" t="str">
        <f t="shared" si="159"/>
        <v/>
      </c>
      <c r="E140" s="42" t="str">
        <f t="shared" si="160"/>
        <v/>
      </c>
      <c r="F140" s="42" t="str">
        <f t="shared" si="161"/>
        <v/>
      </c>
      <c r="G140" s="420" t="str">
        <f t="shared" si="162"/>
        <v/>
      </c>
      <c r="H140" s="42"/>
      <c r="I140" s="294" t="str">
        <f t="shared" si="163"/>
        <v/>
      </c>
      <c r="J140" s="130" t="str">
        <f t="shared" si="164"/>
        <v/>
      </c>
      <c r="K140" s="386" t="str">
        <f t="shared" si="95"/>
        <v/>
      </c>
      <c r="L140" s="46">
        <f t="shared" si="165"/>
        <v>0</v>
      </c>
      <c r="M140" s="259" t="str">
        <f t="shared" si="96"/>
        <v/>
      </c>
      <c r="N140" s="259" t="str">
        <f t="shared" si="97"/>
        <v/>
      </c>
      <c r="O140" s="146"/>
      <c r="P140" s="100" t="str">
        <f t="shared" si="98"/>
        <v/>
      </c>
      <c r="Q140" s="100" t="str">
        <f t="shared" si="99"/>
        <v/>
      </c>
      <c r="R140" s="100" t="str">
        <f t="shared" si="100"/>
        <v/>
      </c>
      <c r="S140" s="100" t="str">
        <f t="shared" si="101"/>
        <v/>
      </c>
      <c r="T140" s="100" t="str">
        <f t="shared" si="102"/>
        <v/>
      </c>
      <c r="U140" s="100" t="str">
        <f t="shared" si="103"/>
        <v/>
      </c>
      <c r="V140" s="100" t="str">
        <f t="shared" si="104"/>
        <v/>
      </c>
      <c r="W140" s="100" t="str">
        <f t="shared" si="105"/>
        <v/>
      </c>
      <c r="X140" s="100" t="str">
        <f t="shared" si="106"/>
        <v/>
      </c>
      <c r="Y140" s="100" t="str">
        <f t="shared" si="107"/>
        <v/>
      </c>
      <c r="Z140" s="100" t="str">
        <f t="shared" si="108"/>
        <v/>
      </c>
      <c r="AA140" s="100" t="str">
        <f t="shared" si="109"/>
        <v/>
      </c>
      <c r="AB140" s="100" t="str">
        <f t="shared" si="110"/>
        <v/>
      </c>
      <c r="AC140" s="100" t="str">
        <f t="shared" si="111"/>
        <v/>
      </c>
      <c r="AD140" s="100"/>
      <c r="AE140" s="100" t="str">
        <f t="shared" si="112"/>
        <v/>
      </c>
      <c r="AF140" s="100" t="str">
        <f t="shared" si="113"/>
        <v/>
      </c>
      <c r="AG140" s="100" t="str">
        <f t="shared" si="114"/>
        <v/>
      </c>
      <c r="AH140" s="100" t="str">
        <f t="shared" si="115"/>
        <v/>
      </c>
      <c r="AI140" s="100" t="str">
        <f t="shared" si="116"/>
        <v/>
      </c>
      <c r="AJ140" s="100" t="str">
        <f t="shared" si="117"/>
        <v/>
      </c>
      <c r="AK140" s="100" t="str">
        <f t="shared" si="118"/>
        <v/>
      </c>
      <c r="AL140" s="100" t="str">
        <f t="shared" si="119"/>
        <v/>
      </c>
      <c r="AM140" s="100" t="str">
        <f t="shared" si="120"/>
        <v/>
      </c>
      <c r="AN140" s="100" t="str">
        <f t="shared" si="121"/>
        <v/>
      </c>
      <c r="AO140" s="100" t="str">
        <f t="shared" si="122"/>
        <v/>
      </c>
      <c r="AP140" s="100" t="str">
        <f t="shared" si="123"/>
        <v/>
      </c>
      <c r="AQ140" s="100" t="str">
        <f t="shared" si="124"/>
        <v/>
      </c>
      <c r="AR140" s="100" t="str">
        <f t="shared" si="125"/>
        <v/>
      </c>
      <c r="AS140" s="259" t="str">
        <f t="shared" si="126"/>
        <v/>
      </c>
      <c r="AT140" s="259" t="str">
        <f t="shared" si="127"/>
        <v/>
      </c>
      <c r="AU140" s="259" t="str">
        <f t="shared" si="128"/>
        <v/>
      </c>
      <c r="AV140" s="259" t="str">
        <f t="shared" si="129"/>
        <v/>
      </c>
      <c r="AW140" s="259"/>
      <c r="AX140" s="100" t="str">
        <f t="shared" si="130"/>
        <v/>
      </c>
      <c r="AY140" s="100" t="str">
        <f t="shared" si="131"/>
        <v/>
      </c>
      <c r="AZ140" s="100" t="str">
        <f t="shared" si="132"/>
        <v/>
      </c>
      <c r="BA140" s="100" t="str">
        <f t="shared" si="133"/>
        <v/>
      </c>
      <c r="BB140" s="100" t="str">
        <f t="shared" si="134"/>
        <v/>
      </c>
      <c r="BC140" s="100" t="str">
        <f t="shared" si="135"/>
        <v/>
      </c>
      <c r="BD140" s="100" t="str">
        <f t="shared" si="136"/>
        <v/>
      </c>
      <c r="BE140" s="100" t="str">
        <f t="shared" si="137"/>
        <v/>
      </c>
      <c r="BF140" s="100" t="str">
        <f t="shared" si="138"/>
        <v/>
      </c>
      <c r="BG140" s="100" t="str">
        <f t="shared" si="139"/>
        <v/>
      </c>
      <c r="BH140" s="100" t="str">
        <f t="shared" si="140"/>
        <v/>
      </c>
      <c r="BI140" s="100" t="str">
        <f t="shared" si="141"/>
        <v/>
      </c>
      <c r="BJ140" s="100" t="str">
        <f t="shared" si="142"/>
        <v/>
      </c>
      <c r="BK140" s="100" t="str">
        <f t="shared" si="143"/>
        <v/>
      </c>
      <c r="BL140" s="100"/>
      <c r="BM140" s="100" t="str">
        <f t="shared" si="144"/>
        <v/>
      </c>
      <c r="BN140" s="100" t="str">
        <f t="shared" si="145"/>
        <v/>
      </c>
      <c r="BO140" s="100" t="str">
        <f t="shared" si="146"/>
        <v/>
      </c>
      <c r="BP140" s="100" t="str">
        <f t="shared" si="147"/>
        <v/>
      </c>
      <c r="BQ140" s="100" t="str">
        <f t="shared" si="148"/>
        <v/>
      </c>
      <c r="BR140" s="100" t="str">
        <f t="shared" si="149"/>
        <v/>
      </c>
      <c r="BS140" s="100" t="str">
        <f t="shared" si="150"/>
        <v/>
      </c>
      <c r="BT140" s="100" t="str">
        <f t="shared" si="151"/>
        <v/>
      </c>
      <c r="BU140" s="100" t="str">
        <f t="shared" si="152"/>
        <v/>
      </c>
      <c r="BV140" s="100" t="str">
        <f t="shared" si="153"/>
        <v/>
      </c>
      <c r="BW140" s="100" t="str">
        <f t="shared" si="154"/>
        <v/>
      </c>
      <c r="BX140" s="100" t="str">
        <f t="shared" si="155"/>
        <v/>
      </c>
      <c r="BY140" s="100" t="str">
        <f t="shared" si="156"/>
        <v/>
      </c>
      <c r="BZ140" s="100" t="str">
        <f t="shared" si="157"/>
        <v/>
      </c>
    </row>
    <row r="141" spans="1:78" ht="15.75" customHeight="1" x14ac:dyDescent="0.3">
      <c r="A141" s="387" t="str">
        <f>Contacts!$L$11&amp;"_"&amp;'Service Points'!C141</f>
        <v>______111</v>
      </c>
      <c r="B141" s="388">
        <f>IF(ISERROR(VLOOKUP(A141,LY!$D:$E,1,FALSE)),0,1)</f>
        <v>0</v>
      </c>
      <c r="C141" s="293">
        <f t="shared" si="158"/>
        <v>111</v>
      </c>
      <c r="D141" s="295" t="str">
        <f t="shared" si="159"/>
        <v/>
      </c>
      <c r="E141" s="42" t="str">
        <f t="shared" si="160"/>
        <v/>
      </c>
      <c r="F141" s="42" t="str">
        <f t="shared" si="161"/>
        <v/>
      </c>
      <c r="G141" s="420" t="str">
        <f t="shared" si="162"/>
        <v/>
      </c>
      <c r="H141" s="42"/>
      <c r="I141" s="294" t="str">
        <f t="shared" si="163"/>
        <v/>
      </c>
      <c r="J141" s="130" t="str">
        <f t="shared" si="164"/>
        <v/>
      </c>
      <c r="K141" s="386" t="str">
        <f t="shared" si="95"/>
        <v/>
      </c>
      <c r="L141" s="46">
        <f t="shared" si="165"/>
        <v>0</v>
      </c>
      <c r="M141" s="259" t="str">
        <f t="shared" si="96"/>
        <v/>
      </c>
      <c r="N141" s="259" t="str">
        <f t="shared" si="97"/>
        <v/>
      </c>
      <c r="O141" s="146"/>
      <c r="P141" s="100" t="str">
        <f t="shared" si="98"/>
        <v/>
      </c>
      <c r="Q141" s="100" t="str">
        <f t="shared" si="99"/>
        <v/>
      </c>
      <c r="R141" s="100" t="str">
        <f t="shared" si="100"/>
        <v/>
      </c>
      <c r="S141" s="100" t="str">
        <f t="shared" si="101"/>
        <v/>
      </c>
      <c r="T141" s="100" t="str">
        <f t="shared" si="102"/>
        <v/>
      </c>
      <c r="U141" s="100" t="str">
        <f t="shared" si="103"/>
        <v/>
      </c>
      <c r="V141" s="100" t="str">
        <f t="shared" si="104"/>
        <v/>
      </c>
      <c r="W141" s="100" t="str">
        <f t="shared" si="105"/>
        <v/>
      </c>
      <c r="X141" s="100" t="str">
        <f t="shared" si="106"/>
        <v/>
      </c>
      <c r="Y141" s="100" t="str">
        <f t="shared" si="107"/>
        <v/>
      </c>
      <c r="Z141" s="100" t="str">
        <f t="shared" si="108"/>
        <v/>
      </c>
      <c r="AA141" s="100" t="str">
        <f t="shared" si="109"/>
        <v/>
      </c>
      <c r="AB141" s="100" t="str">
        <f t="shared" si="110"/>
        <v/>
      </c>
      <c r="AC141" s="100" t="str">
        <f t="shared" si="111"/>
        <v/>
      </c>
      <c r="AD141" s="100"/>
      <c r="AE141" s="100" t="str">
        <f t="shared" si="112"/>
        <v/>
      </c>
      <c r="AF141" s="100" t="str">
        <f t="shared" si="113"/>
        <v/>
      </c>
      <c r="AG141" s="100" t="str">
        <f t="shared" si="114"/>
        <v/>
      </c>
      <c r="AH141" s="100" t="str">
        <f t="shared" si="115"/>
        <v/>
      </c>
      <c r="AI141" s="100" t="str">
        <f t="shared" si="116"/>
        <v/>
      </c>
      <c r="AJ141" s="100" t="str">
        <f t="shared" si="117"/>
        <v/>
      </c>
      <c r="AK141" s="100" t="str">
        <f t="shared" si="118"/>
        <v/>
      </c>
      <c r="AL141" s="100" t="str">
        <f t="shared" si="119"/>
        <v/>
      </c>
      <c r="AM141" s="100" t="str">
        <f t="shared" si="120"/>
        <v/>
      </c>
      <c r="AN141" s="100" t="str">
        <f t="shared" si="121"/>
        <v/>
      </c>
      <c r="AO141" s="100" t="str">
        <f t="shared" si="122"/>
        <v/>
      </c>
      <c r="AP141" s="100" t="str">
        <f t="shared" si="123"/>
        <v/>
      </c>
      <c r="AQ141" s="100" t="str">
        <f t="shared" si="124"/>
        <v/>
      </c>
      <c r="AR141" s="100" t="str">
        <f t="shared" si="125"/>
        <v/>
      </c>
      <c r="AS141" s="259" t="str">
        <f t="shared" si="126"/>
        <v/>
      </c>
      <c r="AT141" s="259" t="str">
        <f t="shared" si="127"/>
        <v/>
      </c>
      <c r="AU141" s="259" t="str">
        <f t="shared" si="128"/>
        <v/>
      </c>
      <c r="AV141" s="259" t="str">
        <f t="shared" si="129"/>
        <v/>
      </c>
      <c r="AW141" s="259"/>
      <c r="AX141" s="100" t="str">
        <f t="shared" si="130"/>
        <v/>
      </c>
      <c r="AY141" s="100" t="str">
        <f t="shared" si="131"/>
        <v/>
      </c>
      <c r="AZ141" s="100" t="str">
        <f t="shared" si="132"/>
        <v/>
      </c>
      <c r="BA141" s="100" t="str">
        <f t="shared" si="133"/>
        <v/>
      </c>
      <c r="BB141" s="100" t="str">
        <f t="shared" si="134"/>
        <v/>
      </c>
      <c r="BC141" s="100" t="str">
        <f t="shared" si="135"/>
        <v/>
      </c>
      <c r="BD141" s="100" t="str">
        <f t="shared" si="136"/>
        <v/>
      </c>
      <c r="BE141" s="100" t="str">
        <f t="shared" si="137"/>
        <v/>
      </c>
      <c r="BF141" s="100" t="str">
        <f t="shared" si="138"/>
        <v/>
      </c>
      <c r="BG141" s="100" t="str">
        <f t="shared" si="139"/>
        <v/>
      </c>
      <c r="BH141" s="100" t="str">
        <f t="shared" si="140"/>
        <v/>
      </c>
      <c r="BI141" s="100" t="str">
        <f t="shared" si="141"/>
        <v/>
      </c>
      <c r="BJ141" s="100" t="str">
        <f t="shared" si="142"/>
        <v/>
      </c>
      <c r="BK141" s="100" t="str">
        <f t="shared" si="143"/>
        <v/>
      </c>
      <c r="BL141" s="100"/>
      <c r="BM141" s="100" t="str">
        <f t="shared" si="144"/>
        <v/>
      </c>
      <c r="BN141" s="100" t="str">
        <f t="shared" si="145"/>
        <v/>
      </c>
      <c r="BO141" s="100" t="str">
        <f t="shared" si="146"/>
        <v/>
      </c>
      <c r="BP141" s="100" t="str">
        <f t="shared" si="147"/>
        <v/>
      </c>
      <c r="BQ141" s="100" t="str">
        <f t="shared" si="148"/>
        <v/>
      </c>
      <c r="BR141" s="100" t="str">
        <f t="shared" si="149"/>
        <v/>
      </c>
      <c r="BS141" s="100" t="str">
        <f t="shared" si="150"/>
        <v/>
      </c>
      <c r="BT141" s="100" t="str">
        <f t="shared" si="151"/>
        <v/>
      </c>
      <c r="BU141" s="100" t="str">
        <f t="shared" si="152"/>
        <v/>
      </c>
      <c r="BV141" s="100" t="str">
        <f t="shared" si="153"/>
        <v/>
      </c>
      <c r="BW141" s="100" t="str">
        <f t="shared" si="154"/>
        <v/>
      </c>
      <c r="BX141" s="100" t="str">
        <f t="shared" si="155"/>
        <v/>
      </c>
      <c r="BY141" s="100" t="str">
        <f t="shared" si="156"/>
        <v/>
      </c>
      <c r="BZ141" s="100" t="str">
        <f t="shared" si="157"/>
        <v/>
      </c>
    </row>
    <row r="142" spans="1:78" ht="15.75" customHeight="1" x14ac:dyDescent="0.3">
      <c r="A142" s="387" t="str">
        <f>Contacts!$L$11&amp;"_"&amp;'Service Points'!C142</f>
        <v>______112</v>
      </c>
      <c r="B142" s="388">
        <f>IF(ISERROR(VLOOKUP(A142,LY!$D:$E,1,FALSE)),0,1)</f>
        <v>0</v>
      </c>
      <c r="C142" s="293">
        <f t="shared" si="158"/>
        <v>112</v>
      </c>
      <c r="D142" s="295" t="str">
        <f t="shared" si="159"/>
        <v/>
      </c>
      <c r="E142" s="42" t="str">
        <f t="shared" si="160"/>
        <v/>
      </c>
      <c r="F142" s="42" t="str">
        <f t="shared" si="161"/>
        <v/>
      </c>
      <c r="G142" s="420" t="str">
        <f t="shared" si="162"/>
        <v/>
      </c>
      <c r="H142" s="42"/>
      <c r="I142" s="294" t="str">
        <f t="shared" si="163"/>
        <v/>
      </c>
      <c r="J142" s="130" t="str">
        <f t="shared" si="164"/>
        <v/>
      </c>
      <c r="K142" s="386" t="str">
        <f t="shared" si="95"/>
        <v/>
      </c>
      <c r="L142" s="46">
        <f t="shared" si="165"/>
        <v>0</v>
      </c>
      <c r="M142" s="259" t="str">
        <f t="shared" si="96"/>
        <v/>
      </c>
      <c r="N142" s="259" t="str">
        <f t="shared" si="97"/>
        <v/>
      </c>
      <c r="O142" s="146"/>
      <c r="P142" s="100" t="str">
        <f t="shared" si="98"/>
        <v/>
      </c>
      <c r="Q142" s="100" t="str">
        <f t="shared" si="99"/>
        <v/>
      </c>
      <c r="R142" s="100" t="str">
        <f t="shared" si="100"/>
        <v/>
      </c>
      <c r="S142" s="100" t="str">
        <f t="shared" si="101"/>
        <v/>
      </c>
      <c r="T142" s="100" t="str">
        <f t="shared" si="102"/>
        <v/>
      </c>
      <c r="U142" s="100" t="str">
        <f t="shared" si="103"/>
        <v/>
      </c>
      <c r="V142" s="100" t="str">
        <f t="shared" si="104"/>
        <v/>
      </c>
      <c r="W142" s="100" t="str">
        <f t="shared" si="105"/>
        <v/>
      </c>
      <c r="X142" s="100" t="str">
        <f t="shared" si="106"/>
        <v/>
      </c>
      <c r="Y142" s="100" t="str">
        <f t="shared" si="107"/>
        <v/>
      </c>
      <c r="Z142" s="100" t="str">
        <f t="shared" si="108"/>
        <v/>
      </c>
      <c r="AA142" s="100" t="str">
        <f t="shared" si="109"/>
        <v/>
      </c>
      <c r="AB142" s="100" t="str">
        <f t="shared" si="110"/>
        <v/>
      </c>
      <c r="AC142" s="100" t="str">
        <f t="shared" si="111"/>
        <v/>
      </c>
      <c r="AD142" s="100"/>
      <c r="AE142" s="100" t="str">
        <f t="shared" si="112"/>
        <v/>
      </c>
      <c r="AF142" s="100" t="str">
        <f t="shared" si="113"/>
        <v/>
      </c>
      <c r="AG142" s="100" t="str">
        <f t="shared" si="114"/>
        <v/>
      </c>
      <c r="AH142" s="100" t="str">
        <f t="shared" si="115"/>
        <v/>
      </c>
      <c r="AI142" s="100" t="str">
        <f t="shared" si="116"/>
        <v/>
      </c>
      <c r="AJ142" s="100" t="str">
        <f t="shared" si="117"/>
        <v/>
      </c>
      <c r="AK142" s="100" t="str">
        <f t="shared" si="118"/>
        <v/>
      </c>
      <c r="AL142" s="100" t="str">
        <f t="shared" si="119"/>
        <v/>
      </c>
      <c r="AM142" s="100" t="str">
        <f t="shared" si="120"/>
        <v/>
      </c>
      <c r="AN142" s="100" t="str">
        <f t="shared" si="121"/>
        <v/>
      </c>
      <c r="AO142" s="100" t="str">
        <f t="shared" si="122"/>
        <v/>
      </c>
      <c r="AP142" s="100" t="str">
        <f t="shared" si="123"/>
        <v/>
      </c>
      <c r="AQ142" s="100" t="str">
        <f t="shared" si="124"/>
        <v/>
      </c>
      <c r="AR142" s="100" t="str">
        <f t="shared" si="125"/>
        <v/>
      </c>
      <c r="AS142" s="259" t="str">
        <f t="shared" si="126"/>
        <v/>
      </c>
      <c r="AT142" s="259" t="str">
        <f t="shared" si="127"/>
        <v/>
      </c>
      <c r="AU142" s="259" t="str">
        <f t="shared" si="128"/>
        <v/>
      </c>
      <c r="AV142" s="259" t="str">
        <f t="shared" si="129"/>
        <v/>
      </c>
      <c r="AW142" s="259"/>
      <c r="AX142" s="100" t="str">
        <f t="shared" si="130"/>
        <v/>
      </c>
      <c r="AY142" s="100" t="str">
        <f t="shared" si="131"/>
        <v/>
      </c>
      <c r="AZ142" s="100" t="str">
        <f t="shared" si="132"/>
        <v/>
      </c>
      <c r="BA142" s="100" t="str">
        <f t="shared" si="133"/>
        <v/>
      </c>
      <c r="BB142" s="100" t="str">
        <f t="shared" si="134"/>
        <v/>
      </c>
      <c r="BC142" s="100" t="str">
        <f t="shared" si="135"/>
        <v/>
      </c>
      <c r="BD142" s="100" t="str">
        <f t="shared" si="136"/>
        <v/>
      </c>
      <c r="BE142" s="100" t="str">
        <f t="shared" si="137"/>
        <v/>
      </c>
      <c r="BF142" s="100" t="str">
        <f t="shared" si="138"/>
        <v/>
      </c>
      <c r="BG142" s="100" t="str">
        <f t="shared" si="139"/>
        <v/>
      </c>
      <c r="BH142" s="100" t="str">
        <f t="shared" si="140"/>
        <v/>
      </c>
      <c r="BI142" s="100" t="str">
        <f t="shared" si="141"/>
        <v/>
      </c>
      <c r="BJ142" s="100" t="str">
        <f t="shared" si="142"/>
        <v/>
      </c>
      <c r="BK142" s="100" t="str">
        <f t="shared" si="143"/>
        <v/>
      </c>
      <c r="BL142" s="100"/>
      <c r="BM142" s="100" t="str">
        <f t="shared" si="144"/>
        <v/>
      </c>
      <c r="BN142" s="100" t="str">
        <f t="shared" si="145"/>
        <v/>
      </c>
      <c r="BO142" s="100" t="str">
        <f t="shared" si="146"/>
        <v/>
      </c>
      <c r="BP142" s="100" t="str">
        <f t="shared" si="147"/>
        <v/>
      </c>
      <c r="BQ142" s="100" t="str">
        <f t="shared" si="148"/>
        <v/>
      </c>
      <c r="BR142" s="100" t="str">
        <f t="shared" si="149"/>
        <v/>
      </c>
      <c r="BS142" s="100" t="str">
        <f t="shared" si="150"/>
        <v/>
      </c>
      <c r="BT142" s="100" t="str">
        <f t="shared" si="151"/>
        <v/>
      </c>
      <c r="BU142" s="100" t="str">
        <f t="shared" si="152"/>
        <v/>
      </c>
      <c r="BV142" s="100" t="str">
        <f t="shared" si="153"/>
        <v/>
      </c>
      <c r="BW142" s="100" t="str">
        <f t="shared" si="154"/>
        <v/>
      </c>
      <c r="BX142" s="100" t="str">
        <f t="shared" si="155"/>
        <v/>
      </c>
      <c r="BY142" s="100" t="str">
        <f t="shared" si="156"/>
        <v/>
      </c>
      <c r="BZ142" s="100" t="str">
        <f t="shared" si="157"/>
        <v/>
      </c>
    </row>
    <row r="143" spans="1:78" ht="15.75" customHeight="1" x14ac:dyDescent="0.3">
      <c r="A143" s="387" t="str">
        <f>Contacts!$L$11&amp;"_"&amp;'Service Points'!C143</f>
        <v>______113</v>
      </c>
      <c r="B143" s="388">
        <f>IF(ISERROR(VLOOKUP(A143,LY!$D:$E,1,FALSE)),0,1)</f>
        <v>0</v>
      </c>
      <c r="C143" s="293">
        <f t="shared" si="158"/>
        <v>113</v>
      </c>
      <c r="D143" s="295" t="str">
        <f t="shared" si="159"/>
        <v/>
      </c>
      <c r="E143" s="42" t="str">
        <f t="shared" si="160"/>
        <v/>
      </c>
      <c r="F143" s="42" t="str">
        <f t="shared" si="161"/>
        <v/>
      </c>
      <c r="G143" s="420" t="str">
        <f t="shared" si="162"/>
        <v/>
      </c>
      <c r="H143" s="42"/>
      <c r="I143" s="294" t="str">
        <f t="shared" si="163"/>
        <v/>
      </c>
      <c r="J143" s="130" t="str">
        <f t="shared" si="164"/>
        <v/>
      </c>
      <c r="K143" s="386" t="str">
        <f t="shared" si="95"/>
        <v/>
      </c>
      <c r="L143" s="46">
        <f t="shared" si="165"/>
        <v>0</v>
      </c>
      <c r="M143" s="259" t="str">
        <f t="shared" si="96"/>
        <v/>
      </c>
      <c r="N143" s="259" t="str">
        <f t="shared" si="97"/>
        <v/>
      </c>
      <c r="O143" s="146"/>
      <c r="P143" s="100" t="str">
        <f t="shared" si="98"/>
        <v/>
      </c>
      <c r="Q143" s="100" t="str">
        <f t="shared" si="99"/>
        <v/>
      </c>
      <c r="R143" s="100" t="str">
        <f t="shared" si="100"/>
        <v/>
      </c>
      <c r="S143" s="100" t="str">
        <f t="shared" si="101"/>
        <v/>
      </c>
      <c r="T143" s="100" t="str">
        <f t="shared" si="102"/>
        <v/>
      </c>
      <c r="U143" s="100" t="str">
        <f t="shared" si="103"/>
        <v/>
      </c>
      <c r="V143" s="100" t="str">
        <f t="shared" si="104"/>
        <v/>
      </c>
      <c r="W143" s="100" t="str">
        <f t="shared" si="105"/>
        <v/>
      </c>
      <c r="X143" s="100" t="str">
        <f t="shared" si="106"/>
        <v/>
      </c>
      <c r="Y143" s="100" t="str">
        <f t="shared" si="107"/>
        <v/>
      </c>
      <c r="Z143" s="100" t="str">
        <f t="shared" si="108"/>
        <v/>
      </c>
      <c r="AA143" s="100" t="str">
        <f t="shared" si="109"/>
        <v/>
      </c>
      <c r="AB143" s="100" t="str">
        <f t="shared" si="110"/>
        <v/>
      </c>
      <c r="AC143" s="100" t="str">
        <f t="shared" si="111"/>
        <v/>
      </c>
      <c r="AD143" s="100"/>
      <c r="AE143" s="100" t="str">
        <f t="shared" si="112"/>
        <v/>
      </c>
      <c r="AF143" s="100" t="str">
        <f t="shared" si="113"/>
        <v/>
      </c>
      <c r="AG143" s="100" t="str">
        <f t="shared" si="114"/>
        <v/>
      </c>
      <c r="AH143" s="100" t="str">
        <f t="shared" si="115"/>
        <v/>
      </c>
      <c r="AI143" s="100" t="str">
        <f t="shared" si="116"/>
        <v/>
      </c>
      <c r="AJ143" s="100" t="str">
        <f t="shared" si="117"/>
        <v/>
      </c>
      <c r="AK143" s="100" t="str">
        <f t="shared" si="118"/>
        <v/>
      </c>
      <c r="AL143" s="100" t="str">
        <f t="shared" si="119"/>
        <v/>
      </c>
      <c r="AM143" s="100" t="str">
        <f t="shared" si="120"/>
        <v/>
      </c>
      <c r="AN143" s="100" t="str">
        <f t="shared" si="121"/>
        <v/>
      </c>
      <c r="AO143" s="100" t="str">
        <f t="shared" si="122"/>
        <v/>
      </c>
      <c r="AP143" s="100" t="str">
        <f t="shared" si="123"/>
        <v/>
      </c>
      <c r="AQ143" s="100" t="str">
        <f t="shared" si="124"/>
        <v/>
      </c>
      <c r="AR143" s="100" t="str">
        <f t="shared" si="125"/>
        <v/>
      </c>
      <c r="AS143" s="259" t="str">
        <f t="shared" si="126"/>
        <v/>
      </c>
      <c r="AT143" s="259" t="str">
        <f t="shared" si="127"/>
        <v/>
      </c>
      <c r="AU143" s="259" t="str">
        <f t="shared" si="128"/>
        <v/>
      </c>
      <c r="AV143" s="259" t="str">
        <f t="shared" si="129"/>
        <v/>
      </c>
      <c r="AW143" s="259"/>
      <c r="AX143" s="100" t="str">
        <f t="shared" si="130"/>
        <v/>
      </c>
      <c r="AY143" s="100" t="str">
        <f t="shared" si="131"/>
        <v/>
      </c>
      <c r="AZ143" s="100" t="str">
        <f t="shared" si="132"/>
        <v/>
      </c>
      <c r="BA143" s="100" t="str">
        <f t="shared" si="133"/>
        <v/>
      </c>
      <c r="BB143" s="100" t="str">
        <f t="shared" si="134"/>
        <v/>
      </c>
      <c r="BC143" s="100" t="str">
        <f t="shared" si="135"/>
        <v/>
      </c>
      <c r="BD143" s="100" t="str">
        <f t="shared" si="136"/>
        <v/>
      </c>
      <c r="BE143" s="100" t="str">
        <f t="shared" si="137"/>
        <v/>
      </c>
      <c r="BF143" s="100" t="str">
        <f t="shared" si="138"/>
        <v/>
      </c>
      <c r="BG143" s="100" t="str">
        <f t="shared" si="139"/>
        <v/>
      </c>
      <c r="BH143" s="100" t="str">
        <f t="shared" si="140"/>
        <v/>
      </c>
      <c r="BI143" s="100" t="str">
        <f t="shared" si="141"/>
        <v/>
      </c>
      <c r="BJ143" s="100" t="str">
        <f t="shared" si="142"/>
        <v/>
      </c>
      <c r="BK143" s="100" t="str">
        <f t="shared" si="143"/>
        <v/>
      </c>
      <c r="BL143" s="100"/>
      <c r="BM143" s="100" t="str">
        <f t="shared" si="144"/>
        <v/>
      </c>
      <c r="BN143" s="100" t="str">
        <f t="shared" si="145"/>
        <v/>
      </c>
      <c r="BO143" s="100" t="str">
        <f t="shared" si="146"/>
        <v/>
      </c>
      <c r="BP143" s="100" t="str">
        <f t="shared" si="147"/>
        <v/>
      </c>
      <c r="BQ143" s="100" t="str">
        <f t="shared" si="148"/>
        <v/>
      </c>
      <c r="BR143" s="100" t="str">
        <f t="shared" si="149"/>
        <v/>
      </c>
      <c r="BS143" s="100" t="str">
        <f t="shared" si="150"/>
        <v/>
      </c>
      <c r="BT143" s="100" t="str">
        <f t="shared" si="151"/>
        <v/>
      </c>
      <c r="BU143" s="100" t="str">
        <f t="shared" si="152"/>
        <v/>
      </c>
      <c r="BV143" s="100" t="str">
        <f t="shared" si="153"/>
        <v/>
      </c>
      <c r="BW143" s="100" t="str">
        <f t="shared" si="154"/>
        <v/>
      </c>
      <c r="BX143" s="100" t="str">
        <f t="shared" si="155"/>
        <v/>
      </c>
      <c r="BY143" s="100" t="str">
        <f t="shared" si="156"/>
        <v/>
      </c>
      <c r="BZ143" s="100" t="str">
        <f t="shared" si="157"/>
        <v/>
      </c>
    </row>
    <row r="144" spans="1:78" ht="15.75" customHeight="1" x14ac:dyDescent="0.3">
      <c r="A144" s="387" t="str">
        <f>Contacts!$L$11&amp;"_"&amp;'Service Points'!C144</f>
        <v>______114</v>
      </c>
      <c r="B144" s="388">
        <f>IF(ISERROR(VLOOKUP(A144,LY!$D:$E,1,FALSE)),0,1)</f>
        <v>0</v>
      </c>
      <c r="C144" s="293">
        <f t="shared" si="158"/>
        <v>114</v>
      </c>
      <c r="D144" s="295" t="str">
        <f t="shared" si="159"/>
        <v/>
      </c>
      <c r="E144" s="42" t="str">
        <f t="shared" si="160"/>
        <v/>
      </c>
      <c r="F144" s="42" t="str">
        <f t="shared" si="161"/>
        <v/>
      </c>
      <c r="G144" s="420" t="str">
        <f t="shared" si="162"/>
        <v/>
      </c>
      <c r="H144" s="42"/>
      <c r="I144" s="294" t="str">
        <f t="shared" si="163"/>
        <v/>
      </c>
      <c r="J144" s="130" t="str">
        <f t="shared" si="164"/>
        <v/>
      </c>
      <c r="K144" s="386" t="str">
        <f t="shared" si="95"/>
        <v/>
      </c>
      <c r="L144" s="46">
        <f t="shared" si="165"/>
        <v>0</v>
      </c>
      <c r="M144" s="259" t="str">
        <f t="shared" si="96"/>
        <v/>
      </c>
      <c r="N144" s="259" t="str">
        <f t="shared" si="97"/>
        <v/>
      </c>
      <c r="O144" s="146"/>
      <c r="P144" s="100" t="str">
        <f t="shared" si="98"/>
        <v/>
      </c>
      <c r="Q144" s="100" t="str">
        <f t="shared" si="99"/>
        <v/>
      </c>
      <c r="R144" s="100" t="str">
        <f t="shared" si="100"/>
        <v/>
      </c>
      <c r="S144" s="100" t="str">
        <f t="shared" si="101"/>
        <v/>
      </c>
      <c r="T144" s="100" t="str">
        <f t="shared" si="102"/>
        <v/>
      </c>
      <c r="U144" s="100" t="str">
        <f t="shared" si="103"/>
        <v/>
      </c>
      <c r="V144" s="100" t="str">
        <f t="shared" si="104"/>
        <v/>
      </c>
      <c r="W144" s="100" t="str">
        <f t="shared" si="105"/>
        <v/>
      </c>
      <c r="X144" s="100" t="str">
        <f t="shared" si="106"/>
        <v/>
      </c>
      <c r="Y144" s="100" t="str">
        <f t="shared" si="107"/>
        <v/>
      </c>
      <c r="Z144" s="100" t="str">
        <f t="shared" si="108"/>
        <v/>
      </c>
      <c r="AA144" s="100" t="str">
        <f t="shared" si="109"/>
        <v/>
      </c>
      <c r="AB144" s="100" t="str">
        <f t="shared" si="110"/>
        <v/>
      </c>
      <c r="AC144" s="100" t="str">
        <f t="shared" si="111"/>
        <v/>
      </c>
      <c r="AD144" s="100"/>
      <c r="AE144" s="100" t="str">
        <f t="shared" si="112"/>
        <v/>
      </c>
      <c r="AF144" s="100" t="str">
        <f t="shared" si="113"/>
        <v/>
      </c>
      <c r="AG144" s="100" t="str">
        <f t="shared" si="114"/>
        <v/>
      </c>
      <c r="AH144" s="100" t="str">
        <f t="shared" si="115"/>
        <v/>
      </c>
      <c r="AI144" s="100" t="str">
        <f t="shared" si="116"/>
        <v/>
      </c>
      <c r="AJ144" s="100" t="str">
        <f t="shared" si="117"/>
        <v/>
      </c>
      <c r="AK144" s="100" t="str">
        <f t="shared" si="118"/>
        <v/>
      </c>
      <c r="AL144" s="100" t="str">
        <f t="shared" si="119"/>
        <v/>
      </c>
      <c r="AM144" s="100" t="str">
        <f t="shared" si="120"/>
        <v/>
      </c>
      <c r="AN144" s="100" t="str">
        <f t="shared" si="121"/>
        <v/>
      </c>
      <c r="AO144" s="100" t="str">
        <f t="shared" si="122"/>
        <v/>
      </c>
      <c r="AP144" s="100" t="str">
        <f t="shared" si="123"/>
        <v/>
      </c>
      <c r="AQ144" s="100" t="str">
        <f t="shared" si="124"/>
        <v/>
      </c>
      <c r="AR144" s="100" t="str">
        <f t="shared" si="125"/>
        <v/>
      </c>
      <c r="AS144" s="259" t="str">
        <f t="shared" si="126"/>
        <v/>
      </c>
      <c r="AT144" s="259" t="str">
        <f t="shared" si="127"/>
        <v/>
      </c>
      <c r="AU144" s="259" t="str">
        <f t="shared" si="128"/>
        <v/>
      </c>
      <c r="AV144" s="259" t="str">
        <f t="shared" si="129"/>
        <v/>
      </c>
      <c r="AW144" s="259"/>
      <c r="AX144" s="100" t="str">
        <f t="shared" si="130"/>
        <v/>
      </c>
      <c r="AY144" s="100" t="str">
        <f t="shared" si="131"/>
        <v/>
      </c>
      <c r="AZ144" s="100" t="str">
        <f t="shared" si="132"/>
        <v/>
      </c>
      <c r="BA144" s="100" t="str">
        <f t="shared" si="133"/>
        <v/>
      </c>
      <c r="BB144" s="100" t="str">
        <f t="shared" si="134"/>
        <v/>
      </c>
      <c r="BC144" s="100" t="str">
        <f t="shared" si="135"/>
        <v/>
      </c>
      <c r="BD144" s="100" t="str">
        <f t="shared" si="136"/>
        <v/>
      </c>
      <c r="BE144" s="100" t="str">
        <f t="shared" si="137"/>
        <v/>
      </c>
      <c r="BF144" s="100" t="str">
        <f t="shared" si="138"/>
        <v/>
      </c>
      <c r="BG144" s="100" t="str">
        <f t="shared" si="139"/>
        <v/>
      </c>
      <c r="BH144" s="100" t="str">
        <f t="shared" si="140"/>
        <v/>
      </c>
      <c r="BI144" s="100" t="str">
        <f t="shared" si="141"/>
        <v/>
      </c>
      <c r="BJ144" s="100" t="str">
        <f t="shared" si="142"/>
        <v/>
      </c>
      <c r="BK144" s="100" t="str">
        <f t="shared" si="143"/>
        <v/>
      </c>
      <c r="BL144" s="100"/>
      <c r="BM144" s="100" t="str">
        <f t="shared" si="144"/>
        <v/>
      </c>
      <c r="BN144" s="100" t="str">
        <f t="shared" si="145"/>
        <v/>
      </c>
      <c r="BO144" s="100" t="str">
        <f t="shared" si="146"/>
        <v/>
      </c>
      <c r="BP144" s="100" t="str">
        <f t="shared" si="147"/>
        <v/>
      </c>
      <c r="BQ144" s="100" t="str">
        <f t="shared" si="148"/>
        <v/>
      </c>
      <c r="BR144" s="100" t="str">
        <f t="shared" si="149"/>
        <v/>
      </c>
      <c r="BS144" s="100" t="str">
        <f t="shared" si="150"/>
        <v/>
      </c>
      <c r="BT144" s="100" t="str">
        <f t="shared" si="151"/>
        <v/>
      </c>
      <c r="BU144" s="100" t="str">
        <f t="shared" si="152"/>
        <v/>
      </c>
      <c r="BV144" s="100" t="str">
        <f t="shared" si="153"/>
        <v/>
      </c>
      <c r="BW144" s="100" t="str">
        <f t="shared" si="154"/>
        <v/>
      </c>
      <c r="BX144" s="100" t="str">
        <f t="shared" si="155"/>
        <v/>
      </c>
      <c r="BY144" s="100" t="str">
        <f t="shared" si="156"/>
        <v/>
      </c>
      <c r="BZ144" s="100" t="str">
        <f t="shared" si="157"/>
        <v/>
      </c>
    </row>
    <row r="145" spans="1:78" ht="15.75" customHeight="1" x14ac:dyDescent="0.3">
      <c r="A145" s="387" t="str">
        <f>Contacts!$L$11&amp;"_"&amp;'Service Points'!C145</f>
        <v>______115</v>
      </c>
      <c r="B145" s="388">
        <f>IF(ISERROR(VLOOKUP(A145,LY!$D:$E,1,FALSE)),0,1)</f>
        <v>0</v>
      </c>
      <c r="C145" s="293">
        <f t="shared" si="158"/>
        <v>115</v>
      </c>
      <c r="D145" s="295" t="str">
        <f t="shared" si="159"/>
        <v/>
      </c>
      <c r="E145" s="42" t="str">
        <f t="shared" si="160"/>
        <v/>
      </c>
      <c r="F145" s="42" t="str">
        <f t="shared" si="161"/>
        <v/>
      </c>
      <c r="G145" s="420" t="str">
        <f t="shared" si="162"/>
        <v/>
      </c>
      <c r="H145" s="42"/>
      <c r="I145" s="294" t="str">
        <f t="shared" si="163"/>
        <v/>
      </c>
      <c r="J145" s="130" t="str">
        <f t="shared" si="164"/>
        <v/>
      </c>
      <c r="K145" s="386" t="str">
        <f t="shared" si="95"/>
        <v/>
      </c>
      <c r="L145" s="46">
        <f t="shared" si="165"/>
        <v>0</v>
      </c>
      <c r="M145" s="259" t="str">
        <f t="shared" si="96"/>
        <v/>
      </c>
      <c r="N145" s="259" t="str">
        <f t="shared" si="97"/>
        <v/>
      </c>
      <c r="O145" s="146"/>
      <c r="P145" s="100" t="str">
        <f t="shared" si="98"/>
        <v/>
      </c>
      <c r="Q145" s="100" t="str">
        <f t="shared" si="99"/>
        <v/>
      </c>
      <c r="R145" s="100" t="str">
        <f t="shared" si="100"/>
        <v/>
      </c>
      <c r="S145" s="100" t="str">
        <f t="shared" si="101"/>
        <v/>
      </c>
      <c r="T145" s="100" t="str">
        <f t="shared" si="102"/>
        <v/>
      </c>
      <c r="U145" s="100" t="str">
        <f t="shared" si="103"/>
        <v/>
      </c>
      <c r="V145" s="100" t="str">
        <f t="shared" si="104"/>
        <v/>
      </c>
      <c r="W145" s="100" t="str">
        <f t="shared" si="105"/>
        <v/>
      </c>
      <c r="X145" s="100" t="str">
        <f t="shared" si="106"/>
        <v/>
      </c>
      <c r="Y145" s="100" t="str">
        <f t="shared" si="107"/>
        <v/>
      </c>
      <c r="Z145" s="100" t="str">
        <f t="shared" si="108"/>
        <v/>
      </c>
      <c r="AA145" s="100" t="str">
        <f t="shared" si="109"/>
        <v/>
      </c>
      <c r="AB145" s="100" t="str">
        <f t="shared" si="110"/>
        <v/>
      </c>
      <c r="AC145" s="100" t="str">
        <f t="shared" si="111"/>
        <v/>
      </c>
      <c r="AD145" s="100"/>
      <c r="AE145" s="100" t="str">
        <f t="shared" si="112"/>
        <v/>
      </c>
      <c r="AF145" s="100" t="str">
        <f t="shared" si="113"/>
        <v/>
      </c>
      <c r="AG145" s="100" t="str">
        <f t="shared" si="114"/>
        <v/>
      </c>
      <c r="AH145" s="100" t="str">
        <f t="shared" si="115"/>
        <v/>
      </c>
      <c r="AI145" s="100" t="str">
        <f t="shared" si="116"/>
        <v/>
      </c>
      <c r="AJ145" s="100" t="str">
        <f t="shared" si="117"/>
        <v/>
      </c>
      <c r="AK145" s="100" t="str">
        <f t="shared" si="118"/>
        <v/>
      </c>
      <c r="AL145" s="100" t="str">
        <f t="shared" si="119"/>
        <v/>
      </c>
      <c r="AM145" s="100" t="str">
        <f t="shared" si="120"/>
        <v/>
      </c>
      <c r="AN145" s="100" t="str">
        <f t="shared" si="121"/>
        <v/>
      </c>
      <c r="AO145" s="100" t="str">
        <f t="shared" si="122"/>
        <v/>
      </c>
      <c r="AP145" s="100" t="str">
        <f t="shared" si="123"/>
        <v/>
      </c>
      <c r="AQ145" s="100" t="str">
        <f t="shared" si="124"/>
        <v/>
      </c>
      <c r="AR145" s="100" t="str">
        <f t="shared" si="125"/>
        <v/>
      </c>
      <c r="AS145" s="259" t="str">
        <f t="shared" si="126"/>
        <v/>
      </c>
      <c r="AT145" s="259" t="str">
        <f t="shared" si="127"/>
        <v/>
      </c>
      <c r="AU145" s="259" t="str">
        <f t="shared" si="128"/>
        <v/>
      </c>
      <c r="AV145" s="259" t="str">
        <f t="shared" si="129"/>
        <v/>
      </c>
      <c r="AW145" s="259"/>
      <c r="AX145" s="100" t="str">
        <f t="shared" si="130"/>
        <v/>
      </c>
      <c r="AY145" s="100" t="str">
        <f t="shared" si="131"/>
        <v/>
      </c>
      <c r="AZ145" s="100" t="str">
        <f t="shared" si="132"/>
        <v/>
      </c>
      <c r="BA145" s="100" t="str">
        <f t="shared" si="133"/>
        <v/>
      </c>
      <c r="BB145" s="100" t="str">
        <f t="shared" si="134"/>
        <v/>
      </c>
      <c r="BC145" s="100" t="str">
        <f t="shared" si="135"/>
        <v/>
      </c>
      <c r="BD145" s="100" t="str">
        <f t="shared" si="136"/>
        <v/>
      </c>
      <c r="BE145" s="100" t="str">
        <f t="shared" si="137"/>
        <v/>
      </c>
      <c r="BF145" s="100" t="str">
        <f t="shared" si="138"/>
        <v/>
      </c>
      <c r="BG145" s="100" t="str">
        <f t="shared" si="139"/>
        <v/>
      </c>
      <c r="BH145" s="100" t="str">
        <f t="shared" si="140"/>
        <v/>
      </c>
      <c r="BI145" s="100" t="str">
        <f t="shared" si="141"/>
        <v/>
      </c>
      <c r="BJ145" s="100" t="str">
        <f t="shared" si="142"/>
        <v/>
      </c>
      <c r="BK145" s="100" t="str">
        <f t="shared" si="143"/>
        <v/>
      </c>
      <c r="BL145" s="100"/>
      <c r="BM145" s="100" t="str">
        <f t="shared" si="144"/>
        <v/>
      </c>
      <c r="BN145" s="100" t="str">
        <f t="shared" si="145"/>
        <v/>
      </c>
      <c r="BO145" s="100" t="str">
        <f t="shared" si="146"/>
        <v/>
      </c>
      <c r="BP145" s="100" t="str">
        <f t="shared" si="147"/>
        <v/>
      </c>
      <c r="BQ145" s="100" t="str">
        <f t="shared" si="148"/>
        <v/>
      </c>
      <c r="BR145" s="100" t="str">
        <f t="shared" si="149"/>
        <v/>
      </c>
      <c r="BS145" s="100" t="str">
        <f t="shared" si="150"/>
        <v/>
      </c>
      <c r="BT145" s="100" t="str">
        <f t="shared" si="151"/>
        <v/>
      </c>
      <c r="BU145" s="100" t="str">
        <f t="shared" si="152"/>
        <v/>
      </c>
      <c r="BV145" s="100" t="str">
        <f t="shared" si="153"/>
        <v/>
      </c>
      <c r="BW145" s="100" t="str">
        <f t="shared" si="154"/>
        <v/>
      </c>
      <c r="BX145" s="100" t="str">
        <f t="shared" si="155"/>
        <v/>
      </c>
      <c r="BY145" s="100" t="str">
        <f t="shared" si="156"/>
        <v/>
      </c>
      <c r="BZ145" s="100" t="str">
        <f t="shared" si="157"/>
        <v/>
      </c>
    </row>
    <row r="146" spans="1:78" ht="15.75" customHeight="1" x14ac:dyDescent="0.3">
      <c r="A146" s="387" t="str">
        <f>Contacts!$L$11&amp;"_"&amp;'Service Points'!C146</f>
        <v>______116</v>
      </c>
      <c r="B146" s="388">
        <f>IF(ISERROR(VLOOKUP(A146,LY!$D:$E,1,FALSE)),0,1)</f>
        <v>0</v>
      </c>
      <c r="C146" s="293">
        <f t="shared" si="158"/>
        <v>116</v>
      </c>
      <c r="D146" s="295" t="str">
        <f t="shared" si="159"/>
        <v/>
      </c>
      <c r="E146" s="42" t="str">
        <f t="shared" si="160"/>
        <v/>
      </c>
      <c r="F146" s="42" t="str">
        <f t="shared" si="161"/>
        <v/>
      </c>
      <c r="G146" s="420" t="str">
        <f t="shared" si="162"/>
        <v/>
      </c>
      <c r="H146" s="42"/>
      <c r="I146" s="294" t="str">
        <f t="shared" si="163"/>
        <v/>
      </c>
      <c r="J146" s="130" t="str">
        <f t="shared" si="164"/>
        <v/>
      </c>
      <c r="K146" s="386" t="str">
        <f t="shared" si="95"/>
        <v/>
      </c>
      <c r="L146" s="46">
        <f t="shared" si="165"/>
        <v>0</v>
      </c>
      <c r="M146" s="259" t="str">
        <f t="shared" si="96"/>
        <v/>
      </c>
      <c r="N146" s="259" t="str">
        <f t="shared" si="97"/>
        <v/>
      </c>
      <c r="O146" s="146"/>
      <c r="P146" s="100" t="str">
        <f t="shared" si="98"/>
        <v/>
      </c>
      <c r="Q146" s="100" t="str">
        <f t="shared" si="99"/>
        <v/>
      </c>
      <c r="R146" s="100" t="str">
        <f t="shared" si="100"/>
        <v/>
      </c>
      <c r="S146" s="100" t="str">
        <f t="shared" si="101"/>
        <v/>
      </c>
      <c r="T146" s="100" t="str">
        <f t="shared" si="102"/>
        <v/>
      </c>
      <c r="U146" s="100" t="str">
        <f t="shared" si="103"/>
        <v/>
      </c>
      <c r="V146" s="100" t="str">
        <f t="shared" si="104"/>
        <v/>
      </c>
      <c r="W146" s="100" t="str">
        <f t="shared" si="105"/>
        <v/>
      </c>
      <c r="X146" s="100" t="str">
        <f t="shared" si="106"/>
        <v/>
      </c>
      <c r="Y146" s="100" t="str">
        <f t="shared" si="107"/>
        <v/>
      </c>
      <c r="Z146" s="100" t="str">
        <f t="shared" si="108"/>
        <v/>
      </c>
      <c r="AA146" s="100" t="str">
        <f t="shared" si="109"/>
        <v/>
      </c>
      <c r="AB146" s="100" t="str">
        <f t="shared" si="110"/>
        <v/>
      </c>
      <c r="AC146" s="100" t="str">
        <f t="shared" si="111"/>
        <v/>
      </c>
      <c r="AD146" s="100"/>
      <c r="AE146" s="100" t="str">
        <f t="shared" si="112"/>
        <v/>
      </c>
      <c r="AF146" s="100" t="str">
        <f t="shared" si="113"/>
        <v/>
      </c>
      <c r="AG146" s="100" t="str">
        <f t="shared" si="114"/>
        <v/>
      </c>
      <c r="AH146" s="100" t="str">
        <f t="shared" si="115"/>
        <v/>
      </c>
      <c r="AI146" s="100" t="str">
        <f t="shared" si="116"/>
        <v/>
      </c>
      <c r="AJ146" s="100" t="str">
        <f t="shared" si="117"/>
        <v/>
      </c>
      <c r="AK146" s="100" t="str">
        <f t="shared" si="118"/>
        <v/>
      </c>
      <c r="AL146" s="100" t="str">
        <f t="shared" si="119"/>
        <v/>
      </c>
      <c r="AM146" s="100" t="str">
        <f t="shared" si="120"/>
        <v/>
      </c>
      <c r="AN146" s="100" t="str">
        <f t="shared" si="121"/>
        <v/>
      </c>
      <c r="AO146" s="100" t="str">
        <f t="shared" si="122"/>
        <v/>
      </c>
      <c r="AP146" s="100" t="str">
        <f t="shared" si="123"/>
        <v/>
      </c>
      <c r="AQ146" s="100" t="str">
        <f t="shared" si="124"/>
        <v/>
      </c>
      <c r="AR146" s="100" t="str">
        <f t="shared" si="125"/>
        <v/>
      </c>
      <c r="AS146" s="259" t="str">
        <f t="shared" si="126"/>
        <v/>
      </c>
      <c r="AT146" s="259" t="str">
        <f t="shared" si="127"/>
        <v/>
      </c>
      <c r="AU146" s="259" t="str">
        <f t="shared" si="128"/>
        <v/>
      </c>
      <c r="AV146" s="259" t="str">
        <f t="shared" si="129"/>
        <v/>
      </c>
      <c r="AW146" s="259"/>
      <c r="AX146" s="100" t="str">
        <f t="shared" si="130"/>
        <v/>
      </c>
      <c r="AY146" s="100" t="str">
        <f t="shared" si="131"/>
        <v/>
      </c>
      <c r="AZ146" s="100" t="str">
        <f t="shared" si="132"/>
        <v/>
      </c>
      <c r="BA146" s="100" t="str">
        <f t="shared" si="133"/>
        <v/>
      </c>
      <c r="BB146" s="100" t="str">
        <f t="shared" si="134"/>
        <v/>
      </c>
      <c r="BC146" s="100" t="str">
        <f t="shared" si="135"/>
        <v/>
      </c>
      <c r="BD146" s="100" t="str">
        <f t="shared" si="136"/>
        <v/>
      </c>
      <c r="BE146" s="100" t="str">
        <f t="shared" si="137"/>
        <v/>
      </c>
      <c r="BF146" s="100" t="str">
        <f t="shared" si="138"/>
        <v/>
      </c>
      <c r="BG146" s="100" t="str">
        <f t="shared" si="139"/>
        <v/>
      </c>
      <c r="BH146" s="100" t="str">
        <f t="shared" si="140"/>
        <v/>
      </c>
      <c r="BI146" s="100" t="str">
        <f t="shared" si="141"/>
        <v/>
      </c>
      <c r="BJ146" s="100" t="str">
        <f t="shared" si="142"/>
        <v/>
      </c>
      <c r="BK146" s="100" t="str">
        <f t="shared" si="143"/>
        <v/>
      </c>
      <c r="BL146" s="100"/>
      <c r="BM146" s="100" t="str">
        <f t="shared" si="144"/>
        <v/>
      </c>
      <c r="BN146" s="100" t="str">
        <f t="shared" si="145"/>
        <v/>
      </c>
      <c r="BO146" s="100" t="str">
        <f t="shared" si="146"/>
        <v/>
      </c>
      <c r="BP146" s="100" t="str">
        <f t="shared" si="147"/>
        <v/>
      </c>
      <c r="BQ146" s="100" t="str">
        <f t="shared" si="148"/>
        <v/>
      </c>
      <c r="BR146" s="100" t="str">
        <f t="shared" si="149"/>
        <v/>
      </c>
      <c r="BS146" s="100" t="str">
        <f t="shared" si="150"/>
        <v/>
      </c>
      <c r="BT146" s="100" t="str">
        <f t="shared" si="151"/>
        <v/>
      </c>
      <c r="BU146" s="100" t="str">
        <f t="shared" si="152"/>
        <v/>
      </c>
      <c r="BV146" s="100" t="str">
        <f t="shared" si="153"/>
        <v/>
      </c>
      <c r="BW146" s="100" t="str">
        <f t="shared" si="154"/>
        <v/>
      </c>
      <c r="BX146" s="100" t="str">
        <f t="shared" si="155"/>
        <v/>
      </c>
      <c r="BY146" s="100" t="str">
        <f t="shared" si="156"/>
        <v/>
      </c>
      <c r="BZ146" s="100" t="str">
        <f t="shared" si="157"/>
        <v/>
      </c>
    </row>
    <row r="147" spans="1:78" ht="15.75" customHeight="1" x14ac:dyDescent="0.3">
      <c r="A147" s="387" t="str">
        <f>Contacts!$L$11&amp;"_"&amp;'Service Points'!C147</f>
        <v>______117</v>
      </c>
      <c r="B147" s="388">
        <f>IF(ISERROR(VLOOKUP(A147,LY!$D:$E,1,FALSE)),0,1)</f>
        <v>0</v>
      </c>
      <c r="C147" s="293">
        <f t="shared" si="158"/>
        <v>117</v>
      </c>
      <c r="D147" s="295" t="str">
        <f t="shared" si="159"/>
        <v/>
      </c>
      <c r="E147" s="42" t="str">
        <f t="shared" si="160"/>
        <v/>
      </c>
      <c r="F147" s="42" t="str">
        <f t="shared" si="161"/>
        <v/>
      </c>
      <c r="G147" s="420" t="str">
        <f t="shared" si="162"/>
        <v/>
      </c>
      <c r="H147" s="42"/>
      <c r="I147" s="294" t="str">
        <f t="shared" si="163"/>
        <v/>
      </c>
      <c r="J147" s="130" t="str">
        <f t="shared" si="164"/>
        <v/>
      </c>
      <c r="K147" s="386" t="str">
        <f t="shared" si="95"/>
        <v/>
      </c>
      <c r="L147" s="46">
        <f t="shared" si="165"/>
        <v>0</v>
      </c>
      <c r="M147" s="259" t="str">
        <f t="shared" si="96"/>
        <v/>
      </c>
      <c r="N147" s="259" t="str">
        <f t="shared" si="97"/>
        <v/>
      </c>
      <c r="O147" s="146"/>
      <c r="P147" s="100" t="str">
        <f t="shared" si="98"/>
        <v/>
      </c>
      <c r="Q147" s="100" t="str">
        <f t="shared" si="99"/>
        <v/>
      </c>
      <c r="R147" s="100" t="str">
        <f t="shared" si="100"/>
        <v/>
      </c>
      <c r="S147" s="100" t="str">
        <f t="shared" si="101"/>
        <v/>
      </c>
      <c r="T147" s="100" t="str">
        <f t="shared" si="102"/>
        <v/>
      </c>
      <c r="U147" s="100" t="str">
        <f t="shared" si="103"/>
        <v/>
      </c>
      <c r="V147" s="100" t="str">
        <f t="shared" si="104"/>
        <v/>
      </c>
      <c r="W147" s="100" t="str">
        <f t="shared" si="105"/>
        <v/>
      </c>
      <c r="X147" s="100" t="str">
        <f t="shared" si="106"/>
        <v/>
      </c>
      <c r="Y147" s="100" t="str">
        <f t="shared" si="107"/>
        <v/>
      </c>
      <c r="Z147" s="100" t="str">
        <f t="shared" si="108"/>
        <v/>
      </c>
      <c r="AA147" s="100" t="str">
        <f t="shared" si="109"/>
        <v/>
      </c>
      <c r="AB147" s="100" t="str">
        <f t="shared" si="110"/>
        <v/>
      </c>
      <c r="AC147" s="100" t="str">
        <f t="shared" si="111"/>
        <v/>
      </c>
      <c r="AD147" s="100"/>
      <c r="AE147" s="100" t="str">
        <f t="shared" si="112"/>
        <v/>
      </c>
      <c r="AF147" s="100" t="str">
        <f t="shared" si="113"/>
        <v/>
      </c>
      <c r="AG147" s="100" t="str">
        <f t="shared" si="114"/>
        <v/>
      </c>
      <c r="AH147" s="100" t="str">
        <f t="shared" si="115"/>
        <v/>
      </c>
      <c r="AI147" s="100" t="str">
        <f t="shared" si="116"/>
        <v/>
      </c>
      <c r="AJ147" s="100" t="str">
        <f t="shared" si="117"/>
        <v/>
      </c>
      <c r="AK147" s="100" t="str">
        <f t="shared" si="118"/>
        <v/>
      </c>
      <c r="AL147" s="100" t="str">
        <f t="shared" si="119"/>
        <v/>
      </c>
      <c r="AM147" s="100" t="str">
        <f t="shared" si="120"/>
        <v/>
      </c>
      <c r="AN147" s="100" t="str">
        <f t="shared" si="121"/>
        <v/>
      </c>
      <c r="AO147" s="100" t="str">
        <f t="shared" si="122"/>
        <v/>
      </c>
      <c r="AP147" s="100" t="str">
        <f t="shared" si="123"/>
        <v/>
      </c>
      <c r="AQ147" s="100" t="str">
        <f t="shared" si="124"/>
        <v/>
      </c>
      <c r="AR147" s="100" t="str">
        <f t="shared" si="125"/>
        <v/>
      </c>
      <c r="AS147" s="259" t="str">
        <f t="shared" si="126"/>
        <v/>
      </c>
      <c r="AT147" s="259" t="str">
        <f t="shared" si="127"/>
        <v/>
      </c>
      <c r="AU147" s="259" t="str">
        <f t="shared" si="128"/>
        <v/>
      </c>
      <c r="AV147" s="259" t="str">
        <f t="shared" si="129"/>
        <v/>
      </c>
      <c r="AW147" s="259"/>
      <c r="AX147" s="100" t="str">
        <f t="shared" si="130"/>
        <v/>
      </c>
      <c r="AY147" s="100" t="str">
        <f t="shared" si="131"/>
        <v/>
      </c>
      <c r="AZ147" s="100" t="str">
        <f t="shared" si="132"/>
        <v/>
      </c>
      <c r="BA147" s="100" t="str">
        <f t="shared" si="133"/>
        <v/>
      </c>
      <c r="BB147" s="100" t="str">
        <f t="shared" si="134"/>
        <v/>
      </c>
      <c r="BC147" s="100" t="str">
        <f t="shared" si="135"/>
        <v/>
      </c>
      <c r="BD147" s="100" t="str">
        <f t="shared" si="136"/>
        <v/>
      </c>
      <c r="BE147" s="100" t="str">
        <f t="shared" si="137"/>
        <v/>
      </c>
      <c r="BF147" s="100" t="str">
        <f t="shared" si="138"/>
        <v/>
      </c>
      <c r="BG147" s="100" t="str">
        <f t="shared" si="139"/>
        <v/>
      </c>
      <c r="BH147" s="100" t="str">
        <f t="shared" si="140"/>
        <v/>
      </c>
      <c r="BI147" s="100" t="str">
        <f t="shared" si="141"/>
        <v/>
      </c>
      <c r="BJ147" s="100" t="str">
        <f t="shared" si="142"/>
        <v/>
      </c>
      <c r="BK147" s="100" t="str">
        <f t="shared" si="143"/>
        <v/>
      </c>
      <c r="BL147" s="100"/>
      <c r="BM147" s="100" t="str">
        <f t="shared" si="144"/>
        <v/>
      </c>
      <c r="BN147" s="100" t="str">
        <f t="shared" si="145"/>
        <v/>
      </c>
      <c r="BO147" s="100" t="str">
        <f t="shared" si="146"/>
        <v/>
      </c>
      <c r="BP147" s="100" t="str">
        <f t="shared" si="147"/>
        <v/>
      </c>
      <c r="BQ147" s="100" t="str">
        <f t="shared" si="148"/>
        <v/>
      </c>
      <c r="BR147" s="100" t="str">
        <f t="shared" si="149"/>
        <v/>
      </c>
      <c r="BS147" s="100" t="str">
        <f t="shared" si="150"/>
        <v/>
      </c>
      <c r="BT147" s="100" t="str">
        <f t="shared" si="151"/>
        <v/>
      </c>
      <c r="BU147" s="100" t="str">
        <f t="shared" si="152"/>
        <v/>
      </c>
      <c r="BV147" s="100" t="str">
        <f t="shared" si="153"/>
        <v/>
      </c>
      <c r="BW147" s="100" t="str">
        <f t="shared" si="154"/>
        <v/>
      </c>
      <c r="BX147" s="100" t="str">
        <f t="shared" si="155"/>
        <v/>
      </c>
      <c r="BY147" s="100" t="str">
        <f t="shared" si="156"/>
        <v/>
      </c>
      <c r="BZ147" s="100" t="str">
        <f t="shared" si="157"/>
        <v/>
      </c>
    </row>
    <row r="148" spans="1:78" ht="15.75" customHeight="1" x14ac:dyDescent="0.3">
      <c r="A148" s="387" t="str">
        <f>Contacts!$L$11&amp;"_"&amp;'Service Points'!C148</f>
        <v>______118</v>
      </c>
      <c r="B148" s="388">
        <f>IF(ISERROR(VLOOKUP(A148,LY!$D:$E,1,FALSE)),0,1)</f>
        <v>0</v>
      </c>
      <c r="C148" s="293">
        <f t="shared" si="158"/>
        <v>118</v>
      </c>
      <c r="D148" s="295" t="str">
        <f t="shared" si="159"/>
        <v/>
      </c>
      <c r="E148" s="42" t="str">
        <f t="shared" si="160"/>
        <v/>
      </c>
      <c r="F148" s="42" t="str">
        <f t="shared" si="161"/>
        <v/>
      </c>
      <c r="G148" s="420" t="str">
        <f t="shared" si="162"/>
        <v/>
      </c>
      <c r="H148" s="42"/>
      <c r="I148" s="294" t="str">
        <f t="shared" si="163"/>
        <v/>
      </c>
      <c r="J148" s="130" t="str">
        <f t="shared" si="164"/>
        <v/>
      </c>
      <c r="K148" s="386" t="str">
        <f t="shared" si="95"/>
        <v/>
      </c>
      <c r="L148" s="46">
        <f t="shared" si="165"/>
        <v>0</v>
      </c>
      <c r="M148" s="259" t="str">
        <f t="shared" si="96"/>
        <v/>
      </c>
      <c r="N148" s="259" t="str">
        <f t="shared" si="97"/>
        <v/>
      </c>
      <c r="O148" s="146"/>
      <c r="P148" s="100" t="str">
        <f t="shared" si="98"/>
        <v/>
      </c>
      <c r="Q148" s="100" t="str">
        <f t="shared" si="99"/>
        <v/>
      </c>
      <c r="R148" s="100" t="str">
        <f t="shared" si="100"/>
        <v/>
      </c>
      <c r="S148" s="100" t="str">
        <f t="shared" si="101"/>
        <v/>
      </c>
      <c r="T148" s="100" t="str">
        <f t="shared" si="102"/>
        <v/>
      </c>
      <c r="U148" s="100" t="str">
        <f t="shared" si="103"/>
        <v/>
      </c>
      <c r="V148" s="100" t="str">
        <f t="shared" si="104"/>
        <v/>
      </c>
      <c r="W148" s="100" t="str">
        <f t="shared" si="105"/>
        <v/>
      </c>
      <c r="X148" s="100" t="str">
        <f t="shared" si="106"/>
        <v/>
      </c>
      <c r="Y148" s="100" t="str">
        <f t="shared" si="107"/>
        <v/>
      </c>
      <c r="Z148" s="100" t="str">
        <f t="shared" si="108"/>
        <v/>
      </c>
      <c r="AA148" s="100" t="str">
        <f t="shared" si="109"/>
        <v/>
      </c>
      <c r="AB148" s="100" t="str">
        <f t="shared" si="110"/>
        <v/>
      </c>
      <c r="AC148" s="100" t="str">
        <f t="shared" si="111"/>
        <v/>
      </c>
      <c r="AD148" s="100"/>
      <c r="AE148" s="100" t="str">
        <f t="shared" si="112"/>
        <v/>
      </c>
      <c r="AF148" s="100" t="str">
        <f t="shared" si="113"/>
        <v/>
      </c>
      <c r="AG148" s="100" t="str">
        <f t="shared" si="114"/>
        <v/>
      </c>
      <c r="AH148" s="100" t="str">
        <f t="shared" si="115"/>
        <v/>
      </c>
      <c r="AI148" s="100" t="str">
        <f t="shared" si="116"/>
        <v/>
      </c>
      <c r="AJ148" s="100" t="str">
        <f t="shared" si="117"/>
        <v/>
      </c>
      <c r="AK148" s="100" t="str">
        <f t="shared" si="118"/>
        <v/>
      </c>
      <c r="AL148" s="100" t="str">
        <f t="shared" si="119"/>
        <v/>
      </c>
      <c r="AM148" s="100" t="str">
        <f t="shared" si="120"/>
        <v/>
      </c>
      <c r="AN148" s="100" t="str">
        <f t="shared" si="121"/>
        <v/>
      </c>
      <c r="AO148" s="100" t="str">
        <f t="shared" si="122"/>
        <v/>
      </c>
      <c r="AP148" s="100" t="str">
        <f t="shared" si="123"/>
        <v/>
      </c>
      <c r="AQ148" s="100" t="str">
        <f t="shared" si="124"/>
        <v/>
      </c>
      <c r="AR148" s="100" t="str">
        <f t="shared" si="125"/>
        <v/>
      </c>
      <c r="AS148" s="259" t="str">
        <f t="shared" si="126"/>
        <v/>
      </c>
      <c r="AT148" s="259" t="str">
        <f t="shared" si="127"/>
        <v/>
      </c>
      <c r="AU148" s="259" t="str">
        <f t="shared" si="128"/>
        <v/>
      </c>
      <c r="AV148" s="259" t="str">
        <f t="shared" si="129"/>
        <v/>
      </c>
      <c r="AW148" s="259"/>
      <c r="AX148" s="100" t="str">
        <f t="shared" si="130"/>
        <v/>
      </c>
      <c r="AY148" s="100" t="str">
        <f t="shared" si="131"/>
        <v/>
      </c>
      <c r="AZ148" s="100" t="str">
        <f t="shared" si="132"/>
        <v/>
      </c>
      <c r="BA148" s="100" t="str">
        <f t="shared" si="133"/>
        <v/>
      </c>
      <c r="BB148" s="100" t="str">
        <f t="shared" si="134"/>
        <v/>
      </c>
      <c r="BC148" s="100" t="str">
        <f t="shared" si="135"/>
        <v/>
      </c>
      <c r="BD148" s="100" t="str">
        <f t="shared" si="136"/>
        <v/>
      </c>
      <c r="BE148" s="100" t="str">
        <f t="shared" si="137"/>
        <v/>
      </c>
      <c r="BF148" s="100" t="str">
        <f t="shared" si="138"/>
        <v/>
      </c>
      <c r="BG148" s="100" t="str">
        <f t="shared" si="139"/>
        <v/>
      </c>
      <c r="BH148" s="100" t="str">
        <f t="shared" si="140"/>
        <v/>
      </c>
      <c r="BI148" s="100" t="str">
        <f t="shared" si="141"/>
        <v/>
      </c>
      <c r="BJ148" s="100" t="str">
        <f t="shared" si="142"/>
        <v/>
      </c>
      <c r="BK148" s="100" t="str">
        <f t="shared" si="143"/>
        <v/>
      </c>
      <c r="BL148" s="100"/>
      <c r="BM148" s="100" t="str">
        <f t="shared" si="144"/>
        <v/>
      </c>
      <c r="BN148" s="100" t="str">
        <f t="shared" si="145"/>
        <v/>
      </c>
      <c r="BO148" s="100" t="str">
        <f t="shared" si="146"/>
        <v/>
      </c>
      <c r="BP148" s="100" t="str">
        <f t="shared" si="147"/>
        <v/>
      </c>
      <c r="BQ148" s="100" t="str">
        <f t="shared" si="148"/>
        <v/>
      </c>
      <c r="BR148" s="100" t="str">
        <f t="shared" si="149"/>
        <v/>
      </c>
      <c r="BS148" s="100" t="str">
        <f t="shared" si="150"/>
        <v/>
      </c>
      <c r="BT148" s="100" t="str">
        <f t="shared" si="151"/>
        <v/>
      </c>
      <c r="BU148" s="100" t="str">
        <f t="shared" si="152"/>
        <v/>
      </c>
      <c r="BV148" s="100" t="str">
        <f t="shared" si="153"/>
        <v/>
      </c>
      <c r="BW148" s="100" t="str">
        <f t="shared" si="154"/>
        <v/>
      </c>
      <c r="BX148" s="100" t="str">
        <f t="shared" si="155"/>
        <v/>
      </c>
      <c r="BY148" s="100" t="str">
        <f t="shared" si="156"/>
        <v/>
      </c>
      <c r="BZ148" s="100" t="str">
        <f t="shared" si="157"/>
        <v/>
      </c>
    </row>
    <row r="149" spans="1:78" ht="15.75" customHeight="1" x14ac:dyDescent="0.3">
      <c r="A149" s="387" t="str">
        <f>Contacts!$L$11&amp;"_"&amp;'Service Points'!C149</f>
        <v>______119</v>
      </c>
      <c r="B149" s="388">
        <f>IF(ISERROR(VLOOKUP(A149,LY!$D:$E,1,FALSE)),0,1)</f>
        <v>0</v>
      </c>
      <c r="C149" s="293">
        <f t="shared" si="158"/>
        <v>119</v>
      </c>
      <c r="D149" s="295" t="str">
        <f t="shared" si="159"/>
        <v/>
      </c>
      <c r="E149" s="42" t="str">
        <f t="shared" si="160"/>
        <v/>
      </c>
      <c r="F149" s="42" t="str">
        <f t="shared" si="161"/>
        <v/>
      </c>
      <c r="G149" s="420" t="str">
        <f t="shared" si="162"/>
        <v/>
      </c>
      <c r="H149" s="42"/>
      <c r="I149" s="294" t="str">
        <f t="shared" si="163"/>
        <v/>
      </c>
      <c r="J149" s="130" t="str">
        <f t="shared" si="164"/>
        <v/>
      </c>
      <c r="K149" s="386" t="str">
        <f t="shared" si="95"/>
        <v/>
      </c>
      <c r="L149" s="46">
        <f t="shared" si="165"/>
        <v>0</v>
      </c>
      <c r="M149" s="259" t="str">
        <f t="shared" si="96"/>
        <v/>
      </c>
      <c r="N149" s="259" t="str">
        <f t="shared" si="97"/>
        <v/>
      </c>
      <c r="O149" s="146"/>
      <c r="P149" s="100" t="str">
        <f t="shared" si="98"/>
        <v/>
      </c>
      <c r="Q149" s="100" t="str">
        <f t="shared" si="99"/>
        <v/>
      </c>
      <c r="R149" s="100" t="str">
        <f t="shared" si="100"/>
        <v/>
      </c>
      <c r="S149" s="100" t="str">
        <f t="shared" si="101"/>
        <v/>
      </c>
      <c r="T149" s="100" t="str">
        <f t="shared" si="102"/>
        <v/>
      </c>
      <c r="U149" s="100" t="str">
        <f t="shared" si="103"/>
        <v/>
      </c>
      <c r="V149" s="100" t="str">
        <f t="shared" si="104"/>
        <v/>
      </c>
      <c r="W149" s="100" t="str">
        <f t="shared" si="105"/>
        <v/>
      </c>
      <c r="X149" s="100" t="str">
        <f t="shared" si="106"/>
        <v/>
      </c>
      <c r="Y149" s="100" t="str">
        <f t="shared" si="107"/>
        <v/>
      </c>
      <c r="Z149" s="100" t="str">
        <f t="shared" si="108"/>
        <v/>
      </c>
      <c r="AA149" s="100" t="str">
        <f t="shared" si="109"/>
        <v/>
      </c>
      <c r="AB149" s="100" t="str">
        <f t="shared" si="110"/>
        <v/>
      </c>
      <c r="AC149" s="100" t="str">
        <f t="shared" si="111"/>
        <v/>
      </c>
      <c r="AD149" s="100"/>
      <c r="AE149" s="100" t="str">
        <f t="shared" si="112"/>
        <v/>
      </c>
      <c r="AF149" s="100" t="str">
        <f t="shared" si="113"/>
        <v/>
      </c>
      <c r="AG149" s="100" t="str">
        <f t="shared" si="114"/>
        <v/>
      </c>
      <c r="AH149" s="100" t="str">
        <f t="shared" si="115"/>
        <v/>
      </c>
      <c r="AI149" s="100" t="str">
        <f t="shared" si="116"/>
        <v/>
      </c>
      <c r="AJ149" s="100" t="str">
        <f t="shared" si="117"/>
        <v/>
      </c>
      <c r="AK149" s="100" t="str">
        <f t="shared" si="118"/>
        <v/>
      </c>
      <c r="AL149" s="100" t="str">
        <f t="shared" si="119"/>
        <v/>
      </c>
      <c r="AM149" s="100" t="str">
        <f t="shared" si="120"/>
        <v/>
      </c>
      <c r="AN149" s="100" t="str">
        <f t="shared" si="121"/>
        <v/>
      </c>
      <c r="AO149" s="100" t="str">
        <f t="shared" si="122"/>
        <v/>
      </c>
      <c r="AP149" s="100" t="str">
        <f t="shared" si="123"/>
        <v/>
      </c>
      <c r="AQ149" s="100" t="str">
        <f t="shared" si="124"/>
        <v/>
      </c>
      <c r="AR149" s="100" t="str">
        <f t="shared" si="125"/>
        <v/>
      </c>
      <c r="AS149" s="259" t="str">
        <f t="shared" si="126"/>
        <v/>
      </c>
      <c r="AT149" s="259" t="str">
        <f t="shared" si="127"/>
        <v/>
      </c>
      <c r="AU149" s="259" t="str">
        <f t="shared" si="128"/>
        <v/>
      </c>
      <c r="AV149" s="259" t="str">
        <f t="shared" si="129"/>
        <v/>
      </c>
      <c r="AW149" s="259"/>
      <c r="AX149" s="100" t="str">
        <f t="shared" si="130"/>
        <v/>
      </c>
      <c r="AY149" s="100" t="str">
        <f t="shared" si="131"/>
        <v/>
      </c>
      <c r="AZ149" s="100" t="str">
        <f t="shared" si="132"/>
        <v/>
      </c>
      <c r="BA149" s="100" t="str">
        <f t="shared" si="133"/>
        <v/>
      </c>
      <c r="BB149" s="100" t="str">
        <f t="shared" si="134"/>
        <v/>
      </c>
      <c r="BC149" s="100" t="str">
        <f t="shared" si="135"/>
        <v/>
      </c>
      <c r="BD149" s="100" t="str">
        <f t="shared" si="136"/>
        <v/>
      </c>
      <c r="BE149" s="100" t="str">
        <f t="shared" si="137"/>
        <v/>
      </c>
      <c r="BF149" s="100" t="str">
        <f t="shared" si="138"/>
        <v/>
      </c>
      <c r="BG149" s="100" t="str">
        <f t="shared" si="139"/>
        <v/>
      </c>
      <c r="BH149" s="100" t="str">
        <f t="shared" si="140"/>
        <v/>
      </c>
      <c r="BI149" s="100" t="str">
        <f t="shared" si="141"/>
        <v/>
      </c>
      <c r="BJ149" s="100" t="str">
        <f t="shared" si="142"/>
        <v/>
      </c>
      <c r="BK149" s="100" t="str">
        <f t="shared" si="143"/>
        <v/>
      </c>
      <c r="BL149" s="100"/>
      <c r="BM149" s="100" t="str">
        <f t="shared" si="144"/>
        <v/>
      </c>
      <c r="BN149" s="100" t="str">
        <f t="shared" si="145"/>
        <v/>
      </c>
      <c r="BO149" s="100" t="str">
        <f t="shared" si="146"/>
        <v/>
      </c>
      <c r="BP149" s="100" t="str">
        <f t="shared" si="147"/>
        <v/>
      </c>
      <c r="BQ149" s="100" t="str">
        <f t="shared" si="148"/>
        <v/>
      </c>
      <c r="BR149" s="100" t="str">
        <f t="shared" si="149"/>
        <v/>
      </c>
      <c r="BS149" s="100" t="str">
        <f t="shared" si="150"/>
        <v/>
      </c>
      <c r="BT149" s="100" t="str">
        <f t="shared" si="151"/>
        <v/>
      </c>
      <c r="BU149" s="100" t="str">
        <f t="shared" si="152"/>
        <v/>
      </c>
      <c r="BV149" s="100" t="str">
        <f t="shared" si="153"/>
        <v/>
      </c>
      <c r="BW149" s="100" t="str">
        <f t="shared" si="154"/>
        <v/>
      </c>
      <c r="BX149" s="100" t="str">
        <f t="shared" si="155"/>
        <v/>
      </c>
      <c r="BY149" s="100" t="str">
        <f t="shared" si="156"/>
        <v/>
      </c>
      <c r="BZ149" s="100" t="str">
        <f t="shared" si="157"/>
        <v/>
      </c>
    </row>
    <row r="150" spans="1:78" ht="15.75" customHeight="1" x14ac:dyDescent="0.3">
      <c r="A150" s="387" t="str">
        <f>Contacts!$L$11&amp;"_"&amp;'Service Points'!C150</f>
        <v>______120</v>
      </c>
      <c r="B150" s="388">
        <f>IF(ISERROR(VLOOKUP(A150,LY!$D:$E,1,FALSE)),0,1)</f>
        <v>0</v>
      </c>
      <c r="C150" s="293">
        <f t="shared" si="158"/>
        <v>120</v>
      </c>
      <c r="D150" s="295" t="str">
        <f t="shared" si="159"/>
        <v/>
      </c>
      <c r="E150" s="42" t="str">
        <f t="shared" si="160"/>
        <v/>
      </c>
      <c r="F150" s="42" t="str">
        <f t="shared" si="161"/>
        <v/>
      </c>
      <c r="G150" s="420" t="str">
        <f t="shared" si="162"/>
        <v/>
      </c>
      <c r="H150" s="42"/>
      <c r="I150" s="294" t="str">
        <f t="shared" si="163"/>
        <v/>
      </c>
      <c r="J150" s="130" t="str">
        <f t="shared" si="164"/>
        <v/>
      </c>
      <c r="K150" s="386" t="str">
        <f t="shared" si="95"/>
        <v/>
      </c>
      <c r="L150" s="46">
        <f t="shared" si="165"/>
        <v>0</v>
      </c>
      <c r="M150" s="259" t="str">
        <f t="shared" si="96"/>
        <v/>
      </c>
      <c r="N150" s="259" t="str">
        <f t="shared" si="97"/>
        <v/>
      </c>
      <c r="O150" s="146"/>
      <c r="P150" s="100" t="str">
        <f t="shared" si="98"/>
        <v/>
      </c>
      <c r="Q150" s="100" t="str">
        <f t="shared" si="99"/>
        <v/>
      </c>
      <c r="R150" s="100" t="str">
        <f t="shared" si="100"/>
        <v/>
      </c>
      <c r="S150" s="100" t="str">
        <f t="shared" si="101"/>
        <v/>
      </c>
      <c r="T150" s="100" t="str">
        <f t="shared" si="102"/>
        <v/>
      </c>
      <c r="U150" s="100" t="str">
        <f t="shared" si="103"/>
        <v/>
      </c>
      <c r="V150" s="100" t="str">
        <f t="shared" si="104"/>
        <v/>
      </c>
      <c r="W150" s="100" t="str">
        <f t="shared" si="105"/>
        <v/>
      </c>
      <c r="X150" s="100" t="str">
        <f t="shared" si="106"/>
        <v/>
      </c>
      <c r="Y150" s="100" t="str">
        <f t="shared" si="107"/>
        <v/>
      </c>
      <c r="Z150" s="100" t="str">
        <f t="shared" si="108"/>
        <v/>
      </c>
      <c r="AA150" s="100" t="str">
        <f t="shared" si="109"/>
        <v/>
      </c>
      <c r="AB150" s="100" t="str">
        <f t="shared" si="110"/>
        <v/>
      </c>
      <c r="AC150" s="100" t="str">
        <f t="shared" si="111"/>
        <v/>
      </c>
      <c r="AD150" s="100"/>
      <c r="AE150" s="100" t="str">
        <f t="shared" si="112"/>
        <v/>
      </c>
      <c r="AF150" s="100" t="str">
        <f t="shared" si="113"/>
        <v/>
      </c>
      <c r="AG150" s="100" t="str">
        <f t="shared" si="114"/>
        <v/>
      </c>
      <c r="AH150" s="100" t="str">
        <f t="shared" si="115"/>
        <v/>
      </c>
      <c r="AI150" s="100" t="str">
        <f t="shared" si="116"/>
        <v/>
      </c>
      <c r="AJ150" s="100" t="str">
        <f t="shared" si="117"/>
        <v/>
      </c>
      <c r="AK150" s="100" t="str">
        <f t="shared" si="118"/>
        <v/>
      </c>
      <c r="AL150" s="100" t="str">
        <f t="shared" si="119"/>
        <v/>
      </c>
      <c r="AM150" s="100" t="str">
        <f t="shared" si="120"/>
        <v/>
      </c>
      <c r="AN150" s="100" t="str">
        <f t="shared" si="121"/>
        <v/>
      </c>
      <c r="AO150" s="100" t="str">
        <f t="shared" si="122"/>
        <v/>
      </c>
      <c r="AP150" s="100" t="str">
        <f t="shared" si="123"/>
        <v/>
      </c>
      <c r="AQ150" s="100" t="str">
        <f t="shared" si="124"/>
        <v/>
      </c>
      <c r="AR150" s="100" t="str">
        <f t="shared" si="125"/>
        <v/>
      </c>
      <c r="AS150" s="259" t="str">
        <f t="shared" si="126"/>
        <v/>
      </c>
      <c r="AT150" s="259" t="str">
        <f t="shared" si="127"/>
        <v/>
      </c>
      <c r="AU150" s="259" t="str">
        <f t="shared" si="128"/>
        <v/>
      </c>
      <c r="AV150" s="259" t="str">
        <f t="shared" si="129"/>
        <v/>
      </c>
      <c r="AW150" s="259"/>
      <c r="AX150" s="100" t="str">
        <f t="shared" si="130"/>
        <v/>
      </c>
      <c r="AY150" s="100" t="str">
        <f t="shared" si="131"/>
        <v/>
      </c>
      <c r="AZ150" s="100" t="str">
        <f t="shared" si="132"/>
        <v/>
      </c>
      <c r="BA150" s="100" t="str">
        <f t="shared" si="133"/>
        <v/>
      </c>
      <c r="BB150" s="100" t="str">
        <f t="shared" si="134"/>
        <v/>
      </c>
      <c r="BC150" s="100" t="str">
        <f t="shared" si="135"/>
        <v/>
      </c>
      <c r="BD150" s="100" t="str">
        <f t="shared" si="136"/>
        <v/>
      </c>
      <c r="BE150" s="100" t="str">
        <f t="shared" si="137"/>
        <v/>
      </c>
      <c r="BF150" s="100" t="str">
        <f t="shared" si="138"/>
        <v/>
      </c>
      <c r="BG150" s="100" t="str">
        <f t="shared" si="139"/>
        <v/>
      </c>
      <c r="BH150" s="100" t="str">
        <f t="shared" si="140"/>
        <v/>
      </c>
      <c r="BI150" s="100" t="str">
        <f t="shared" si="141"/>
        <v/>
      </c>
      <c r="BJ150" s="100" t="str">
        <f t="shared" si="142"/>
        <v/>
      </c>
      <c r="BK150" s="100" t="str">
        <f t="shared" si="143"/>
        <v/>
      </c>
      <c r="BL150" s="100"/>
      <c r="BM150" s="100" t="str">
        <f t="shared" si="144"/>
        <v/>
      </c>
      <c r="BN150" s="100" t="str">
        <f t="shared" si="145"/>
        <v/>
      </c>
      <c r="BO150" s="100" t="str">
        <f t="shared" si="146"/>
        <v/>
      </c>
      <c r="BP150" s="100" t="str">
        <f t="shared" si="147"/>
        <v/>
      </c>
      <c r="BQ150" s="100" t="str">
        <f t="shared" si="148"/>
        <v/>
      </c>
      <c r="BR150" s="100" t="str">
        <f t="shared" si="149"/>
        <v/>
      </c>
      <c r="BS150" s="100" t="str">
        <f t="shared" si="150"/>
        <v/>
      </c>
      <c r="BT150" s="100" t="str">
        <f t="shared" si="151"/>
        <v/>
      </c>
      <c r="BU150" s="100" t="str">
        <f t="shared" si="152"/>
        <v/>
      </c>
      <c r="BV150" s="100" t="str">
        <f t="shared" si="153"/>
        <v/>
      </c>
      <c r="BW150" s="100" t="str">
        <f t="shared" si="154"/>
        <v/>
      </c>
      <c r="BX150" s="100" t="str">
        <f t="shared" si="155"/>
        <v/>
      </c>
      <c r="BY150" s="100" t="str">
        <f t="shared" si="156"/>
        <v/>
      </c>
      <c r="BZ150" s="100" t="str">
        <f t="shared" si="157"/>
        <v/>
      </c>
    </row>
    <row r="151" spans="1:78" ht="15.75" customHeight="1" x14ac:dyDescent="0.3">
      <c r="A151" s="387" t="str">
        <f>Contacts!$L$11&amp;"_"&amp;'Service Points'!C151</f>
        <v>______121</v>
      </c>
      <c r="B151" s="388">
        <f>IF(ISERROR(VLOOKUP(A151,LY!$D:$E,1,FALSE)),0,1)</f>
        <v>0</v>
      </c>
      <c r="C151" s="293">
        <f t="shared" si="158"/>
        <v>121</v>
      </c>
      <c r="D151" s="295" t="str">
        <f t="shared" si="159"/>
        <v/>
      </c>
      <c r="E151" s="42" t="str">
        <f t="shared" si="160"/>
        <v/>
      </c>
      <c r="F151" s="42" t="str">
        <f t="shared" si="161"/>
        <v/>
      </c>
      <c r="G151" s="420" t="str">
        <f t="shared" si="162"/>
        <v/>
      </c>
      <c r="H151" s="42"/>
      <c r="I151" s="294" t="str">
        <f t="shared" si="163"/>
        <v/>
      </c>
      <c r="J151" s="130" t="str">
        <f t="shared" si="164"/>
        <v/>
      </c>
      <c r="K151" s="386" t="str">
        <f t="shared" si="95"/>
        <v/>
      </c>
      <c r="L151" s="46">
        <f t="shared" si="165"/>
        <v>0</v>
      </c>
      <c r="M151" s="259" t="str">
        <f t="shared" si="96"/>
        <v/>
      </c>
      <c r="N151" s="259" t="str">
        <f t="shared" si="97"/>
        <v/>
      </c>
      <c r="O151" s="146"/>
      <c r="P151" s="100" t="str">
        <f t="shared" si="98"/>
        <v/>
      </c>
      <c r="Q151" s="100" t="str">
        <f t="shared" si="99"/>
        <v/>
      </c>
      <c r="R151" s="100" t="str">
        <f t="shared" si="100"/>
        <v/>
      </c>
      <c r="S151" s="100" t="str">
        <f t="shared" si="101"/>
        <v/>
      </c>
      <c r="T151" s="100" t="str">
        <f t="shared" si="102"/>
        <v/>
      </c>
      <c r="U151" s="100" t="str">
        <f t="shared" si="103"/>
        <v/>
      </c>
      <c r="V151" s="100" t="str">
        <f t="shared" si="104"/>
        <v/>
      </c>
      <c r="W151" s="100" t="str">
        <f t="shared" si="105"/>
        <v/>
      </c>
      <c r="X151" s="100" t="str">
        <f t="shared" si="106"/>
        <v/>
      </c>
      <c r="Y151" s="100" t="str">
        <f t="shared" si="107"/>
        <v/>
      </c>
      <c r="Z151" s="100" t="str">
        <f t="shared" si="108"/>
        <v/>
      </c>
      <c r="AA151" s="100" t="str">
        <f t="shared" si="109"/>
        <v/>
      </c>
      <c r="AB151" s="100" t="str">
        <f t="shared" si="110"/>
        <v/>
      </c>
      <c r="AC151" s="100" t="str">
        <f t="shared" si="111"/>
        <v/>
      </c>
      <c r="AD151" s="100"/>
      <c r="AE151" s="100" t="str">
        <f t="shared" si="112"/>
        <v/>
      </c>
      <c r="AF151" s="100" t="str">
        <f t="shared" si="113"/>
        <v/>
      </c>
      <c r="AG151" s="100" t="str">
        <f t="shared" si="114"/>
        <v/>
      </c>
      <c r="AH151" s="100" t="str">
        <f t="shared" si="115"/>
        <v/>
      </c>
      <c r="AI151" s="100" t="str">
        <f t="shared" si="116"/>
        <v/>
      </c>
      <c r="AJ151" s="100" t="str">
        <f t="shared" si="117"/>
        <v/>
      </c>
      <c r="AK151" s="100" t="str">
        <f t="shared" si="118"/>
        <v/>
      </c>
      <c r="AL151" s="100" t="str">
        <f t="shared" si="119"/>
        <v/>
      </c>
      <c r="AM151" s="100" t="str">
        <f t="shared" si="120"/>
        <v/>
      </c>
      <c r="AN151" s="100" t="str">
        <f t="shared" si="121"/>
        <v/>
      </c>
      <c r="AO151" s="100" t="str">
        <f t="shared" si="122"/>
        <v/>
      </c>
      <c r="AP151" s="100" t="str">
        <f t="shared" si="123"/>
        <v/>
      </c>
      <c r="AQ151" s="100" t="str">
        <f t="shared" si="124"/>
        <v/>
      </c>
      <c r="AR151" s="100" t="str">
        <f t="shared" si="125"/>
        <v/>
      </c>
      <c r="AS151" s="259" t="str">
        <f t="shared" si="126"/>
        <v/>
      </c>
      <c r="AT151" s="259" t="str">
        <f t="shared" si="127"/>
        <v/>
      </c>
      <c r="AU151" s="259" t="str">
        <f t="shared" si="128"/>
        <v/>
      </c>
      <c r="AV151" s="259" t="str">
        <f t="shared" si="129"/>
        <v/>
      </c>
      <c r="AW151" s="259"/>
      <c r="AX151" s="100" t="str">
        <f t="shared" si="130"/>
        <v/>
      </c>
      <c r="AY151" s="100" t="str">
        <f t="shared" si="131"/>
        <v/>
      </c>
      <c r="AZ151" s="100" t="str">
        <f t="shared" si="132"/>
        <v/>
      </c>
      <c r="BA151" s="100" t="str">
        <f t="shared" si="133"/>
        <v/>
      </c>
      <c r="BB151" s="100" t="str">
        <f t="shared" si="134"/>
        <v/>
      </c>
      <c r="BC151" s="100" t="str">
        <f t="shared" si="135"/>
        <v/>
      </c>
      <c r="BD151" s="100" t="str">
        <f t="shared" si="136"/>
        <v/>
      </c>
      <c r="BE151" s="100" t="str">
        <f t="shared" si="137"/>
        <v/>
      </c>
      <c r="BF151" s="100" t="str">
        <f t="shared" si="138"/>
        <v/>
      </c>
      <c r="BG151" s="100" t="str">
        <f t="shared" si="139"/>
        <v/>
      </c>
      <c r="BH151" s="100" t="str">
        <f t="shared" si="140"/>
        <v/>
      </c>
      <c r="BI151" s="100" t="str">
        <f t="shared" si="141"/>
        <v/>
      </c>
      <c r="BJ151" s="100" t="str">
        <f t="shared" si="142"/>
        <v/>
      </c>
      <c r="BK151" s="100" t="str">
        <f t="shared" si="143"/>
        <v/>
      </c>
      <c r="BL151" s="100"/>
      <c r="BM151" s="100" t="str">
        <f t="shared" si="144"/>
        <v/>
      </c>
      <c r="BN151" s="100" t="str">
        <f t="shared" si="145"/>
        <v/>
      </c>
      <c r="BO151" s="100" t="str">
        <f t="shared" si="146"/>
        <v/>
      </c>
      <c r="BP151" s="100" t="str">
        <f t="shared" si="147"/>
        <v/>
      </c>
      <c r="BQ151" s="100" t="str">
        <f t="shared" si="148"/>
        <v/>
      </c>
      <c r="BR151" s="100" t="str">
        <f t="shared" si="149"/>
        <v/>
      </c>
      <c r="BS151" s="100" t="str">
        <f t="shared" si="150"/>
        <v/>
      </c>
      <c r="BT151" s="100" t="str">
        <f t="shared" si="151"/>
        <v/>
      </c>
      <c r="BU151" s="100" t="str">
        <f t="shared" si="152"/>
        <v/>
      </c>
      <c r="BV151" s="100" t="str">
        <f t="shared" si="153"/>
        <v/>
      </c>
      <c r="BW151" s="100" t="str">
        <f t="shared" si="154"/>
        <v/>
      </c>
      <c r="BX151" s="100" t="str">
        <f t="shared" si="155"/>
        <v/>
      </c>
      <c r="BY151" s="100" t="str">
        <f t="shared" si="156"/>
        <v/>
      </c>
      <c r="BZ151" s="100" t="str">
        <f t="shared" si="157"/>
        <v/>
      </c>
    </row>
    <row r="152" spans="1:78" ht="15.75" customHeight="1" x14ac:dyDescent="0.3">
      <c r="A152" s="387" t="str">
        <f>Contacts!$L$11&amp;"_"&amp;'Service Points'!C152</f>
        <v>______122</v>
      </c>
      <c r="B152" s="388">
        <f>IF(ISERROR(VLOOKUP(A152,LY!$D:$E,1,FALSE)),0,1)</f>
        <v>0</v>
      </c>
      <c r="C152" s="293">
        <f t="shared" si="158"/>
        <v>122</v>
      </c>
      <c r="D152" s="295" t="str">
        <f t="shared" si="159"/>
        <v/>
      </c>
      <c r="E152" s="42" t="str">
        <f t="shared" si="160"/>
        <v/>
      </c>
      <c r="F152" s="42" t="str">
        <f t="shared" si="161"/>
        <v/>
      </c>
      <c r="G152" s="420" t="str">
        <f t="shared" si="162"/>
        <v/>
      </c>
      <c r="H152" s="42"/>
      <c r="I152" s="294" t="str">
        <f t="shared" si="163"/>
        <v/>
      </c>
      <c r="J152" s="130" t="str">
        <f t="shared" si="164"/>
        <v/>
      </c>
      <c r="K152" s="386" t="str">
        <f t="shared" si="95"/>
        <v/>
      </c>
      <c r="L152" s="46">
        <f t="shared" si="165"/>
        <v>0</v>
      </c>
      <c r="M152" s="259" t="str">
        <f t="shared" si="96"/>
        <v/>
      </c>
      <c r="N152" s="259" t="str">
        <f t="shared" si="97"/>
        <v/>
      </c>
      <c r="O152" s="146"/>
      <c r="P152" s="100" t="str">
        <f t="shared" si="98"/>
        <v/>
      </c>
      <c r="Q152" s="100" t="str">
        <f t="shared" si="99"/>
        <v/>
      </c>
      <c r="R152" s="100" t="str">
        <f t="shared" si="100"/>
        <v/>
      </c>
      <c r="S152" s="100" t="str">
        <f t="shared" si="101"/>
        <v/>
      </c>
      <c r="T152" s="100" t="str">
        <f t="shared" si="102"/>
        <v/>
      </c>
      <c r="U152" s="100" t="str">
        <f t="shared" si="103"/>
        <v/>
      </c>
      <c r="V152" s="100" t="str">
        <f t="shared" si="104"/>
        <v/>
      </c>
      <c r="W152" s="100" t="str">
        <f t="shared" si="105"/>
        <v/>
      </c>
      <c r="X152" s="100" t="str">
        <f t="shared" si="106"/>
        <v/>
      </c>
      <c r="Y152" s="100" t="str">
        <f t="shared" si="107"/>
        <v/>
      </c>
      <c r="Z152" s="100" t="str">
        <f t="shared" si="108"/>
        <v/>
      </c>
      <c r="AA152" s="100" t="str">
        <f t="shared" si="109"/>
        <v/>
      </c>
      <c r="AB152" s="100" t="str">
        <f t="shared" si="110"/>
        <v/>
      </c>
      <c r="AC152" s="100" t="str">
        <f t="shared" si="111"/>
        <v/>
      </c>
      <c r="AD152" s="100"/>
      <c r="AE152" s="100" t="str">
        <f t="shared" si="112"/>
        <v/>
      </c>
      <c r="AF152" s="100" t="str">
        <f t="shared" si="113"/>
        <v/>
      </c>
      <c r="AG152" s="100" t="str">
        <f t="shared" si="114"/>
        <v/>
      </c>
      <c r="AH152" s="100" t="str">
        <f t="shared" si="115"/>
        <v/>
      </c>
      <c r="AI152" s="100" t="str">
        <f t="shared" si="116"/>
        <v/>
      </c>
      <c r="AJ152" s="100" t="str">
        <f t="shared" si="117"/>
        <v/>
      </c>
      <c r="AK152" s="100" t="str">
        <f t="shared" si="118"/>
        <v/>
      </c>
      <c r="AL152" s="100" t="str">
        <f t="shared" si="119"/>
        <v/>
      </c>
      <c r="AM152" s="100" t="str">
        <f t="shared" si="120"/>
        <v/>
      </c>
      <c r="AN152" s="100" t="str">
        <f t="shared" si="121"/>
        <v/>
      </c>
      <c r="AO152" s="100" t="str">
        <f t="shared" si="122"/>
        <v/>
      </c>
      <c r="AP152" s="100" t="str">
        <f t="shared" si="123"/>
        <v/>
      </c>
      <c r="AQ152" s="100" t="str">
        <f t="shared" si="124"/>
        <v/>
      </c>
      <c r="AR152" s="100" t="str">
        <f t="shared" si="125"/>
        <v/>
      </c>
      <c r="AS152" s="259" t="str">
        <f t="shared" si="126"/>
        <v/>
      </c>
      <c r="AT152" s="259" t="str">
        <f t="shared" si="127"/>
        <v/>
      </c>
      <c r="AU152" s="259" t="str">
        <f t="shared" si="128"/>
        <v/>
      </c>
      <c r="AV152" s="259" t="str">
        <f t="shared" si="129"/>
        <v/>
      </c>
      <c r="AW152" s="259"/>
      <c r="AX152" s="100" t="str">
        <f t="shared" si="130"/>
        <v/>
      </c>
      <c r="AY152" s="100" t="str">
        <f t="shared" si="131"/>
        <v/>
      </c>
      <c r="AZ152" s="100" t="str">
        <f t="shared" si="132"/>
        <v/>
      </c>
      <c r="BA152" s="100" t="str">
        <f t="shared" si="133"/>
        <v/>
      </c>
      <c r="BB152" s="100" t="str">
        <f t="shared" si="134"/>
        <v/>
      </c>
      <c r="BC152" s="100" t="str">
        <f t="shared" si="135"/>
        <v/>
      </c>
      <c r="BD152" s="100" t="str">
        <f t="shared" si="136"/>
        <v/>
      </c>
      <c r="BE152" s="100" t="str">
        <f t="shared" si="137"/>
        <v/>
      </c>
      <c r="BF152" s="100" t="str">
        <f t="shared" si="138"/>
        <v/>
      </c>
      <c r="BG152" s="100" t="str">
        <f t="shared" si="139"/>
        <v/>
      </c>
      <c r="BH152" s="100" t="str">
        <f t="shared" si="140"/>
        <v/>
      </c>
      <c r="BI152" s="100" t="str">
        <f t="shared" si="141"/>
        <v/>
      </c>
      <c r="BJ152" s="100" t="str">
        <f t="shared" si="142"/>
        <v/>
      </c>
      <c r="BK152" s="100" t="str">
        <f t="shared" si="143"/>
        <v/>
      </c>
      <c r="BL152" s="100"/>
      <c r="BM152" s="100" t="str">
        <f t="shared" si="144"/>
        <v/>
      </c>
      <c r="BN152" s="100" t="str">
        <f t="shared" si="145"/>
        <v/>
      </c>
      <c r="BO152" s="100" t="str">
        <f t="shared" si="146"/>
        <v/>
      </c>
      <c r="BP152" s="100" t="str">
        <f t="shared" si="147"/>
        <v/>
      </c>
      <c r="BQ152" s="100" t="str">
        <f t="shared" si="148"/>
        <v/>
      </c>
      <c r="BR152" s="100" t="str">
        <f t="shared" si="149"/>
        <v/>
      </c>
      <c r="BS152" s="100" t="str">
        <f t="shared" si="150"/>
        <v/>
      </c>
      <c r="BT152" s="100" t="str">
        <f t="shared" si="151"/>
        <v/>
      </c>
      <c r="BU152" s="100" t="str">
        <f t="shared" si="152"/>
        <v/>
      </c>
      <c r="BV152" s="100" t="str">
        <f t="shared" si="153"/>
        <v/>
      </c>
      <c r="BW152" s="100" t="str">
        <f t="shared" si="154"/>
        <v/>
      </c>
      <c r="BX152" s="100" t="str">
        <f t="shared" si="155"/>
        <v/>
      </c>
      <c r="BY152" s="100" t="str">
        <f t="shared" si="156"/>
        <v/>
      </c>
      <c r="BZ152" s="100" t="str">
        <f t="shared" si="157"/>
        <v/>
      </c>
    </row>
    <row r="153" spans="1:78" ht="15.75" customHeight="1" x14ac:dyDescent="0.3">
      <c r="A153" s="387" t="str">
        <f>Contacts!$L$11&amp;"_"&amp;'Service Points'!C153</f>
        <v>______123</v>
      </c>
      <c r="B153" s="388">
        <f>IF(ISERROR(VLOOKUP(A153,LY!$D:$E,1,FALSE)),0,1)</f>
        <v>0</v>
      </c>
      <c r="C153" s="293">
        <f t="shared" si="158"/>
        <v>123</v>
      </c>
      <c r="D153" s="295" t="str">
        <f t="shared" si="159"/>
        <v/>
      </c>
      <c r="E153" s="42" t="str">
        <f t="shared" si="160"/>
        <v/>
      </c>
      <c r="F153" s="42" t="str">
        <f t="shared" si="161"/>
        <v/>
      </c>
      <c r="G153" s="420" t="str">
        <f t="shared" si="162"/>
        <v/>
      </c>
      <c r="H153" s="42"/>
      <c r="I153" s="294" t="str">
        <f t="shared" si="163"/>
        <v/>
      </c>
      <c r="J153" s="130" t="str">
        <f t="shared" si="164"/>
        <v/>
      </c>
      <c r="K153" s="386" t="str">
        <f t="shared" si="95"/>
        <v/>
      </c>
      <c r="L153" s="46">
        <f t="shared" si="165"/>
        <v>0</v>
      </c>
      <c r="M153" s="259" t="str">
        <f t="shared" si="96"/>
        <v/>
      </c>
      <c r="N153" s="259" t="str">
        <f t="shared" si="97"/>
        <v/>
      </c>
      <c r="O153" s="146"/>
      <c r="P153" s="100" t="str">
        <f t="shared" si="98"/>
        <v/>
      </c>
      <c r="Q153" s="100" t="str">
        <f t="shared" si="99"/>
        <v/>
      </c>
      <c r="R153" s="100" t="str">
        <f t="shared" si="100"/>
        <v/>
      </c>
      <c r="S153" s="100" t="str">
        <f t="shared" si="101"/>
        <v/>
      </c>
      <c r="T153" s="100" t="str">
        <f t="shared" si="102"/>
        <v/>
      </c>
      <c r="U153" s="100" t="str">
        <f t="shared" si="103"/>
        <v/>
      </c>
      <c r="V153" s="100" t="str">
        <f t="shared" si="104"/>
        <v/>
      </c>
      <c r="W153" s="100" t="str">
        <f t="shared" si="105"/>
        <v/>
      </c>
      <c r="X153" s="100" t="str">
        <f t="shared" si="106"/>
        <v/>
      </c>
      <c r="Y153" s="100" t="str">
        <f t="shared" si="107"/>
        <v/>
      </c>
      <c r="Z153" s="100" t="str">
        <f t="shared" si="108"/>
        <v/>
      </c>
      <c r="AA153" s="100" t="str">
        <f t="shared" si="109"/>
        <v/>
      </c>
      <c r="AB153" s="100" t="str">
        <f t="shared" si="110"/>
        <v/>
      </c>
      <c r="AC153" s="100" t="str">
        <f t="shared" si="111"/>
        <v/>
      </c>
      <c r="AD153" s="100"/>
      <c r="AE153" s="100" t="str">
        <f t="shared" si="112"/>
        <v/>
      </c>
      <c r="AF153" s="100" t="str">
        <f t="shared" si="113"/>
        <v/>
      </c>
      <c r="AG153" s="100" t="str">
        <f t="shared" si="114"/>
        <v/>
      </c>
      <c r="AH153" s="100" t="str">
        <f t="shared" si="115"/>
        <v/>
      </c>
      <c r="AI153" s="100" t="str">
        <f t="shared" si="116"/>
        <v/>
      </c>
      <c r="AJ153" s="100" t="str">
        <f t="shared" si="117"/>
        <v/>
      </c>
      <c r="AK153" s="100" t="str">
        <f t="shared" si="118"/>
        <v/>
      </c>
      <c r="AL153" s="100" t="str">
        <f t="shared" si="119"/>
        <v/>
      </c>
      <c r="AM153" s="100" t="str">
        <f t="shared" si="120"/>
        <v/>
      </c>
      <c r="AN153" s="100" t="str">
        <f t="shared" si="121"/>
        <v/>
      </c>
      <c r="AO153" s="100" t="str">
        <f t="shared" si="122"/>
        <v/>
      </c>
      <c r="AP153" s="100" t="str">
        <f t="shared" si="123"/>
        <v/>
      </c>
      <c r="AQ153" s="100" t="str">
        <f t="shared" si="124"/>
        <v/>
      </c>
      <c r="AR153" s="100" t="str">
        <f t="shared" si="125"/>
        <v/>
      </c>
      <c r="AS153" s="259" t="str">
        <f t="shared" si="126"/>
        <v/>
      </c>
      <c r="AT153" s="259" t="str">
        <f t="shared" si="127"/>
        <v/>
      </c>
      <c r="AU153" s="259" t="str">
        <f t="shared" si="128"/>
        <v/>
      </c>
      <c r="AV153" s="259" t="str">
        <f t="shared" si="129"/>
        <v/>
      </c>
      <c r="AW153" s="259"/>
      <c r="AX153" s="100" t="str">
        <f t="shared" si="130"/>
        <v/>
      </c>
      <c r="AY153" s="100" t="str">
        <f t="shared" si="131"/>
        <v/>
      </c>
      <c r="AZ153" s="100" t="str">
        <f t="shared" si="132"/>
        <v/>
      </c>
      <c r="BA153" s="100" t="str">
        <f t="shared" si="133"/>
        <v/>
      </c>
      <c r="BB153" s="100" t="str">
        <f t="shared" si="134"/>
        <v/>
      </c>
      <c r="BC153" s="100" t="str">
        <f t="shared" si="135"/>
        <v/>
      </c>
      <c r="BD153" s="100" t="str">
        <f t="shared" si="136"/>
        <v/>
      </c>
      <c r="BE153" s="100" t="str">
        <f t="shared" si="137"/>
        <v/>
      </c>
      <c r="BF153" s="100" t="str">
        <f t="shared" si="138"/>
        <v/>
      </c>
      <c r="BG153" s="100" t="str">
        <f t="shared" si="139"/>
        <v/>
      </c>
      <c r="BH153" s="100" t="str">
        <f t="shared" si="140"/>
        <v/>
      </c>
      <c r="BI153" s="100" t="str">
        <f t="shared" si="141"/>
        <v/>
      </c>
      <c r="BJ153" s="100" t="str">
        <f t="shared" si="142"/>
        <v/>
      </c>
      <c r="BK153" s="100" t="str">
        <f t="shared" si="143"/>
        <v/>
      </c>
      <c r="BL153" s="100"/>
      <c r="BM153" s="100" t="str">
        <f t="shared" si="144"/>
        <v/>
      </c>
      <c r="BN153" s="100" t="str">
        <f t="shared" si="145"/>
        <v/>
      </c>
      <c r="BO153" s="100" t="str">
        <f t="shared" si="146"/>
        <v/>
      </c>
      <c r="BP153" s="100" t="str">
        <f t="shared" si="147"/>
        <v/>
      </c>
      <c r="BQ153" s="100" t="str">
        <f t="shared" si="148"/>
        <v/>
      </c>
      <c r="BR153" s="100" t="str">
        <f t="shared" si="149"/>
        <v/>
      </c>
      <c r="BS153" s="100" t="str">
        <f t="shared" si="150"/>
        <v/>
      </c>
      <c r="BT153" s="100" t="str">
        <f t="shared" si="151"/>
        <v/>
      </c>
      <c r="BU153" s="100" t="str">
        <f t="shared" si="152"/>
        <v/>
      </c>
      <c r="BV153" s="100" t="str">
        <f t="shared" si="153"/>
        <v/>
      </c>
      <c r="BW153" s="100" t="str">
        <f t="shared" si="154"/>
        <v/>
      </c>
      <c r="BX153" s="100" t="str">
        <f t="shared" si="155"/>
        <v/>
      </c>
      <c r="BY153" s="100" t="str">
        <f t="shared" si="156"/>
        <v/>
      </c>
      <c r="BZ153" s="100" t="str">
        <f t="shared" si="157"/>
        <v/>
      </c>
    </row>
    <row r="154" spans="1:78" ht="15.75" customHeight="1" x14ac:dyDescent="0.3">
      <c r="A154" s="387" t="str">
        <f>Contacts!$L$11&amp;"_"&amp;'Service Points'!C154</f>
        <v>______124</v>
      </c>
      <c r="B154" s="388">
        <f>IF(ISERROR(VLOOKUP(A154,LY!$D:$E,1,FALSE)),0,1)</f>
        <v>0</v>
      </c>
      <c r="C154" s="293">
        <f t="shared" si="158"/>
        <v>124</v>
      </c>
      <c r="D154" s="295" t="str">
        <f t="shared" si="159"/>
        <v/>
      </c>
      <c r="E154" s="42" t="str">
        <f t="shared" si="160"/>
        <v/>
      </c>
      <c r="F154" s="42" t="str">
        <f t="shared" si="161"/>
        <v/>
      </c>
      <c r="G154" s="420" t="str">
        <f t="shared" si="162"/>
        <v/>
      </c>
      <c r="H154" s="42"/>
      <c r="I154" s="294" t="str">
        <f t="shared" si="163"/>
        <v/>
      </c>
      <c r="J154" s="130" t="str">
        <f t="shared" si="164"/>
        <v/>
      </c>
      <c r="K154" s="386" t="str">
        <f t="shared" si="95"/>
        <v/>
      </c>
      <c r="L154" s="46">
        <f t="shared" si="165"/>
        <v>0</v>
      </c>
      <c r="M154" s="259" t="str">
        <f t="shared" si="96"/>
        <v/>
      </c>
      <c r="N154" s="259" t="str">
        <f t="shared" si="97"/>
        <v/>
      </c>
      <c r="O154" s="146"/>
      <c r="P154" s="100" t="str">
        <f t="shared" si="98"/>
        <v/>
      </c>
      <c r="Q154" s="100" t="str">
        <f t="shared" si="99"/>
        <v/>
      </c>
      <c r="R154" s="100" t="str">
        <f t="shared" si="100"/>
        <v/>
      </c>
      <c r="S154" s="100" t="str">
        <f t="shared" si="101"/>
        <v/>
      </c>
      <c r="T154" s="100" t="str">
        <f t="shared" si="102"/>
        <v/>
      </c>
      <c r="U154" s="100" t="str">
        <f t="shared" si="103"/>
        <v/>
      </c>
      <c r="V154" s="100" t="str">
        <f t="shared" si="104"/>
        <v/>
      </c>
      <c r="W154" s="100" t="str">
        <f t="shared" si="105"/>
        <v/>
      </c>
      <c r="X154" s="100" t="str">
        <f t="shared" si="106"/>
        <v/>
      </c>
      <c r="Y154" s="100" t="str">
        <f t="shared" si="107"/>
        <v/>
      </c>
      <c r="Z154" s="100" t="str">
        <f t="shared" si="108"/>
        <v/>
      </c>
      <c r="AA154" s="100" t="str">
        <f t="shared" si="109"/>
        <v/>
      </c>
      <c r="AB154" s="100" t="str">
        <f t="shared" si="110"/>
        <v/>
      </c>
      <c r="AC154" s="100" t="str">
        <f t="shared" si="111"/>
        <v/>
      </c>
      <c r="AD154" s="100"/>
      <c r="AE154" s="100" t="str">
        <f t="shared" si="112"/>
        <v/>
      </c>
      <c r="AF154" s="100" t="str">
        <f t="shared" si="113"/>
        <v/>
      </c>
      <c r="AG154" s="100" t="str">
        <f t="shared" si="114"/>
        <v/>
      </c>
      <c r="AH154" s="100" t="str">
        <f t="shared" si="115"/>
        <v/>
      </c>
      <c r="AI154" s="100" t="str">
        <f t="shared" si="116"/>
        <v/>
      </c>
      <c r="AJ154" s="100" t="str">
        <f t="shared" si="117"/>
        <v/>
      </c>
      <c r="AK154" s="100" t="str">
        <f t="shared" si="118"/>
        <v/>
      </c>
      <c r="AL154" s="100" t="str">
        <f t="shared" si="119"/>
        <v/>
      </c>
      <c r="AM154" s="100" t="str">
        <f t="shared" si="120"/>
        <v/>
      </c>
      <c r="AN154" s="100" t="str">
        <f t="shared" si="121"/>
        <v/>
      </c>
      <c r="AO154" s="100" t="str">
        <f t="shared" si="122"/>
        <v/>
      </c>
      <c r="AP154" s="100" t="str">
        <f t="shared" si="123"/>
        <v/>
      </c>
      <c r="AQ154" s="100" t="str">
        <f t="shared" si="124"/>
        <v/>
      </c>
      <c r="AR154" s="100" t="str">
        <f t="shared" si="125"/>
        <v/>
      </c>
      <c r="AS154" s="259" t="str">
        <f t="shared" si="126"/>
        <v/>
      </c>
      <c r="AT154" s="259" t="str">
        <f t="shared" si="127"/>
        <v/>
      </c>
      <c r="AU154" s="259" t="str">
        <f t="shared" si="128"/>
        <v/>
      </c>
      <c r="AV154" s="259" t="str">
        <f t="shared" si="129"/>
        <v/>
      </c>
      <c r="AW154" s="259"/>
      <c r="AX154" s="100" t="str">
        <f t="shared" si="130"/>
        <v/>
      </c>
      <c r="AY154" s="100" t="str">
        <f t="shared" si="131"/>
        <v/>
      </c>
      <c r="AZ154" s="100" t="str">
        <f t="shared" si="132"/>
        <v/>
      </c>
      <c r="BA154" s="100" t="str">
        <f t="shared" si="133"/>
        <v/>
      </c>
      <c r="BB154" s="100" t="str">
        <f t="shared" si="134"/>
        <v/>
      </c>
      <c r="BC154" s="100" t="str">
        <f t="shared" si="135"/>
        <v/>
      </c>
      <c r="BD154" s="100" t="str">
        <f t="shared" si="136"/>
        <v/>
      </c>
      <c r="BE154" s="100" t="str">
        <f t="shared" si="137"/>
        <v/>
      </c>
      <c r="BF154" s="100" t="str">
        <f t="shared" si="138"/>
        <v/>
      </c>
      <c r="BG154" s="100" t="str">
        <f t="shared" si="139"/>
        <v/>
      </c>
      <c r="BH154" s="100" t="str">
        <f t="shared" si="140"/>
        <v/>
      </c>
      <c r="BI154" s="100" t="str">
        <f t="shared" si="141"/>
        <v/>
      </c>
      <c r="BJ154" s="100" t="str">
        <f t="shared" si="142"/>
        <v/>
      </c>
      <c r="BK154" s="100" t="str">
        <f t="shared" si="143"/>
        <v/>
      </c>
      <c r="BL154" s="100"/>
      <c r="BM154" s="100" t="str">
        <f t="shared" si="144"/>
        <v/>
      </c>
      <c r="BN154" s="100" t="str">
        <f t="shared" si="145"/>
        <v/>
      </c>
      <c r="BO154" s="100" t="str">
        <f t="shared" si="146"/>
        <v/>
      </c>
      <c r="BP154" s="100" t="str">
        <f t="shared" si="147"/>
        <v/>
      </c>
      <c r="BQ154" s="100" t="str">
        <f t="shared" si="148"/>
        <v/>
      </c>
      <c r="BR154" s="100" t="str">
        <f t="shared" si="149"/>
        <v/>
      </c>
      <c r="BS154" s="100" t="str">
        <f t="shared" si="150"/>
        <v/>
      </c>
      <c r="BT154" s="100" t="str">
        <f t="shared" si="151"/>
        <v/>
      </c>
      <c r="BU154" s="100" t="str">
        <f t="shared" si="152"/>
        <v/>
      </c>
      <c r="BV154" s="100" t="str">
        <f t="shared" si="153"/>
        <v/>
      </c>
      <c r="BW154" s="100" t="str">
        <f t="shared" si="154"/>
        <v/>
      </c>
      <c r="BX154" s="100" t="str">
        <f t="shared" si="155"/>
        <v/>
      </c>
      <c r="BY154" s="100" t="str">
        <f t="shared" si="156"/>
        <v/>
      </c>
      <c r="BZ154" s="100" t="str">
        <f t="shared" si="157"/>
        <v/>
      </c>
    </row>
    <row r="155" spans="1:78" ht="15.75" customHeight="1" x14ac:dyDescent="0.3">
      <c r="A155" s="387" t="str">
        <f>Contacts!$L$11&amp;"_"&amp;'Service Points'!C155</f>
        <v>______125</v>
      </c>
      <c r="B155" s="388">
        <f>IF(ISERROR(VLOOKUP(A155,LY!$D:$E,1,FALSE)),0,1)</f>
        <v>0</v>
      </c>
      <c r="C155" s="293">
        <f t="shared" si="158"/>
        <v>125</v>
      </c>
      <c r="D155" s="295" t="str">
        <f t="shared" si="159"/>
        <v/>
      </c>
      <c r="E155" s="42" t="str">
        <f t="shared" si="160"/>
        <v/>
      </c>
      <c r="F155" s="42" t="str">
        <f t="shared" si="161"/>
        <v/>
      </c>
      <c r="G155" s="420" t="str">
        <f t="shared" si="162"/>
        <v/>
      </c>
      <c r="H155" s="42"/>
      <c r="I155" s="294" t="str">
        <f t="shared" si="163"/>
        <v/>
      </c>
      <c r="J155" s="130" t="str">
        <f t="shared" si="164"/>
        <v/>
      </c>
      <c r="K155" s="386" t="str">
        <f t="shared" si="95"/>
        <v/>
      </c>
      <c r="L155" s="46">
        <f t="shared" si="165"/>
        <v>0</v>
      </c>
      <c r="M155" s="259" t="str">
        <f t="shared" si="96"/>
        <v/>
      </c>
      <c r="N155" s="259" t="str">
        <f t="shared" si="97"/>
        <v/>
      </c>
      <c r="O155" s="146"/>
      <c r="P155" s="100" t="str">
        <f t="shared" si="98"/>
        <v/>
      </c>
      <c r="Q155" s="100" t="str">
        <f t="shared" si="99"/>
        <v/>
      </c>
      <c r="R155" s="100" t="str">
        <f t="shared" si="100"/>
        <v/>
      </c>
      <c r="S155" s="100" t="str">
        <f t="shared" si="101"/>
        <v/>
      </c>
      <c r="T155" s="100" t="str">
        <f t="shared" si="102"/>
        <v/>
      </c>
      <c r="U155" s="100" t="str">
        <f t="shared" si="103"/>
        <v/>
      </c>
      <c r="V155" s="100" t="str">
        <f t="shared" si="104"/>
        <v/>
      </c>
      <c r="W155" s="100" t="str">
        <f t="shared" si="105"/>
        <v/>
      </c>
      <c r="X155" s="100" t="str">
        <f t="shared" si="106"/>
        <v/>
      </c>
      <c r="Y155" s="100" t="str">
        <f t="shared" si="107"/>
        <v/>
      </c>
      <c r="Z155" s="100" t="str">
        <f t="shared" si="108"/>
        <v/>
      </c>
      <c r="AA155" s="100" t="str">
        <f t="shared" si="109"/>
        <v/>
      </c>
      <c r="AB155" s="100" t="str">
        <f t="shared" si="110"/>
        <v/>
      </c>
      <c r="AC155" s="100" t="str">
        <f t="shared" si="111"/>
        <v/>
      </c>
      <c r="AD155" s="100"/>
      <c r="AE155" s="100" t="str">
        <f t="shared" si="112"/>
        <v/>
      </c>
      <c r="AF155" s="100" t="str">
        <f t="shared" si="113"/>
        <v/>
      </c>
      <c r="AG155" s="100" t="str">
        <f t="shared" si="114"/>
        <v/>
      </c>
      <c r="AH155" s="100" t="str">
        <f t="shared" si="115"/>
        <v/>
      </c>
      <c r="AI155" s="100" t="str">
        <f t="shared" si="116"/>
        <v/>
      </c>
      <c r="AJ155" s="100" t="str">
        <f t="shared" si="117"/>
        <v/>
      </c>
      <c r="AK155" s="100" t="str">
        <f t="shared" si="118"/>
        <v/>
      </c>
      <c r="AL155" s="100" t="str">
        <f t="shared" si="119"/>
        <v/>
      </c>
      <c r="AM155" s="100" t="str">
        <f t="shared" si="120"/>
        <v/>
      </c>
      <c r="AN155" s="100" t="str">
        <f t="shared" si="121"/>
        <v/>
      </c>
      <c r="AO155" s="100" t="str">
        <f t="shared" si="122"/>
        <v/>
      </c>
      <c r="AP155" s="100" t="str">
        <f t="shared" si="123"/>
        <v/>
      </c>
      <c r="AQ155" s="100" t="str">
        <f t="shared" si="124"/>
        <v/>
      </c>
      <c r="AR155" s="100" t="str">
        <f t="shared" si="125"/>
        <v/>
      </c>
      <c r="AS155" s="259" t="str">
        <f t="shared" si="126"/>
        <v/>
      </c>
      <c r="AT155" s="259" t="str">
        <f t="shared" si="127"/>
        <v/>
      </c>
      <c r="AU155" s="259" t="str">
        <f t="shared" si="128"/>
        <v/>
      </c>
      <c r="AV155" s="259" t="str">
        <f t="shared" si="129"/>
        <v/>
      </c>
      <c r="AW155" s="259"/>
      <c r="AX155" s="100" t="str">
        <f t="shared" si="130"/>
        <v/>
      </c>
      <c r="AY155" s="100" t="str">
        <f t="shared" si="131"/>
        <v/>
      </c>
      <c r="AZ155" s="100" t="str">
        <f t="shared" si="132"/>
        <v/>
      </c>
      <c r="BA155" s="100" t="str">
        <f t="shared" si="133"/>
        <v/>
      </c>
      <c r="BB155" s="100" t="str">
        <f t="shared" si="134"/>
        <v/>
      </c>
      <c r="BC155" s="100" t="str">
        <f t="shared" si="135"/>
        <v/>
      </c>
      <c r="BD155" s="100" t="str">
        <f t="shared" si="136"/>
        <v/>
      </c>
      <c r="BE155" s="100" t="str">
        <f t="shared" si="137"/>
        <v/>
      </c>
      <c r="BF155" s="100" t="str">
        <f t="shared" si="138"/>
        <v/>
      </c>
      <c r="BG155" s="100" t="str">
        <f t="shared" si="139"/>
        <v/>
      </c>
      <c r="BH155" s="100" t="str">
        <f t="shared" si="140"/>
        <v/>
      </c>
      <c r="BI155" s="100" t="str">
        <f t="shared" si="141"/>
        <v/>
      </c>
      <c r="BJ155" s="100" t="str">
        <f t="shared" si="142"/>
        <v/>
      </c>
      <c r="BK155" s="100" t="str">
        <f t="shared" si="143"/>
        <v/>
      </c>
      <c r="BL155" s="100"/>
      <c r="BM155" s="100" t="str">
        <f t="shared" si="144"/>
        <v/>
      </c>
      <c r="BN155" s="100" t="str">
        <f t="shared" si="145"/>
        <v/>
      </c>
      <c r="BO155" s="100" t="str">
        <f t="shared" si="146"/>
        <v/>
      </c>
      <c r="BP155" s="100" t="str">
        <f t="shared" si="147"/>
        <v/>
      </c>
      <c r="BQ155" s="100" t="str">
        <f t="shared" si="148"/>
        <v/>
      </c>
      <c r="BR155" s="100" t="str">
        <f t="shared" si="149"/>
        <v/>
      </c>
      <c r="BS155" s="100" t="str">
        <f t="shared" si="150"/>
        <v/>
      </c>
      <c r="BT155" s="100" t="str">
        <f t="shared" si="151"/>
        <v/>
      </c>
      <c r="BU155" s="100" t="str">
        <f t="shared" si="152"/>
        <v/>
      </c>
      <c r="BV155" s="100" t="str">
        <f t="shared" si="153"/>
        <v/>
      </c>
      <c r="BW155" s="100" t="str">
        <f t="shared" si="154"/>
        <v/>
      </c>
      <c r="BX155" s="100" t="str">
        <f t="shared" si="155"/>
        <v/>
      </c>
      <c r="BY155" s="100" t="str">
        <f t="shared" si="156"/>
        <v/>
      </c>
      <c r="BZ155" s="100" t="str">
        <f t="shared" si="157"/>
        <v/>
      </c>
    </row>
    <row r="156" spans="1:78" ht="15.75" customHeight="1" x14ac:dyDescent="0.3">
      <c r="A156" s="387" t="str">
        <f>Contacts!$L$11&amp;"_"&amp;'Service Points'!C156</f>
        <v>______126</v>
      </c>
      <c r="B156" s="388">
        <f>IF(ISERROR(VLOOKUP(A156,LY!$D:$E,1,FALSE)),0,1)</f>
        <v>0</v>
      </c>
      <c r="C156" s="293">
        <f t="shared" si="158"/>
        <v>126</v>
      </c>
      <c r="D156" s="295" t="str">
        <f t="shared" si="159"/>
        <v/>
      </c>
      <c r="E156" s="42" t="str">
        <f t="shared" si="160"/>
        <v/>
      </c>
      <c r="F156" s="42" t="str">
        <f t="shared" si="161"/>
        <v/>
      </c>
      <c r="G156" s="420" t="str">
        <f t="shared" si="162"/>
        <v/>
      </c>
      <c r="H156" s="42"/>
      <c r="I156" s="294" t="str">
        <f t="shared" si="163"/>
        <v/>
      </c>
      <c r="J156" s="130" t="str">
        <f t="shared" si="164"/>
        <v/>
      </c>
      <c r="K156" s="386" t="str">
        <f t="shared" si="95"/>
        <v/>
      </c>
      <c r="L156" s="46">
        <f t="shared" si="165"/>
        <v>0</v>
      </c>
      <c r="M156" s="259" t="str">
        <f t="shared" si="96"/>
        <v/>
      </c>
      <c r="N156" s="259" t="str">
        <f t="shared" si="97"/>
        <v/>
      </c>
      <c r="O156" s="146"/>
      <c r="P156" s="100" t="str">
        <f t="shared" si="98"/>
        <v/>
      </c>
      <c r="Q156" s="100" t="str">
        <f t="shared" si="99"/>
        <v/>
      </c>
      <c r="R156" s="100" t="str">
        <f t="shared" si="100"/>
        <v/>
      </c>
      <c r="S156" s="100" t="str">
        <f t="shared" si="101"/>
        <v/>
      </c>
      <c r="T156" s="100" t="str">
        <f t="shared" si="102"/>
        <v/>
      </c>
      <c r="U156" s="100" t="str">
        <f t="shared" si="103"/>
        <v/>
      </c>
      <c r="V156" s="100" t="str">
        <f t="shared" si="104"/>
        <v/>
      </c>
      <c r="W156" s="100" t="str">
        <f t="shared" si="105"/>
        <v/>
      </c>
      <c r="X156" s="100" t="str">
        <f t="shared" si="106"/>
        <v/>
      </c>
      <c r="Y156" s="100" t="str">
        <f t="shared" si="107"/>
        <v/>
      </c>
      <c r="Z156" s="100" t="str">
        <f t="shared" si="108"/>
        <v/>
      </c>
      <c r="AA156" s="100" t="str">
        <f t="shared" si="109"/>
        <v/>
      </c>
      <c r="AB156" s="100" t="str">
        <f t="shared" si="110"/>
        <v/>
      </c>
      <c r="AC156" s="100" t="str">
        <f t="shared" si="111"/>
        <v/>
      </c>
      <c r="AD156" s="100"/>
      <c r="AE156" s="100" t="str">
        <f t="shared" si="112"/>
        <v/>
      </c>
      <c r="AF156" s="100" t="str">
        <f t="shared" si="113"/>
        <v/>
      </c>
      <c r="AG156" s="100" t="str">
        <f t="shared" si="114"/>
        <v/>
      </c>
      <c r="AH156" s="100" t="str">
        <f t="shared" si="115"/>
        <v/>
      </c>
      <c r="AI156" s="100" t="str">
        <f t="shared" si="116"/>
        <v/>
      </c>
      <c r="AJ156" s="100" t="str">
        <f t="shared" si="117"/>
        <v/>
      </c>
      <c r="AK156" s="100" t="str">
        <f t="shared" si="118"/>
        <v/>
      </c>
      <c r="AL156" s="100" t="str">
        <f t="shared" si="119"/>
        <v/>
      </c>
      <c r="AM156" s="100" t="str">
        <f t="shared" si="120"/>
        <v/>
      </c>
      <c r="AN156" s="100" t="str">
        <f t="shared" si="121"/>
        <v/>
      </c>
      <c r="AO156" s="100" t="str">
        <f t="shared" si="122"/>
        <v/>
      </c>
      <c r="AP156" s="100" t="str">
        <f t="shared" si="123"/>
        <v/>
      </c>
      <c r="AQ156" s="100" t="str">
        <f t="shared" si="124"/>
        <v/>
      </c>
      <c r="AR156" s="100" t="str">
        <f t="shared" si="125"/>
        <v/>
      </c>
      <c r="AS156" s="259" t="str">
        <f t="shared" si="126"/>
        <v/>
      </c>
      <c r="AT156" s="259" t="str">
        <f t="shared" si="127"/>
        <v/>
      </c>
      <c r="AU156" s="259" t="str">
        <f t="shared" si="128"/>
        <v/>
      </c>
      <c r="AV156" s="259" t="str">
        <f t="shared" si="129"/>
        <v/>
      </c>
      <c r="AW156" s="259"/>
      <c r="AX156" s="100" t="str">
        <f t="shared" si="130"/>
        <v/>
      </c>
      <c r="AY156" s="100" t="str">
        <f t="shared" si="131"/>
        <v/>
      </c>
      <c r="AZ156" s="100" t="str">
        <f t="shared" si="132"/>
        <v/>
      </c>
      <c r="BA156" s="100" t="str">
        <f t="shared" si="133"/>
        <v/>
      </c>
      <c r="BB156" s="100" t="str">
        <f t="shared" si="134"/>
        <v/>
      </c>
      <c r="BC156" s="100" t="str">
        <f t="shared" si="135"/>
        <v/>
      </c>
      <c r="BD156" s="100" t="str">
        <f t="shared" si="136"/>
        <v/>
      </c>
      <c r="BE156" s="100" t="str">
        <f t="shared" si="137"/>
        <v/>
      </c>
      <c r="BF156" s="100" t="str">
        <f t="shared" si="138"/>
        <v/>
      </c>
      <c r="BG156" s="100" t="str">
        <f t="shared" si="139"/>
        <v/>
      </c>
      <c r="BH156" s="100" t="str">
        <f t="shared" si="140"/>
        <v/>
      </c>
      <c r="BI156" s="100" t="str">
        <f t="shared" si="141"/>
        <v/>
      </c>
      <c r="BJ156" s="100" t="str">
        <f t="shared" si="142"/>
        <v/>
      </c>
      <c r="BK156" s="100" t="str">
        <f t="shared" si="143"/>
        <v/>
      </c>
      <c r="BL156" s="100"/>
      <c r="BM156" s="100" t="str">
        <f t="shared" si="144"/>
        <v/>
      </c>
      <c r="BN156" s="100" t="str">
        <f t="shared" si="145"/>
        <v/>
      </c>
      <c r="BO156" s="100" t="str">
        <f t="shared" si="146"/>
        <v/>
      </c>
      <c r="BP156" s="100" t="str">
        <f t="shared" si="147"/>
        <v/>
      </c>
      <c r="BQ156" s="100" t="str">
        <f t="shared" si="148"/>
        <v/>
      </c>
      <c r="BR156" s="100" t="str">
        <f t="shared" si="149"/>
        <v/>
      </c>
      <c r="BS156" s="100" t="str">
        <f t="shared" si="150"/>
        <v/>
      </c>
      <c r="BT156" s="100" t="str">
        <f t="shared" si="151"/>
        <v/>
      </c>
      <c r="BU156" s="100" t="str">
        <f t="shared" si="152"/>
        <v/>
      </c>
      <c r="BV156" s="100" t="str">
        <f t="shared" si="153"/>
        <v/>
      </c>
      <c r="BW156" s="100" t="str">
        <f t="shared" si="154"/>
        <v/>
      </c>
      <c r="BX156" s="100" t="str">
        <f t="shared" si="155"/>
        <v/>
      </c>
      <c r="BY156" s="100" t="str">
        <f t="shared" si="156"/>
        <v/>
      </c>
      <c r="BZ156" s="100" t="str">
        <f t="shared" si="157"/>
        <v/>
      </c>
    </row>
    <row r="157" spans="1:78" ht="15.75" customHeight="1" x14ac:dyDescent="0.3">
      <c r="A157" s="387" t="str">
        <f>Contacts!$L$11&amp;"_"&amp;'Service Points'!C157</f>
        <v>______127</v>
      </c>
      <c r="B157" s="388">
        <f>IF(ISERROR(VLOOKUP(A157,LY!$D:$E,1,FALSE)),0,1)</f>
        <v>0</v>
      </c>
      <c r="C157" s="293">
        <f t="shared" si="158"/>
        <v>127</v>
      </c>
      <c r="D157" s="295" t="str">
        <f t="shared" si="159"/>
        <v/>
      </c>
      <c r="E157" s="42" t="str">
        <f t="shared" si="160"/>
        <v/>
      </c>
      <c r="F157" s="42" t="str">
        <f t="shared" si="161"/>
        <v/>
      </c>
      <c r="G157" s="420" t="str">
        <f t="shared" si="162"/>
        <v/>
      </c>
      <c r="H157" s="42"/>
      <c r="I157" s="294" t="str">
        <f t="shared" si="163"/>
        <v/>
      </c>
      <c r="J157" s="130" t="str">
        <f t="shared" si="164"/>
        <v/>
      </c>
      <c r="K157" s="386" t="str">
        <f t="shared" si="95"/>
        <v/>
      </c>
      <c r="L157" s="46">
        <f t="shared" si="165"/>
        <v>0</v>
      </c>
      <c r="M157" s="259" t="str">
        <f t="shared" si="96"/>
        <v/>
      </c>
      <c r="N157" s="259" t="str">
        <f t="shared" si="97"/>
        <v/>
      </c>
      <c r="O157" s="146"/>
      <c r="P157" s="100" t="str">
        <f t="shared" si="98"/>
        <v/>
      </c>
      <c r="Q157" s="100" t="str">
        <f t="shared" si="99"/>
        <v/>
      </c>
      <c r="R157" s="100" t="str">
        <f t="shared" si="100"/>
        <v/>
      </c>
      <c r="S157" s="100" t="str">
        <f t="shared" si="101"/>
        <v/>
      </c>
      <c r="T157" s="100" t="str">
        <f t="shared" si="102"/>
        <v/>
      </c>
      <c r="U157" s="100" t="str">
        <f t="shared" si="103"/>
        <v/>
      </c>
      <c r="V157" s="100" t="str">
        <f t="shared" si="104"/>
        <v/>
      </c>
      <c r="W157" s="100" t="str">
        <f t="shared" si="105"/>
        <v/>
      </c>
      <c r="X157" s="100" t="str">
        <f t="shared" si="106"/>
        <v/>
      </c>
      <c r="Y157" s="100" t="str">
        <f t="shared" si="107"/>
        <v/>
      </c>
      <c r="Z157" s="100" t="str">
        <f t="shared" si="108"/>
        <v/>
      </c>
      <c r="AA157" s="100" t="str">
        <f t="shared" si="109"/>
        <v/>
      </c>
      <c r="AB157" s="100" t="str">
        <f t="shared" si="110"/>
        <v/>
      </c>
      <c r="AC157" s="100" t="str">
        <f t="shared" si="111"/>
        <v/>
      </c>
      <c r="AD157" s="100"/>
      <c r="AE157" s="100" t="str">
        <f t="shared" si="112"/>
        <v/>
      </c>
      <c r="AF157" s="100" t="str">
        <f t="shared" si="113"/>
        <v/>
      </c>
      <c r="AG157" s="100" t="str">
        <f t="shared" si="114"/>
        <v/>
      </c>
      <c r="AH157" s="100" t="str">
        <f t="shared" si="115"/>
        <v/>
      </c>
      <c r="AI157" s="100" t="str">
        <f t="shared" si="116"/>
        <v/>
      </c>
      <c r="AJ157" s="100" t="str">
        <f t="shared" si="117"/>
        <v/>
      </c>
      <c r="AK157" s="100" t="str">
        <f t="shared" si="118"/>
        <v/>
      </c>
      <c r="AL157" s="100" t="str">
        <f t="shared" si="119"/>
        <v/>
      </c>
      <c r="AM157" s="100" t="str">
        <f t="shared" si="120"/>
        <v/>
      </c>
      <c r="AN157" s="100" t="str">
        <f t="shared" si="121"/>
        <v/>
      </c>
      <c r="AO157" s="100" t="str">
        <f t="shared" si="122"/>
        <v/>
      </c>
      <c r="AP157" s="100" t="str">
        <f t="shared" si="123"/>
        <v/>
      </c>
      <c r="AQ157" s="100" t="str">
        <f t="shared" si="124"/>
        <v/>
      </c>
      <c r="AR157" s="100" t="str">
        <f t="shared" si="125"/>
        <v/>
      </c>
      <c r="AS157" s="259" t="str">
        <f t="shared" si="126"/>
        <v/>
      </c>
      <c r="AT157" s="259" t="str">
        <f t="shared" si="127"/>
        <v/>
      </c>
      <c r="AU157" s="259" t="str">
        <f t="shared" si="128"/>
        <v/>
      </c>
      <c r="AV157" s="259" t="str">
        <f t="shared" si="129"/>
        <v/>
      </c>
      <c r="AW157" s="259"/>
      <c r="AX157" s="100" t="str">
        <f t="shared" si="130"/>
        <v/>
      </c>
      <c r="AY157" s="100" t="str">
        <f t="shared" si="131"/>
        <v/>
      </c>
      <c r="AZ157" s="100" t="str">
        <f t="shared" si="132"/>
        <v/>
      </c>
      <c r="BA157" s="100" t="str">
        <f t="shared" si="133"/>
        <v/>
      </c>
      <c r="BB157" s="100" t="str">
        <f t="shared" si="134"/>
        <v/>
      </c>
      <c r="BC157" s="100" t="str">
        <f t="shared" si="135"/>
        <v/>
      </c>
      <c r="BD157" s="100" t="str">
        <f t="shared" si="136"/>
        <v/>
      </c>
      <c r="BE157" s="100" t="str">
        <f t="shared" si="137"/>
        <v/>
      </c>
      <c r="BF157" s="100" t="str">
        <f t="shared" si="138"/>
        <v/>
      </c>
      <c r="BG157" s="100" t="str">
        <f t="shared" si="139"/>
        <v/>
      </c>
      <c r="BH157" s="100" t="str">
        <f t="shared" si="140"/>
        <v/>
      </c>
      <c r="BI157" s="100" t="str">
        <f t="shared" si="141"/>
        <v/>
      </c>
      <c r="BJ157" s="100" t="str">
        <f t="shared" si="142"/>
        <v/>
      </c>
      <c r="BK157" s="100" t="str">
        <f t="shared" si="143"/>
        <v/>
      </c>
      <c r="BL157" s="100"/>
      <c r="BM157" s="100" t="str">
        <f t="shared" si="144"/>
        <v/>
      </c>
      <c r="BN157" s="100" t="str">
        <f t="shared" si="145"/>
        <v/>
      </c>
      <c r="BO157" s="100" t="str">
        <f t="shared" si="146"/>
        <v/>
      </c>
      <c r="BP157" s="100" t="str">
        <f t="shared" si="147"/>
        <v/>
      </c>
      <c r="BQ157" s="100" t="str">
        <f t="shared" si="148"/>
        <v/>
      </c>
      <c r="BR157" s="100" t="str">
        <f t="shared" si="149"/>
        <v/>
      </c>
      <c r="BS157" s="100" t="str">
        <f t="shared" si="150"/>
        <v/>
      </c>
      <c r="BT157" s="100" t="str">
        <f t="shared" si="151"/>
        <v/>
      </c>
      <c r="BU157" s="100" t="str">
        <f t="shared" si="152"/>
        <v/>
      </c>
      <c r="BV157" s="100" t="str">
        <f t="shared" si="153"/>
        <v/>
      </c>
      <c r="BW157" s="100" t="str">
        <f t="shared" si="154"/>
        <v/>
      </c>
      <c r="BX157" s="100" t="str">
        <f t="shared" si="155"/>
        <v/>
      </c>
      <c r="BY157" s="100" t="str">
        <f t="shared" si="156"/>
        <v/>
      </c>
      <c r="BZ157" s="100" t="str">
        <f t="shared" si="157"/>
        <v/>
      </c>
    </row>
    <row r="158" spans="1:78" ht="15.75" customHeight="1" x14ac:dyDescent="0.3">
      <c r="A158" s="387" t="str">
        <f>Contacts!$L$11&amp;"_"&amp;'Service Points'!C158</f>
        <v>______128</v>
      </c>
      <c r="B158" s="388">
        <f>IF(ISERROR(VLOOKUP(A158,LY!$D:$E,1,FALSE)),0,1)</f>
        <v>0</v>
      </c>
      <c r="C158" s="293">
        <f t="shared" si="158"/>
        <v>128</v>
      </c>
      <c r="D158" s="295" t="str">
        <f t="shared" si="159"/>
        <v/>
      </c>
      <c r="E158" s="42" t="str">
        <f t="shared" si="160"/>
        <v/>
      </c>
      <c r="F158" s="42" t="str">
        <f t="shared" si="161"/>
        <v/>
      </c>
      <c r="G158" s="420" t="str">
        <f t="shared" si="162"/>
        <v/>
      </c>
      <c r="H158" s="42"/>
      <c r="I158" s="294" t="str">
        <f t="shared" si="163"/>
        <v/>
      </c>
      <c r="J158" s="130" t="str">
        <f t="shared" si="164"/>
        <v/>
      </c>
      <c r="K158" s="386" t="str">
        <f t="shared" si="95"/>
        <v/>
      </c>
      <c r="L158" s="46">
        <f t="shared" si="165"/>
        <v>0</v>
      </c>
      <c r="M158" s="259" t="str">
        <f t="shared" si="96"/>
        <v/>
      </c>
      <c r="N158" s="259" t="str">
        <f t="shared" si="97"/>
        <v/>
      </c>
      <c r="O158" s="146"/>
      <c r="P158" s="100" t="str">
        <f t="shared" si="98"/>
        <v/>
      </c>
      <c r="Q158" s="100" t="str">
        <f t="shared" si="99"/>
        <v/>
      </c>
      <c r="R158" s="100" t="str">
        <f t="shared" si="100"/>
        <v/>
      </c>
      <c r="S158" s="100" t="str">
        <f t="shared" si="101"/>
        <v/>
      </c>
      <c r="T158" s="100" t="str">
        <f t="shared" si="102"/>
        <v/>
      </c>
      <c r="U158" s="100" t="str">
        <f t="shared" si="103"/>
        <v/>
      </c>
      <c r="V158" s="100" t="str">
        <f t="shared" si="104"/>
        <v/>
      </c>
      <c r="W158" s="100" t="str">
        <f t="shared" si="105"/>
        <v/>
      </c>
      <c r="X158" s="100" t="str">
        <f t="shared" si="106"/>
        <v/>
      </c>
      <c r="Y158" s="100" t="str">
        <f t="shared" si="107"/>
        <v/>
      </c>
      <c r="Z158" s="100" t="str">
        <f t="shared" si="108"/>
        <v/>
      </c>
      <c r="AA158" s="100" t="str">
        <f t="shared" si="109"/>
        <v/>
      </c>
      <c r="AB158" s="100" t="str">
        <f t="shared" si="110"/>
        <v/>
      </c>
      <c r="AC158" s="100" t="str">
        <f t="shared" si="111"/>
        <v/>
      </c>
      <c r="AD158" s="100"/>
      <c r="AE158" s="100" t="str">
        <f t="shared" si="112"/>
        <v/>
      </c>
      <c r="AF158" s="100" t="str">
        <f t="shared" si="113"/>
        <v/>
      </c>
      <c r="AG158" s="100" t="str">
        <f t="shared" si="114"/>
        <v/>
      </c>
      <c r="AH158" s="100" t="str">
        <f t="shared" si="115"/>
        <v/>
      </c>
      <c r="AI158" s="100" t="str">
        <f t="shared" si="116"/>
        <v/>
      </c>
      <c r="AJ158" s="100" t="str">
        <f t="shared" si="117"/>
        <v/>
      </c>
      <c r="AK158" s="100" t="str">
        <f t="shared" si="118"/>
        <v/>
      </c>
      <c r="AL158" s="100" t="str">
        <f t="shared" si="119"/>
        <v/>
      </c>
      <c r="AM158" s="100" t="str">
        <f t="shared" si="120"/>
        <v/>
      </c>
      <c r="AN158" s="100" t="str">
        <f t="shared" si="121"/>
        <v/>
      </c>
      <c r="AO158" s="100" t="str">
        <f t="shared" si="122"/>
        <v/>
      </c>
      <c r="AP158" s="100" t="str">
        <f t="shared" si="123"/>
        <v/>
      </c>
      <c r="AQ158" s="100" t="str">
        <f t="shared" si="124"/>
        <v/>
      </c>
      <c r="AR158" s="100" t="str">
        <f t="shared" si="125"/>
        <v/>
      </c>
      <c r="AS158" s="259" t="str">
        <f t="shared" si="126"/>
        <v/>
      </c>
      <c r="AT158" s="259" t="str">
        <f t="shared" si="127"/>
        <v/>
      </c>
      <c r="AU158" s="259" t="str">
        <f t="shared" si="128"/>
        <v/>
      </c>
      <c r="AV158" s="259" t="str">
        <f t="shared" si="129"/>
        <v/>
      </c>
      <c r="AW158" s="259"/>
      <c r="AX158" s="100" t="str">
        <f t="shared" si="130"/>
        <v/>
      </c>
      <c r="AY158" s="100" t="str">
        <f t="shared" si="131"/>
        <v/>
      </c>
      <c r="AZ158" s="100" t="str">
        <f t="shared" si="132"/>
        <v/>
      </c>
      <c r="BA158" s="100" t="str">
        <f t="shared" si="133"/>
        <v/>
      </c>
      <c r="BB158" s="100" t="str">
        <f t="shared" si="134"/>
        <v/>
      </c>
      <c r="BC158" s="100" t="str">
        <f t="shared" si="135"/>
        <v/>
      </c>
      <c r="BD158" s="100" t="str">
        <f t="shared" si="136"/>
        <v/>
      </c>
      <c r="BE158" s="100" t="str">
        <f t="shared" si="137"/>
        <v/>
      </c>
      <c r="BF158" s="100" t="str">
        <f t="shared" si="138"/>
        <v/>
      </c>
      <c r="BG158" s="100" t="str">
        <f t="shared" si="139"/>
        <v/>
      </c>
      <c r="BH158" s="100" t="str">
        <f t="shared" si="140"/>
        <v/>
      </c>
      <c r="BI158" s="100" t="str">
        <f t="shared" si="141"/>
        <v/>
      </c>
      <c r="BJ158" s="100" t="str">
        <f t="shared" si="142"/>
        <v/>
      </c>
      <c r="BK158" s="100" t="str">
        <f t="shared" si="143"/>
        <v/>
      </c>
      <c r="BL158" s="100"/>
      <c r="BM158" s="100" t="str">
        <f t="shared" si="144"/>
        <v/>
      </c>
      <c r="BN158" s="100" t="str">
        <f t="shared" si="145"/>
        <v/>
      </c>
      <c r="BO158" s="100" t="str">
        <f t="shared" si="146"/>
        <v/>
      </c>
      <c r="BP158" s="100" t="str">
        <f t="shared" si="147"/>
        <v/>
      </c>
      <c r="BQ158" s="100" t="str">
        <f t="shared" si="148"/>
        <v/>
      </c>
      <c r="BR158" s="100" t="str">
        <f t="shared" si="149"/>
        <v/>
      </c>
      <c r="BS158" s="100" t="str">
        <f t="shared" si="150"/>
        <v/>
      </c>
      <c r="BT158" s="100" t="str">
        <f t="shared" si="151"/>
        <v/>
      </c>
      <c r="BU158" s="100" t="str">
        <f t="shared" si="152"/>
        <v/>
      </c>
      <c r="BV158" s="100" t="str">
        <f t="shared" si="153"/>
        <v/>
      </c>
      <c r="BW158" s="100" t="str">
        <f t="shared" si="154"/>
        <v/>
      </c>
      <c r="BX158" s="100" t="str">
        <f t="shared" si="155"/>
        <v/>
      </c>
      <c r="BY158" s="100" t="str">
        <f t="shared" si="156"/>
        <v/>
      </c>
      <c r="BZ158" s="100" t="str">
        <f t="shared" si="157"/>
        <v/>
      </c>
    </row>
    <row r="159" spans="1:78" ht="15.75" customHeight="1" x14ac:dyDescent="0.3">
      <c r="A159" s="387" t="str">
        <f>Contacts!$L$11&amp;"_"&amp;'Service Points'!C159</f>
        <v>______129</v>
      </c>
      <c r="B159" s="388">
        <f>IF(ISERROR(VLOOKUP(A159,LY!$D:$E,1,FALSE)),0,1)</f>
        <v>0</v>
      </c>
      <c r="C159" s="293">
        <f t="shared" si="158"/>
        <v>129</v>
      </c>
      <c r="D159" s="295" t="str">
        <f t="shared" ref="D159:D170" si="166">IF($B159=1,VLOOKUP($A159,LY_ServicePoints,2,FALSE),"")</f>
        <v/>
      </c>
      <c r="E159" s="42" t="str">
        <f t="shared" ref="E159:E170" si="167">IF($B159=1,VLOOKUP($A159,LY_ServicePoints,3,FALSE),"")</f>
        <v/>
      </c>
      <c r="F159" s="42" t="str">
        <f t="shared" ref="F159:F170" si="168">IF($B159=1,VLOOKUP($A159,LY_ServicePoints,4,FALSE),"")</f>
        <v/>
      </c>
      <c r="G159" s="420" t="str">
        <f t="shared" ref="G159:G170" si="169">IF($B159=1,VLOOKUP($A159,LY_ServicePoints,5,FALSE),"")</f>
        <v/>
      </c>
      <c r="H159" s="42"/>
      <c r="I159" s="294" t="str">
        <f t="shared" ref="I159:I170" si="170">IF($B159=1,VLOOKUP($A159,LY_ServicePoints,6,FALSE),"")</f>
        <v/>
      </c>
      <c r="J159" s="130" t="str">
        <f t="shared" ref="J159:J170" si="171">IF($B159=1,VLOOKUP($A159,LY_ServicePoints,7,FALSE),"")</f>
        <v/>
      </c>
      <c r="K159" s="386" t="str">
        <f t="shared" si="95"/>
        <v/>
      </c>
      <c r="L159" s="46">
        <f t="shared" ref="L159:L170" si="172">IF(LEN(D159)&gt;0,1,0)</f>
        <v>0</v>
      </c>
      <c r="M159" s="259" t="str">
        <f t="shared" si="96"/>
        <v/>
      </c>
      <c r="N159" s="259" t="str">
        <f t="shared" si="97"/>
        <v/>
      </c>
      <c r="O159" s="146"/>
      <c r="P159" s="100" t="str">
        <f t="shared" si="98"/>
        <v/>
      </c>
      <c r="Q159" s="100" t="str">
        <f t="shared" si="99"/>
        <v/>
      </c>
      <c r="R159" s="100" t="str">
        <f t="shared" si="100"/>
        <v/>
      </c>
      <c r="S159" s="100" t="str">
        <f t="shared" si="101"/>
        <v/>
      </c>
      <c r="T159" s="100" t="str">
        <f t="shared" si="102"/>
        <v/>
      </c>
      <c r="U159" s="100" t="str">
        <f t="shared" si="103"/>
        <v/>
      </c>
      <c r="V159" s="100" t="str">
        <f t="shared" si="104"/>
        <v/>
      </c>
      <c r="W159" s="100" t="str">
        <f t="shared" si="105"/>
        <v/>
      </c>
      <c r="X159" s="100" t="str">
        <f t="shared" si="106"/>
        <v/>
      </c>
      <c r="Y159" s="100" t="str">
        <f t="shared" si="107"/>
        <v/>
      </c>
      <c r="Z159" s="100" t="str">
        <f t="shared" si="108"/>
        <v/>
      </c>
      <c r="AA159" s="100" t="str">
        <f t="shared" si="109"/>
        <v/>
      </c>
      <c r="AB159" s="100" t="str">
        <f t="shared" si="110"/>
        <v/>
      </c>
      <c r="AC159" s="100" t="str">
        <f t="shared" si="111"/>
        <v/>
      </c>
      <c r="AD159" s="100"/>
      <c r="AE159" s="100" t="str">
        <f t="shared" si="112"/>
        <v/>
      </c>
      <c r="AF159" s="100" t="str">
        <f t="shared" si="113"/>
        <v/>
      </c>
      <c r="AG159" s="100" t="str">
        <f t="shared" si="114"/>
        <v/>
      </c>
      <c r="AH159" s="100" t="str">
        <f t="shared" si="115"/>
        <v/>
      </c>
      <c r="AI159" s="100" t="str">
        <f t="shared" si="116"/>
        <v/>
      </c>
      <c r="AJ159" s="100" t="str">
        <f t="shared" si="117"/>
        <v/>
      </c>
      <c r="AK159" s="100" t="str">
        <f t="shared" si="118"/>
        <v/>
      </c>
      <c r="AL159" s="100" t="str">
        <f t="shared" si="119"/>
        <v/>
      </c>
      <c r="AM159" s="100" t="str">
        <f t="shared" si="120"/>
        <v/>
      </c>
      <c r="AN159" s="100" t="str">
        <f t="shared" si="121"/>
        <v/>
      </c>
      <c r="AO159" s="100" t="str">
        <f t="shared" si="122"/>
        <v/>
      </c>
      <c r="AP159" s="100" t="str">
        <f t="shared" si="123"/>
        <v/>
      </c>
      <c r="AQ159" s="100" t="str">
        <f t="shared" si="124"/>
        <v/>
      </c>
      <c r="AR159" s="100" t="str">
        <f t="shared" si="125"/>
        <v/>
      </c>
      <c r="AS159" s="259" t="str">
        <f t="shared" si="126"/>
        <v/>
      </c>
      <c r="AT159" s="259" t="str">
        <f t="shared" si="127"/>
        <v/>
      </c>
      <c r="AU159" s="259" t="str">
        <f t="shared" si="128"/>
        <v/>
      </c>
      <c r="AV159" s="259" t="str">
        <f t="shared" si="129"/>
        <v/>
      </c>
      <c r="AW159" s="259"/>
      <c r="AX159" s="100" t="str">
        <f t="shared" si="130"/>
        <v/>
      </c>
      <c r="AY159" s="100" t="str">
        <f t="shared" si="131"/>
        <v/>
      </c>
      <c r="AZ159" s="100" t="str">
        <f t="shared" si="132"/>
        <v/>
      </c>
      <c r="BA159" s="100" t="str">
        <f t="shared" si="133"/>
        <v/>
      </c>
      <c r="BB159" s="100" t="str">
        <f t="shared" si="134"/>
        <v/>
      </c>
      <c r="BC159" s="100" t="str">
        <f t="shared" si="135"/>
        <v/>
      </c>
      <c r="BD159" s="100" t="str">
        <f t="shared" si="136"/>
        <v/>
      </c>
      <c r="BE159" s="100" t="str">
        <f t="shared" si="137"/>
        <v/>
      </c>
      <c r="BF159" s="100" t="str">
        <f t="shared" si="138"/>
        <v/>
      </c>
      <c r="BG159" s="100" t="str">
        <f t="shared" si="139"/>
        <v/>
      </c>
      <c r="BH159" s="100" t="str">
        <f t="shared" si="140"/>
        <v/>
      </c>
      <c r="BI159" s="100" t="str">
        <f t="shared" si="141"/>
        <v/>
      </c>
      <c r="BJ159" s="100" t="str">
        <f t="shared" si="142"/>
        <v/>
      </c>
      <c r="BK159" s="100" t="str">
        <f t="shared" si="143"/>
        <v/>
      </c>
      <c r="BL159" s="100"/>
      <c r="BM159" s="100" t="str">
        <f t="shared" si="144"/>
        <v/>
      </c>
      <c r="BN159" s="100" t="str">
        <f t="shared" si="145"/>
        <v/>
      </c>
      <c r="BO159" s="100" t="str">
        <f t="shared" si="146"/>
        <v/>
      </c>
      <c r="BP159" s="100" t="str">
        <f t="shared" si="147"/>
        <v/>
      </c>
      <c r="BQ159" s="100" t="str">
        <f t="shared" si="148"/>
        <v/>
      </c>
      <c r="BR159" s="100" t="str">
        <f t="shared" si="149"/>
        <v/>
      </c>
      <c r="BS159" s="100" t="str">
        <f t="shared" si="150"/>
        <v/>
      </c>
      <c r="BT159" s="100" t="str">
        <f t="shared" si="151"/>
        <v/>
      </c>
      <c r="BU159" s="100" t="str">
        <f t="shared" si="152"/>
        <v/>
      </c>
      <c r="BV159" s="100" t="str">
        <f t="shared" si="153"/>
        <v/>
      </c>
      <c r="BW159" s="100" t="str">
        <f t="shared" si="154"/>
        <v/>
      </c>
      <c r="BX159" s="100" t="str">
        <f t="shared" si="155"/>
        <v/>
      </c>
      <c r="BY159" s="100" t="str">
        <f t="shared" si="156"/>
        <v/>
      </c>
      <c r="BZ159" s="100" t="str">
        <f t="shared" si="157"/>
        <v/>
      </c>
    </row>
    <row r="160" spans="1:78" ht="15.75" customHeight="1" x14ac:dyDescent="0.3">
      <c r="A160" s="387" t="str">
        <f>Contacts!$L$11&amp;"_"&amp;'Service Points'!C160</f>
        <v>______130</v>
      </c>
      <c r="B160" s="388">
        <f>IF(ISERROR(VLOOKUP(A160,LY!$D:$E,1,FALSE)),0,1)</f>
        <v>0</v>
      </c>
      <c r="C160" s="293">
        <f t="shared" si="158"/>
        <v>130</v>
      </c>
      <c r="D160" s="295" t="str">
        <f t="shared" si="166"/>
        <v/>
      </c>
      <c r="E160" s="42" t="str">
        <f t="shared" si="167"/>
        <v/>
      </c>
      <c r="F160" s="42" t="str">
        <f t="shared" si="168"/>
        <v/>
      </c>
      <c r="G160" s="420" t="str">
        <f t="shared" si="169"/>
        <v/>
      </c>
      <c r="H160" s="42"/>
      <c r="I160" s="294" t="str">
        <f t="shared" si="170"/>
        <v/>
      </c>
      <c r="J160" s="130" t="str">
        <f t="shared" si="171"/>
        <v/>
      </c>
      <c r="K160" s="386" t="str">
        <f t="shared" ref="K160:K170" si="173">IF(AND(ISTEXT(F160),ISTEXT(G160)),LEFT(E160,1),"")</f>
        <v/>
      </c>
      <c r="L160" s="46">
        <f t="shared" si="172"/>
        <v>0</v>
      </c>
      <c r="M160" s="259" t="str">
        <f t="shared" ref="M160:M170" si="174">IF($L160=0,"",IF(OR($J160="(Select)",$J160="Select",$J160="No",J160=""),0,1))</f>
        <v/>
      </c>
      <c r="N160" s="259" t="str">
        <f t="shared" ref="N160:N170" si="175">IF($L160=0,"",IF(OR($J160="(Select)",$J160="Select",$J160="Yes",J160=""),0,1))</f>
        <v/>
      </c>
      <c r="O160" s="146"/>
      <c r="P160" s="100" t="str">
        <f t="shared" ref="P160:P170" si="176">IF($L160=0,"",IF(AND($M160=1,$E160="Static",SUM($F160,$G160)&gt;=60),1,0))</f>
        <v/>
      </c>
      <c r="Q160" s="100" t="str">
        <f t="shared" ref="Q160:Q170" si="177">IF($L160=0,"",IF(AND($M160=1,$E160="Static",SUM($F160,$G160)&gt;=55),1-P160,0))</f>
        <v/>
      </c>
      <c r="R160" s="100" t="str">
        <f t="shared" ref="R160:R170" si="178">IF($L160=0,"",IF(AND($M160=1,$E160="Static",SUM($F160,$G160)&gt;=50),1-SUM(P160:Q160),0))</f>
        <v/>
      </c>
      <c r="S160" s="100" t="str">
        <f t="shared" ref="S160:S170" si="179">IF($L160=0,"",IF(AND($M160=1,$E160="Static",SUM($F160,$G160)&gt;=45),1-SUM(P160:R160),0))</f>
        <v/>
      </c>
      <c r="T160" s="100" t="str">
        <f t="shared" ref="T160:T170" si="180">IF($L160=0,"",IF(AND($M160=1,$E160="Static",SUM($F160,$G160)&gt;=40),1-SUM(P160:S160),0))</f>
        <v/>
      </c>
      <c r="U160" s="100" t="str">
        <f t="shared" ref="U160:U170" si="181">IF($L160=0,"",IF(AND($M160=1,$E160="Static",SUM($F160,$G160)&gt;=35),1-SUM(P160:T160),0))</f>
        <v/>
      </c>
      <c r="V160" s="100" t="str">
        <f t="shared" ref="V160:V170" si="182">IF($L160=0,"",IF(AND($M160=1,$E160="Static",SUM($F160,$G160)&gt;=30),1-SUM(P160:U160),0))</f>
        <v/>
      </c>
      <c r="W160" s="100" t="str">
        <f t="shared" ref="W160:W170" si="183">IF($L160=0,"",IF(AND($M160=1,$E160="Static",SUM($F160,$G160)&gt;=25),1-SUM(P160:V160),0))</f>
        <v/>
      </c>
      <c r="X160" s="100" t="str">
        <f t="shared" ref="X160:X170" si="184">IF($L160=0,"",IF(AND($M160=1,$E160="Static",SUM($F160,$G160)&gt;=20),1-SUM(P160:W160),0))</f>
        <v/>
      </c>
      <c r="Y160" s="100" t="str">
        <f t="shared" ref="Y160:Y170" si="185">IF($L160=0,"",IF(AND($M160=1,$E160="Static",SUM($F160,$G160)&gt;=15),1-SUM(P160:X160),0))</f>
        <v/>
      </c>
      <c r="Z160" s="100" t="str">
        <f t="shared" ref="Z160:Z170" si="186">IF($L160=0,"",IF(AND($M160=1,$E160="Static",SUM($F160,$G160)&gt;=10),1-SUM(P160:Y160),0))</f>
        <v/>
      </c>
      <c r="AA160" s="100" t="str">
        <f t="shared" ref="AA160:AA170" si="187">IF($L160=0,"",IF(AND($M160=1,$E160="Mobile",SUM($F160,$G160)&gt;=10),1,0))</f>
        <v/>
      </c>
      <c r="AB160" s="100" t="str">
        <f t="shared" ref="AB160:AB170" si="188">IF($L160=0,"",IF(AND($M160=1,$E160="Mobile",SUM($F160,$G160)&lt;10),1,0))</f>
        <v/>
      </c>
      <c r="AC160" s="100" t="str">
        <f t="shared" ref="AC160:AC170" si="189">IF($L160=0,"",IF(AND($M160=1,$E160="Static",SUM($F160,$G160)&lt;10),1,0))</f>
        <v/>
      </c>
      <c r="AD160" s="100"/>
      <c r="AE160" s="100" t="str">
        <f t="shared" ref="AE160:AE170" si="190">IF($L160=0,"",IF(AND($N160=1,$E160="Static",SUM($F160,$G160)&gt;=60),1,0))</f>
        <v/>
      </c>
      <c r="AF160" s="100" t="str">
        <f t="shared" ref="AF160:AF170" si="191">IF($L160=0,"",IF(AND($N160=1,$E160="Static",SUM($F160,$G160)&gt;=55),1-AE160,0))</f>
        <v/>
      </c>
      <c r="AG160" s="100" t="str">
        <f t="shared" ref="AG160:AG170" si="192">IF($L160=0,"",IF(AND($N160=1,$E160="Static",SUM($F160,$G160)&gt;=50),1-SUM(AE160:AF160),0))</f>
        <v/>
      </c>
      <c r="AH160" s="100" t="str">
        <f t="shared" ref="AH160:AH170" si="193">IF($L160=0,"",IF(AND($N160=1,$E160="Static",SUM($F160,$G160)&gt;=45),1-SUM(AE160:AG160),0))</f>
        <v/>
      </c>
      <c r="AI160" s="100" t="str">
        <f t="shared" ref="AI160:AI170" si="194">IF($L160=0,"",IF(AND($N160=1,$E160="Static",SUM($F160,$G160)&gt;=40),1-SUM(AE160:AH160),0))</f>
        <v/>
      </c>
      <c r="AJ160" s="100" t="str">
        <f t="shared" ref="AJ160:AJ170" si="195">IF($L160=0,"",IF(AND($N160=1,$E160="Static",SUM($F160,$G160)&gt;=35),1-SUM(AE160:AI160),0))</f>
        <v/>
      </c>
      <c r="AK160" s="100" t="str">
        <f t="shared" ref="AK160:AK170" si="196">IF($L160=0,"",IF(AND($N160=1,$E160="Static",SUM($F160,$G160)&gt;=30),1-SUM(AE160:AJ160),0))</f>
        <v/>
      </c>
      <c r="AL160" s="100" t="str">
        <f t="shared" ref="AL160:AL170" si="197">IF($L160=0,"",IF(AND($N160=1,$E160="Static",SUM($F160,$G160)&gt;=25),1-SUM(AE160:AK160),0))</f>
        <v/>
      </c>
      <c r="AM160" s="100" t="str">
        <f t="shared" ref="AM160:AM170" si="198">IF($L160=0,"",IF(AND($N160=1,$E160="Static",SUM($F160,$G160)&gt;=20),1-SUM(AE160:AL160),0))</f>
        <v/>
      </c>
      <c r="AN160" s="100" t="str">
        <f t="shared" ref="AN160:AN170" si="199">IF($L160=0,"",IF(AND($N160=1,$E160="Static",SUM($F160,$G160)&gt;=15),1-SUM(AE160:AM160),0))</f>
        <v/>
      </c>
      <c r="AO160" s="100" t="str">
        <f t="shared" ref="AO160:AO170" si="200">IF($L160=0,"",IF(AND($N160=1,$E160="Static",SUM($F160,$G160)&gt;=10),1-SUM(AE160:AN160),0))</f>
        <v/>
      </c>
      <c r="AP160" s="100" t="str">
        <f t="shared" ref="AP160:AP170" si="201">IF($L160=0,"",IF(AND($N160=1,$E160="Mobile",SUM($F160,$G160)&gt;=10),1,0))</f>
        <v/>
      </c>
      <c r="AQ160" s="100" t="str">
        <f t="shared" ref="AQ160:AQ170" si="202">IF($L160=0,"",IF(AND($N160=1,$E160="Mobile",SUM($F160,$G160)&lt;10),1,0))</f>
        <v/>
      </c>
      <c r="AR160" s="100" t="str">
        <f t="shared" ref="AR160:AR170" si="203">IF($L160=0,"",IF(AND($N160=1,$E160="Static",SUM($F160,$G160)&lt;10),1,0))</f>
        <v/>
      </c>
      <c r="AS160" s="259" t="str">
        <f t="shared" ref="AS160:AS165" si="204">IF($L160=0,"",IF($I160="Local Authority Run Library",1,0))</f>
        <v/>
      </c>
      <c r="AT160" s="259" t="str">
        <f t="shared" ref="AT160:AT165" si="205">IF($L160=0,"",IF($I160="Community Managed Co-Produced Library",1,0))</f>
        <v/>
      </c>
      <c r="AU160" s="259" t="str">
        <f t="shared" ref="AU160:AU165" si="206">IF($L160=0,"",IF($I160="Commissioned Community Co-Produced Library",1,0))</f>
        <v/>
      </c>
      <c r="AV160" s="259" t="str">
        <f t="shared" ref="AV160:AV165" si="207">IF($L160=0,"",IF($I160="Independent Library",1,0))</f>
        <v/>
      </c>
      <c r="AW160" s="259"/>
      <c r="AX160" s="100" t="str">
        <f t="shared" ref="AX160:AX170" si="208">IF($L160=0,"",IF(AND($M160=1,$E160="Static",SUM($H160)&gt;=60),1,0))</f>
        <v/>
      </c>
      <c r="AY160" s="100" t="str">
        <f t="shared" ref="AY160:AY170" si="209">IF($L160=0,"",IF(AND($M160=1,$E160="Static",SUM($H160)&gt;=55),1-AX160,0))</f>
        <v/>
      </c>
      <c r="AZ160" s="100" t="str">
        <f t="shared" ref="AZ160:AZ170" si="210">IF($L160=0,"",IF(AND($M160=1,$E160="Static",SUM($H160)&gt;=50),1-SUM(AX160:AY160),0))</f>
        <v/>
      </c>
      <c r="BA160" s="100" t="str">
        <f t="shared" ref="BA160:BA170" si="211">IF($L160=0,"",IF(AND($M160=1,$E160="Static",SUM($H160)&gt;=45),1-SUM(AX160:AZ160),0))</f>
        <v/>
      </c>
      <c r="BB160" s="100" t="str">
        <f t="shared" ref="BB160:BB170" si="212">IF($L160=0,"",IF(AND($M160=1,$E160="Static",SUM($H160)&gt;=40),1-SUM(AX160:BA160),0))</f>
        <v/>
      </c>
      <c r="BC160" s="100" t="str">
        <f t="shared" ref="BC160:BC170" si="213">IF($L160=0,"",IF(AND($M160=1,$E160="Static",SUM($H160)&gt;=35),1-SUM(AX160:BB160),0))</f>
        <v/>
      </c>
      <c r="BD160" s="100" t="str">
        <f t="shared" ref="BD160:BD170" si="214">IF($L160=0,"",IF(AND($M160=1,$E160="Static",SUM($H160)&gt;=30),1-SUM(AX160:BC160),0))</f>
        <v/>
      </c>
      <c r="BE160" s="100" t="str">
        <f t="shared" ref="BE160:BE170" si="215">IF($L160=0,"",IF(AND($M160=1,$E160="Static",SUM($H160)&gt;=25),1-SUM(AX160:BD160),0))</f>
        <v/>
      </c>
      <c r="BF160" s="100" t="str">
        <f t="shared" ref="BF160:BF170" si="216">IF($L160=0,"",IF(AND($M160=1,$E160="Static",SUM($H160)&gt;=20),1-SUM(AX160:BE160),0))</f>
        <v/>
      </c>
      <c r="BG160" s="100" t="str">
        <f t="shared" ref="BG160:BG170" si="217">IF($L160=0,"",IF(AND($M160=1,$E160="Static",SUM($H160)&gt;=15),1-SUM(AX160:BF160),0))</f>
        <v/>
      </c>
      <c r="BH160" s="100" t="str">
        <f t="shared" ref="BH160:BH170" si="218">IF($L160=0,"",IF(AND($M160=1,$E160="Static",SUM($H160)&gt;=10),1-SUM(AX160:BG160),0))</f>
        <v/>
      </c>
      <c r="BI160" s="100" t="str">
        <f t="shared" ref="BI160:BI170" si="219">IF($L160=0,"",IF(AND($M160=1,$E160="Mobile",SUM($H160)&gt;=10),1,0))</f>
        <v/>
      </c>
      <c r="BJ160" s="100" t="str">
        <f t="shared" ref="BJ160:BJ170" si="220">IF($L160=0,"",IF($H160=0,0,IF(AND($M160=1,$E160="Mobile",SUM($H160)&lt;10),1,0)))</f>
        <v/>
      </c>
      <c r="BK160" s="100" t="str">
        <f t="shared" ref="BK160:BK170" si="221">IF($L160=0,"",IF($H160=0,0,IF(AND($M160=1,$E160="Static",SUM($H160)&lt;10),1,0)))</f>
        <v/>
      </c>
      <c r="BL160" s="100"/>
      <c r="BM160" s="100" t="str">
        <f t="shared" ref="BM160:BM170" si="222">IF($L160=0,"",IF(AND($N160=1,$E160="Static",SUM($H160)&gt;=60),1,0))</f>
        <v/>
      </c>
      <c r="BN160" s="100" t="str">
        <f t="shared" ref="BN160:BN170" si="223">IF($L160=0,"",IF(AND($N160=1,$E160="Static",SUM($H160)&gt;=55),1-BM160,0))</f>
        <v/>
      </c>
      <c r="BO160" s="100" t="str">
        <f t="shared" ref="BO160:BO170" si="224">IF($L160=0,"",IF(AND($N160=1,$E160="Static",SUM($H160)&gt;=50),1-SUM(BM160:BN160),0))</f>
        <v/>
      </c>
      <c r="BP160" s="100" t="str">
        <f t="shared" ref="BP160:BP170" si="225">IF($L160=0,"",IF(AND($N160=1,$E160="Static",SUM($H160)&gt;=45),1-SUM(BM160:BO160),0))</f>
        <v/>
      </c>
      <c r="BQ160" s="100" t="str">
        <f t="shared" ref="BQ160:BQ170" si="226">IF($L160=0,"",IF(AND($N160=1,$E160="Static",SUM($H160)&gt;=40),1-SUM(BM160:BP160),0))</f>
        <v/>
      </c>
      <c r="BR160" s="100" t="str">
        <f t="shared" ref="BR160:BR170" si="227">IF($L160=0,"",IF(AND($N160=1,$E160="Static",SUM($H160)&gt;=35),1-SUM(BM160:BQ160),0))</f>
        <v/>
      </c>
      <c r="BS160" s="100" t="str">
        <f t="shared" ref="BS160:BS170" si="228">IF($L160=0,"",IF(AND($N160=1,$E160="Static",SUM($H160)&gt;=30),1-SUM(BM160:BR160),0))</f>
        <v/>
      </c>
      <c r="BT160" s="100" t="str">
        <f t="shared" ref="BT160:BT170" si="229">IF($L160=0,"",IF(AND($N160=1,$E160="Static",SUM($H160)&gt;=25),1-SUM(BM160:BS160),0))</f>
        <v/>
      </c>
      <c r="BU160" s="100" t="str">
        <f t="shared" ref="BU160:BU170" si="230">IF($L160=0,"",IF(AND($N160=1,$E160="Static",SUM($H160)&gt;=20),1-SUM(BM160:BT160),0))</f>
        <v/>
      </c>
      <c r="BV160" s="100" t="str">
        <f t="shared" ref="BV160:BV170" si="231">IF($L160=0,"",IF(AND($N160=1,$E160="Static",SUM($H160)&gt;=15),1-SUM(BM160:BU160),0))</f>
        <v/>
      </c>
      <c r="BW160" s="100" t="str">
        <f t="shared" ref="BW160:BW170" si="232">IF($L160=0,"",IF(AND($N160=1,$E160="Static",SUM($H160)&gt;=10),1-SUM(BM160:BV160),0))</f>
        <v/>
      </c>
      <c r="BX160" s="100" t="str">
        <f t="shared" ref="BX160:BX170" si="233">IF($L160=0,"",IF(AND($N160=1,$E160="Mobile",SUM($H160)&gt;=10),1,0))</f>
        <v/>
      </c>
      <c r="BY160" s="100" t="str">
        <f t="shared" ref="BY160:BY170" si="234">IF($L160=0,"",IF($H160=0,0,IF(AND($N160=1,$E160="Mobile",SUM($H160)&lt;10),1,0)))</f>
        <v/>
      </c>
      <c r="BZ160" s="100" t="str">
        <f t="shared" ref="BZ160:BZ170" si="235">IF($L160=0,"",IF($H160=0,0,IF(AND($N160=1,$E160="Static",SUM($H160)&lt;10),1,0)))</f>
        <v/>
      </c>
    </row>
    <row r="161" spans="1:78" ht="15.75" customHeight="1" x14ac:dyDescent="0.3">
      <c r="A161" s="387" t="str">
        <f>Contacts!$L$11&amp;"_"&amp;'Service Points'!C161</f>
        <v>______131</v>
      </c>
      <c r="B161" s="388">
        <f>IF(ISERROR(VLOOKUP(A161,LY!$D:$E,1,FALSE)),0,1)</f>
        <v>0</v>
      </c>
      <c r="C161" s="293">
        <f t="shared" ref="C161:C170" si="236">C160+1</f>
        <v>131</v>
      </c>
      <c r="D161" s="295" t="str">
        <f t="shared" si="166"/>
        <v/>
      </c>
      <c r="E161" s="42" t="str">
        <f t="shared" si="167"/>
        <v/>
      </c>
      <c r="F161" s="42" t="str">
        <f t="shared" si="168"/>
        <v/>
      </c>
      <c r="G161" s="420" t="str">
        <f t="shared" si="169"/>
        <v/>
      </c>
      <c r="H161" s="42"/>
      <c r="I161" s="294" t="str">
        <f t="shared" si="170"/>
        <v/>
      </c>
      <c r="J161" s="130" t="str">
        <f t="shared" si="171"/>
        <v/>
      </c>
      <c r="K161" s="386" t="str">
        <f t="shared" si="173"/>
        <v/>
      </c>
      <c r="L161" s="46">
        <f t="shared" si="172"/>
        <v>0</v>
      </c>
      <c r="M161" s="259" t="str">
        <f t="shared" si="174"/>
        <v/>
      </c>
      <c r="N161" s="259" t="str">
        <f t="shared" si="175"/>
        <v/>
      </c>
      <c r="O161" s="146"/>
      <c r="P161" s="100" t="str">
        <f t="shared" si="176"/>
        <v/>
      </c>
      <c r="Q161" s="100" t="str">
        <f t="shared" si="177"/>
        <v/>
      </c>
      <c r="R161" s="100" t="str">
        <f t="shared" si="178"/>
        <v/>
      </c>
      <c r="S161" s="100" t="str">
        <f t="shared" si="179"/>
        <v/>
      </c>
      <c r="T161" s="100" t="str">
        <f t="shared" si="180"/>
        <v/>
      </c>
      <c r="U161" s="100" t="str">
        <f t="shared" si="181"/>
        <v/>
      </c>
      <c r="V161" s="100" t="str">
        <f t="shared" si="182"/>
        <v/>
      </c>
      <c r="W161" s="100" t="str">
        <f t="shared" si="183"/>
        <v/>
      </c>
      <c r="X161" s="100" t="str">
        <f t="shared" si="184"/>
        <v/>
      </c>
      <c r="Y161" s="100" t="str">
        <f t="shared" si="185"/>
        <v/>
      </c>
      <c r="Z161" s="100" t="str">
        <f t="shared" si="186"/>
        <v/>
      </c>
      <c r="AA161" s="100" t="str">
        <f t="shared" si="187"/>
        <v/>
      </c>
      <c r="AB161" s="100" t="str">
        <f t="shared" si="188"/>
        <v/>
      </c>
      <c r="AC161" s="100" t="str">
        <f t="shared" si="189"/>
        <v/>
      </c>
      <c r="AD161" s="100"/>
      <c r="AE161" s="100" t="str">
        <f t="shared" si="190"/>
        <v/>
      </c>
      <c r="AF161" s="100" t="str">
        <f t="shared" si="191"/>
        <v/>
      </c>
      <c r="AG161" s="100" t="str">
        <f t="shared" si="192"/>
        <v/>
      </c>
      <c r="AH161" s="100" t="str">
        <f t="shared" si="193"/>
        <v/>
      </c>
      <c r="AI161" s="100" t="str">
        <f t="shared" si="194"/>
        <v/>
      </c>
      <c r="AJ161" s="100" t="str">
        <f t="shared" si="195"/>
        <v/>
      </c>
      <c r="AK161" s="100" t="str">
        <f t="shared" si="196"/>
        <v/>
      </c>
      <c r="AL161" s="100" t="str">
        <f t="shared" si="197"/>
        <v/>
      </c>
      <c r="AM161" s="100" t="str">
        <f t="shared" si="198"/>
        <v/>
      </c>
      <c r="AN161" s="100" t="str">
        <f t="shared" si="199"/>
        <v/>
      </c>
      <c r="AO161" s="100" t="str">
        <f t="shared" si="200"/>
        <v/>
      </c>
      <c r="AP161" s="100" t="str">
        <f t="shared" si="201"/>
        <v/>
      </c>
      <c r="AQ161" s="100" t="str">
        <f t="shared" si="202"/>
        <v/>
      </c>
      <c r="AR161" s="100" t="str">
        <f t="shared" si="203"/>
        <v/>
      </c>
      <c r="AS161" s="259" t="str">
        <f t="shared" si="204"/>
        <v/>
      </c>
      <c r="AT161" s="259" t="str">
        <f t="shared" si="205"/>
        <v/>
      </c>
      <c r="AU161" s="259" t="str">
        <f t="shared" si="206"/>
        <v/>
      </c>
      <c r="AV161" s="259" t="str">
        <f t="shared" si="207"/>
        <v/>
      </c>
      <c r="AW161" s="259"/>
      <c r="AX161" s="100" t="str">
        <f t="shared" si="208"/>
        <v/>
      </c>
      <c r="AY161" s="100" t="str">
        <f t="shared" si="209"/>
        <v/>
      </c>
      <c r="AZ161" s="100" t="str">
        <f t="shared" si="210"/>
        <v/>
      </c>
      <c r="BA161" s="100" t="str">
        <f t="shared" si="211"/>
        <v/>
      </c>
      <c r="BB161" s="100" t="str">
        <f t="shared" si="212"/>
        <v/>
      </c>
      <c r="BC161" s="100" t="str">
        <f t="shared" si="213"/>
        <v/>
      </c>
      <c r="BD161" s="100" t="str">
        <f t="shared" si="214"/>
        <v/>
      </c>
      <c r="BE161" s="100" t="str">
        <f t="shared" si="215"/>
        <v/>
      </c>
      <c r="BF161" s="100" t="str">
        <f t="shared" si="216"/>
        <v/>
      </c>
      <c r="BG161" s="100" t="str">
        <f t="shared" si="217"/>
        <v/>
      </c>
      <c r="BH161" s="100" t="str">
        <f t="shared" si="218"/>
        <v/>
      </c>
      <c r="BI161" s="100" t="str">
        <f t="shared" si="219"/>
        <v/>
      </c>
      <c r="BJ161" s="100" t="str">
        <f t="shared" si="220"/>
        <v/>
      </c>
      <c r="BK161" s="100" t="str">
        <f t="shared" si="221"/>
        <v/>
      </c>
      <c r="BL161" s="100"/>
      <c r="BM161" s="100" t="str">
        <f t="shared" si="222"/>
        <v/>
      </c>
      <c r="BN161" s="100" t="str">
        <f t="shared" si="223"/>
        <v/>
      </c>
      <c r="BO161" s="100" t="str">
        <f t="shared" si="224"/>
        <v/>
      </c>
      <c r="BP161" s="100" t="str">
        <f t="shared" si="225"/>
        <v/>
      </c>
      <c r="BQ161" s="100" t="str">
        <f t="shared" si="226"/>
        <v/>
      </c>
      <c r="BR161" s="100" t="str">
        <f t="shared" si="227"/>
        <v/>
      </c>
      <c r="BS161" s="100" t="str">
        <f t="shared" si="228"/>
        <v/>
      </c>
      <c r="BT161" s="100" t="str">
        <f t="shared" si="229"/>
        <v/>
      </c>
      <c r="BU161" s="100" t="str">
        <f t="shared" si="230"/>
        <v/>
      </c>
      <c r="BV161" s="100" t="str">
        <f t="shared" si="231"/>
        <v/>
      </c>
      <c r="BW161" s="100" t="str">
        <f t="shared" si="232"/>
        <v/>
      </c>
      <c r="BX161" s="100" t="str">
        <f t="shared" si="233"/>
        <v/>
      </c>
      <c r="BY161" s="100" t="str">
        <f t="shared" si="234"/>
        <v/>
      </c>
      <c r="BZ161" s="100" t="str">
        <f t="shared" si="235"/>
        <v/>
      </c>
    </row>
    <row r="162" spans="1:78" ht="15.75" customHeight="1" x14ac:dyDescent="0.3">
      <c r="A162" s="387" t="str">
        <f>Contacts!$L$11&amp;"_"&amp;'Service Points'!C162</f>
        <v>______132</v>
      </c>
      <c r="B162" s="388">
        <f>IF(ISERROR(VLOOKUP(A162,LY!$D:$E,1,FALSE)),0,1)</f>
        <v>0</v>
      </c>
      <c r="C162" s="293">
        <f t="shared" si="236"/>
        <v>132</v>
      </c>
      <c r="D162" s="295" t="str">
        <f t="shared" si="166"/>
        <v/>
      </c>
      <c r="E162" s="42" t="str">
        <f t="shared" si="167"/>
        <v/>
      </c>
      <c r="F162" s="42" t="str">
        <f t="shared" si="168"/>
        <v/>
      </c>
      <c r="G162" s="420" t="str">
        <f t="shared" si="169"/>
        <v/>
      </c>
      <c r="H162" s="42"/>
      <c r="I162" s="294" t="str">
        <f t="shared" si="170"/>
        <v/>
      </c>
      <c r="J162" s="130" t="str">
        <f t="shared" si="171"/>
        <v/>
      </c>
      <c r="K162" s="386" t="str">
        <f t="shared" si="173"/>
        <v/>
      </c>
      <c r="L162" s="46">
        <f t="shared" si="172"/>
        <v>0</v>
      </c>
      <c r="M162" s="259" t="str">
        <f t="shared" si="174"/>
        <v/>
      </c>
      <c r="N162" s="259" t="str">
        <f t="shared" si="175"/>
        <v/>
      </c>
      <c r="O162" s="146"/>
      <c r="P162" s="100" t="str">
        <f t="shared" si="176"/>
        <v/>
      </c>
      <c r="Q162" s="100" t="str">
        <f t="shared" si="177"/>
        <v/>
      </c>
      <c r="R162" s="100" t="str">
        <f t="shared" si="178"/>
        <v/>
      </c>
      <c r="S162" s="100" t="str">
        <f t="shared" si="179"/>
        <v/>
      </c>
      <c r="T162" s="100" t="str">
        <f t="shared" si="180"/>
        <v/>
      </c>
      <c r="U162" s="100" t="str">
        <f t="shared" si="181"/>
        <v/>
      </c>
      <c r="V162" s="100" t="str">
        <f t="shared" si="182"/>
        <v/>
      </c>
      <c r="W162" s="100" t="str">
        <f t="shared" si="183"/>
        <v/>
      </c>
      <c r="X162" s="100" t="str">
        <f t="shared" si="184"/>
        <v/>
      </c>
      <c r="Y162" s="100" t="str">
        <f t="shared" si="185"/>
        <v/>
      </c>
      <c r="Z162" s="100" t="str">
        <f t="shared" si="186"/>
        <v/>
      </c>
      <c r="AA162" s="100" t="str">
        <f t="shared" si="187"/>
        <v/>
      </c>
      <c r="AB162" s="100" t="str">
        <f t="shared" si="188"/>
        <v/>
      </c>
      <c r="AC162" s="100" t="str">
        <f t="shared" si="189"/>
        <v/>
      </c>
      <c r="AD162" s="100"/>
      <c r="AE162" s="100" t="str">
        <f t="shared" si="190"/>
        <v/>
      </c>
      <c r="AF162" s="100" t="str">
        <f t="shared" si="191"/>
        <v/>
      </c>
      <c r="AG162" s="100" t="str">
        <f t="shared" si="192"/>
        <v/>
      </c>
      <c r="AH162" s="100" t="str">
        <f t="shared" si="193"/>
        <v/>
      </c>
      <c r="AI162" s="100" t="str">
        <f t="shared" si="194"/>
        <v/>
      </c>
      <c r="AJ162" s="100" t="str">
        <f t="shared" si="195"/>
        <v/>
      </c>
      <c r="AK162" s="100" t="str">
        <f t="shared" si="196"/>
        <v/>
      </c>
      <c r="AL162" s="100" t="str">
        <f t="shared" si="197"/>
        <v/>
      </c>
      <c r="AM162" s="100" t="str">
        <f t="shared" si="198"/>
        <v/>
      </c>
      <c r="AN162" s="100" t="str">
        <f t="shared" si="199"/>
        <v/>
      </c>
      <c r="AO162" s="100" t="str">
        <f t="shared" si="200"/>
        <v/>
      </c>
      <c r="AP162" s="100" t="str">
        <f t="shared" si="201"/>
        <v/>
      </c>
      <c r="AQ162" s="100" t="str">
        <f t="shared" si="202"/>
        <v/>
      </c>
      <c r="AR162" s="100" t="str">
        <f t="shared" si="203"/>
        <v/>
      </c>
      <c r="AS162" s="259" t="str">
        <f t="shared" si="204"/>
        <v/>
      </c>
      <c r="AT162" s="259" t="str">
        <f t="shared" si="205"/>
        <v/>
      </c>
      <c r="AU162" s="259" t="str">
        <f t="shared" si="206"/>
        <v/>
      </c>
      <c r="AV162" s="259" t="str">
        <f t="shared" si="207"/>
        <v/>
      </c>
      <c r="AW162" s="259"/>
      <c r="AX162" s="100" t="str">
        <f t="shared" si="208"/>
        <v/>
      </c>
      <c r="AY162" s="100" t="str">
        <f t="shared" si="209"/>
        <v/>
      </c>
      <c r="AZ162" s="100" t="str">
        <f t="shared" si="210"/>
        <v/>
      </c>
      <c r="BA162" s="100" t="str">
        <f t="shared" si="211"/>
        <v/>
      </c>
      <c r="BB162" s="100" t="str">
        <f t="shared" si="212"/>
        <v/>
      </c>
      <c r="BC162" s="100" t="str">
        <f t="shared" si="213"/>
        <v/>
      </c>
      <c r="BD162" s="100" t="str">
        <f t="shared" si="214"/>
        <v/>
      </c>
      <c r="BE162" s="100" t="str">
        <f t="shared" si="215"/>
        <v/>
      </c>
      <c r="BF162" s="100" t="str">
        <f t="shared" si="216"/>
        <v/>
      </c>
      <c r="BG162" s="100" t="str">
        <f t="shared" si="217"/>
        <v/>
      </c>
      <c r="BH162" s="100" t="str">
        <f t="shared" si="218"/>
        <v/>
      </c>
      <c r="BI162" s="100" t="str">
        <f t="shared" si="219"/>
        <v/>
      </c>
      <c r="BJ162" s="100" t="str">
        <f t="shared" si="220"/>
        <v/>
      </c>
      <c r="BK162" s="100" t="str">
        <f t="shared" si="221"/>
        <v/>
      </c>
      <c r="BL162" s="100"/>
      <c r="BM162" s="100" t="str">
        <f t="shared" si="222"/>
        <v/>
      </c>
      <c r="BN162" s="100" t="str">
        <f t="shared" si="223"/>
        <v/>
      </c>
      <c r="BO162" s="100" t="str">
        <f t="shared" si="224"/>
        <v/>
      </c>
      <c r="BP162" s="100" t="str">
        <f t="shared" si="225"/>
        <v/>
      </c>
      <c r="BQ162" s="100" t="str">
        <f t="shared" si="226"/>
        <v/>
      </c>
      <c r="BR162" s="100" t="str">
        <f t="shared" si="227"/>
        <v/>
      </c>
      <c r="BS162" s="100" t="str">
        <f t="shared" si="228"/>
        <v/>
      </c>
      <c r="BT162" s="100" t="str">
        <f t="shared" si="229"/>
        <v/>
      </c>
      <c r="BU162" s="100" t="str">
        <f t="shared" si="230"/>
        <v/>
      </c>
      <c r="BV162" s="100" t="str">
        <f t="shared" si="231"/>
        <v/>
      </c>
      <c r="BW162" s="100" t="str">
        <f t="shared" si="232"/>
        <v/>
      </c>
      <c r="BX162" s="100" t="str">
        <f t="shared" si="233"/>
        <v/>
      </c>
      <c r="BY162" s="100" t="str">
        <f t="shared" si="234"/>
        <v/>
      </c>
      <c r="BZ162" s="100" t="str">
        <f t="shared" si="235"/>
        <v/>
      </c>
    </row>
    <row r="163" spans="1:78" ht="15.75" customHeight="1" x14ac:dyDescent="0.3">
      <c r="A163" s="387" t="str">
        <f>Contacts!$L$11&amp;"_"&amp;'Service Points'!C163</f>
        <v>______133</v>
      </c>
      <c r="B163" s="388">
        <f>IF(ISERROR(VLOOKUP(A163,LY!$D:$E,1,FALSE)),0,1)</f>
        <v>0</v>
      </c>
      <c r="C163" s="293">
        <f t="shared" si="236"/>
        <v>133</v>
      </c>
      <c r="D163" s="295" t="str">
        <f t="shared" si="166"/>
        <v/>
      </c>
      <c r="E163" s="42" t="str">
        <f t="shared" si="167"/>
        <v/>
      </c>
      <c r="F163" s="42" t="str">
        <f t="shared" si="168"/>
        <v/>
      </c>
      <c r="G163" s="420" t="str">
        <f t="shared" si="169"/>
        <v/>
      </c>
      <c r="H163" s="42"/>
      <c r="I163" s="294" t="str">
        <f t="shared" si="170"/>
        <v/>
      </c>
      <c r="J163" s="130" t="str">
        <f t="shared" si="171"/>
        <v/>
      </c>
      <c r="K163" s="386" t="str">
        <f t="shared" si="173"/>
        <v/>
      </c>
      <c r="L163" s="46">
        <f t="shared" si="172"/>
        <v>0</v>
      </c>
      <c r="M163" s="259" t="str">
        <f t="shared" si="174"/>
        <v/>
      </c>
      <c r="N163" s="259" t="str">
        <f t="shared" si="175"/>
        <v/>
      </c>
      <c r="O163" s="146"/>
      <c r="P163" s="100" t="str">
        <f t="shared" si="176"/>
        <v/>
      </c>
      <c r="Q163" s="100" t="str">
        <f t="shared" si="177"/>
        <v/>
      </c>
      <c r="R163" s="100" t="str">
        <f t="shared" si="178"/>
        <v/>
      </c>
      <c r="S163" s="100" t="str">
        <f t="shared" si="179"/>
        <v/>
      </c>
      <c r="T163" s="100" t="str">
        <f t="shared" si="180"/>
        <v/>
      </c>
      <c r="U163" s="100" t="str">
        <f t="shared" si="181"/>
        <v/>
      </c>
      <c r="V163" s="100" t="str">
        <f t="shared" si="182"/>
        <v/>
      </c>
      <c r="W163" s="100" t="str">
        <f t="shared" si="183"/>
        <v/>
      </c>
      <c r="X163" s="100" t="str">
        <f t="shared" si="184"/>
        <v/>
      </c>
      <c r="Y163" s="100" t="str">
        <f t="shared" si="185"/>
        <v/>
      </c>
      <c r="Z163" s="100" t="str">
        <f t="shared" si="186"/>
        <v/>
      </c>
      <c r="AA163" s="100" t="str">
        <f t="shared" si="187"/>
        <v/>
      </c>
      <c r="AB163" s="100" t="str">
        <f t="shared" si="188"/>
        <v/>
      </c>
      <c r="AC163" s="100" t="str">
        <f t="shared" si="189"/>
        <v/>
      </c>
      <c r="AD163" s="100"/>
      <c r="AE163" s="100" t="str">
        <f t="shared" si="190"/>
        <v/>
      </c>
      <c r="AF163" s="100" t="str">
        <f t="shared" si="191"/>
        <v/>
      </c>
      <c r="AG163" s="100" t="str">
        <f t="shared" si="192"/>
        <v/>
      </c>
      <c r="AH163" s="100" t="str">
        <f t="shared" si="193"/>
        <v/>
      </c>
      <c r="AI163" s="100" t="str">
        <f t="shared" si="194"/>
        <v/>
      </c>
      <c r="AJ163" s="100" t="str">
        <f t="shared" si="195"/>
        <v/>
      </c>
      <c r="AK163" s="100" t="str">
        <f t="shared" si="196"/>
        <v/>
      </c>
      <c r="AL163" s="100" t="str">
        <f t="shared" si="197"/>
        <v/>
      </c>
      <c r="AM163" s="100" t="str">
        <f t="shared" si="198"/>
        <v/>
      </c>
      <c r="AN163" s="100" t="str">
        <f t="shared" si="199"/>
        <v/>
      </c>
      <c r="AO163" s="100" t="str">
        <f t="shared" si="200"/>
        <v/>
      </c>
      <c r="AP163" s="100" t="str">
        <f t="shared" si="201"/>
        <v/>
      </c>
      <c r="AQ163" s="100" t="str">
        <f t="shared" si="202"/>
        <v/>
      </c>
      <c r="AR163" s="100" t="str">
        <f t="shared" si="203"/>
        <v/>
      </c>
      <c r="AS163" s="259" t="str">
        <f t="shared" si="204"/>
        <v/>
      </c>
      <c r="AT163" s="259" t="str">
        <f t="shared" si="205"/>
        <v/>
      </c>
      <c r="AU163" s="259" t="str">
        <f t="shared" si="206"/>
        <v/>
      </c>
      <c r="AV163" s="259" t="str">
        <f t="shared" si="207"/>
        <v/>
      </c>
      <c r="AW163" s="259"/>
      <c r="AX163" s="100" t="str">
        <f t="shared" si="208"/>
        <v/>
      </c>
      <c r="AY163" s="100" t="str">
        <f t="shared" si="209"/>
        <v/>
      </c>
      <c r="AZ163" s="100" t="str">
        <f t="shared" si="210"/>
        <v/>
      </c>
      <c r="BA163" s="100" t="str">
        <f t="shared" si="211"/>
        <v/>
      </c>
      <c r="BB163" s="100" t="str">
        <f t="shared" si="212"/>
        <v/>
      </c>
      <c r="BC163" s="100" t="str">
        <f t="shared" si="213"/>
        <v/>
      </c>
      <c r="BD163" s="100" t="str">
        <f t="shared" si="214"/>
        <v/>
      </c>
      <c r="BE163" s="100" t="str">
        <f t="shared" si="215"/>
        <v/>
      </c>
      <c r="BF163" s="100" t="str">
        <f t="shared" si="216"/>
        <v/>
      </c>
      <c r="BG163" s="100" t="str">
        <f t="shared" si="217"/>
        <v/>
      </c>
      <c r="BH163" s="100" t="str">
        <f t="shared" si="218"/>
        <v/>
      </c>
      <c r="BI163" s="100" t="str">
        <f t="shared" si="219"/>
        <v/>
      </c>
      <c r="BJ163" s="100" t="str">
        <f t="shared" si="220"/>
        <v/>
      </c>
      <c r="BK163" s="100" t="str">
        <f t="shared" si="221"/>
        <v/>
      </c>
      <c r="BL163" s="100"/>
      <c r="BM163" s="100" t="str">
        <f t="shared" si="222"/>
        <v/>
      </c>
      <c r="BN163" s="100" t="str">
        <f t="shared" si="223"/>
        <v/>
      </c>
      <c r="BO163" s="100" t="str">
        <f t="shared" si="224"/>
        <v/>
      </c>
      <c r="BP163" s="100" t="str">
        <f t="shared" si="225"/>
        <v/>
      </c>
      <c r="BQ163" s="100" t="str">
        <f t="shared" si="226"/>
        <v/>
      </c>
      <c r="BR163" s="100" t="str">
        <f t="shared" si="227"/>
        <v/>
      </c>
      <c r="BS163" s="100" t="str">
        <f t="shared" si="228"/>
        <v/>
      </c>
      <c r="BT163" s="100" t="str">
        <f t="shared" si="229"/>
        <v/>
      </c>
      <c r="BU163" s="100" t="str">
        <f t="shared" si="230"/>
        <v/>
      </c>
      <c r="BV163" s="100" t="str">
        <f t="shared" si="231"/>
        <v/>
      </c>
      <c r="BW163" s="100" t="str">
        <f t="shared" si="232"/>
        <v/>
      </c>
      <c r="BX163" s="100" t="str">
        <f t="shared" si="233"/>
        <v/>
      </c>
      <c r="BY163" s="100" t="str">
        <f t="shared" si="234"/>
        <v/>
      </c>
      <c r="BZ163" s="100" t="str">
        <f t="shared" si="235"/>
        <v/>
      </c>
    </row>
    <row r="164" spans="1:78" ht="15.75" customHeight="1" x14ac:dyDescent="0.3">
      <c r="A164" s="387" t="str">
        <f>Contacts!$L$11&amp;"_"&amp;'Service Points'!C164</f>
        <v>______134</v>
      </c>
      <c r="B164" s="388">
        <f>IF(ISERROR(VLOOKUP(A164,LY!$D:$E,1,FALSE)),0,1)</f>
        <v>0</v>
      </c>
      <c r="C164" s="293">
        <f t="shared" si="236"/>
        <v>134</v>
      </c>
      <c r="D164" s="295" t="str">
        <f t="shared" si="166"/>
        <v/>
      </c>
      <c r="E164" s="42" t="str">
        <f t="shared" si="167"/>
        <v/>
      </c>
      <c r="F164" s="42" t="str">
        <f t="shared" si="168"/>
        <v/>
      </c>
      <c r="G164" s="420" t="str">
        <f t="shared" si="169"/>
        <v/>
      </c>
      <c r="H164" s="42"/>
      <c r="I164" s="294" t="str">
        <f t="shared" si="170"/>
        <v/>
      </c>
      <c r="J164" s="130" t="str">
        <f t="shared" si="171"/>
        <v/>
      </c>
      <c r="K164" s="386" t="str">
        <f t="shared" si="173"/>
        <v/>
      </c>
      <c r="L164" s="46">
        <f t="shared" si="172"/>
        <v>0</v>
      </c>
      <c r="M164" s="259" t="str">
        <f t="shared" si="174"/>
        <v/>
      </c>
      <c r="N164" s="259" t="str">
        <f t="shared" si="175"/>
        <v/>
      </c>
      <c r="O164" s="146"/>
      <c r="P164" s="100" t="str">
        <f t="shared" si="176"/>
        <v/>
      </c>
      <c r="Q164" s="100" t="str">
        <f t="shared" si="177"/>
        <v/>
      </c>
      <c r="R164" s="100" t="str">
        <f t="shared" si="178"/>
        <v/>
      </c>
      <c r="S164" s="100" t="str">
        <f t="shared" si="179"/>
        <v/>
      </c>
      <c r="T164" s="100" t="str">
        <f t="shared" si="180"/>
        <v/>
      </c>
      <c r="U164" s="100" t="str">
        <f t="shared" si="181"/>
        <v/>
      </c>
      <c r="V164" s="100" t="str">
        <f t="shared" si="182"/>
        <v/>
      </c>
      <c r="W164" s="100" t="str">
        <f t="shared" si="183"/>
        <v/>
      </c>
      <c r="X164" s="100" t="str">
        <f t="shared" si="184"/>
        <v/>
      </c>
      <c r="Y164" s="100" t="str">
        <f t="shared" si="185"/>
        <v/>
      </c>
      <c r="Z164" s="100" t="str">
        <f t="shared" si="186"/>
        <v/>
      </c>
      <c r="AA164" s="100" t="str">
        <f t="shared" si="187"/>
        <v/>
      </c>
      <c r="AB164" s="100" t="str">
        <f t="shared" si="188"/>
        <v/>
      </c>
      <c r="AC164" s="100" t="str">
        <f t="shared" si="189"/>
        <v/>
      </c>
      <c r="AD164" s="100"/>
      <c r="AE164" s="100" t="str">
        <f t="shared" si="190"/>
        <v/>
      </c>
      <c r="AF164" s="100" t="str">
        <f t="shared" si="191"/>
        <v/>
      </c>
      <c r="AG164" s="100" t="str">
        <f t="shared" si="192"/>
        <v/>
      </c>
      <c r="AH164" s="100" t="str">
        <f t="shared" si="193"/>
        <v/>
      </c>
      <c r="AI164" s="100" t="str">
        <f t="shared" si="194"/>
        <v/>
      </c>
      <c r="AJ164" s="100" t="str">
        <f t="shared" si="195"/>
        <v/>
      </c>
      <c r="AK164" s="100" t="str">
        <f t="shared" si="196"/>
        <v/>
      </c>
      <c r="AL164" s="100" t="str">
        <f t="shared" si="197"/>
        <v/>
      </c>
      <c r="AM164" s="100" t="str">
        <f t="shared" si="198"/>
        <v/>
      </c>
      <c r="AN164" s="100" t="str">
        <f t="shared" si="199"/>
        <v/>
      </c>
      <c r="AO164" s="100" t="str">
        <f t="shared" si="200"/>
        <v/>
      </c>
      <c r="AP164" s="100" t="str">
        <f t="shared" si="201"/>
        <v/>
      </c>
      <c r="AQ164" s="100" t="str">
        <f t="shared" si="202"/>
        <v/>
      </c>
      <c r="AR164" s="100" t="str">
        <f t="shared" si="203"/>
        <v/>
      </c>
      <c r="AS164" s="259" t="str">
        <f t="shared" si="204"/>
        <v/>
      </c>
      <c r="AT164" s="259" t="str">
        <f t="shared" si="205"/>
        <v/>
      </c>
      <c r="AU164" s="259" t="str">
        <f t="shared" si="206"/>
        <v/>
      </c>
      <c r="AV164" s="259" t="str">
        <f t="shared" si="207"/>
        <v/>
      </c>
      <c r="AW164" s="259"/>
      <c r="AX164" s="100" t="str">
        <f t="shared" si="208"/>
        <v/>
      </c>
      <c r="AY164" s="100" t="str">
        <f t="shared" si="209"/>
        <v/>
      </c>
      <c r="AZ164" s="100" t="str">
        <f t="shared" si="210"/>
        <v/>
      </c>
      <c r="BA164" s="100" t="str">
        <f t="shared" si="211"/>
        <v/>
      </c>
      <c r="BB164" s="100" t="str">
        <f t="shared" si="212"/>
        <v/>
      </c>
      <c r="BC164" s="100" t="str">
        <f t="shared" si="213"/>
        <v/>
      </c>
      <c r="BD164" s="100" t="str">
        <f t="shared" si="214"/>
        <v/>
      </c>
      <c r="BE164" s="100" t="str">
        <f t="shared" si="215"/>
        <v/>
      </c>
      <c r="BF164" s="100" t="str">
        <f t="shared" si="216"/>
        <v/>
      </c>
      <c r="BG164" s="100" t="str">
        <f t="shared" si="217"/>
        <v/>
      </c>
      <c r="BH164" s="100" t="str">
        <f t="shared" si="218"/>
        <v/>
      </c>
      <c r="BI164" s="100" t="str">
        <f t="shared" si="219"/>
        <v/>
      </c>
      <c r="BJ164" s="100" t="str">
        <f t="shared" si="220"/>
        <v/>
      </c>
      <c r="BK164" s="100" t="str">
        <f t="shared" si="221"/>
        <v/>
      </c>
      <c r="BL164" s="100"/>
      <c r="BM164" s="100" t="str">
        <f t="shared" si="222"/>
        <v/>
      </c>
      <c r="BN164" s="100" t="str">
        <f t="shared" si="223"/>
        <v/>
      </c>
      <c r="BO164" s="100" t="str">
        <f t="shared" si="224"/>
        <v/>
      </c>
      <c r="BP164" s="100" t="str">
        <f t="shared" si="225"/>
        <v/>
      </c>
      <c r="BQ164" s="100" t="str">
        <f t="shared" si="226"/>
        <v/>
      </c>
      <c r="BR164" s="100" t="str">
        <f t="shared" si="227"/>
        <v/>
      </c>
      <c r="BS164" s="100" t="str">
        <f t="shared" si="228"/>
        <v/>
      </c>
      <c r="BT164" s="100" t="str">
        <f t="shared" si="229"/>
        <v/>
      </c>
      <c r="BU164" s="100" t="str">
        <f t="shared" si="230"/>
        <v/>
      </c>
      <c r="BV164" s="100" t="str">
        <f t="shared" si="231"/>
        <v/>
      </c>
      <c r="BW164" s="100" t="str">
        <f t="shared" si="232"/>
        <v/>
      </c>
      <c r="BX164" s="100" t="str">
        <f t="shared" si="233"/>
        <v/>
      </c>
      <c r="BY164" s="100" t="str">
        <f t="shared" si="234"/>
        <v/>
      </c>
      <c r="BZ164" s="100" t="str">
        <f t="shared" si="235"/>
        <v/>
      </c>
    </row>
    <row r="165" spans="1:78" ht="15.75" customHeight="1" x14ac:dyDescent="0.3">
      <c r="A165" s="387" t="str">
        <f>Contacts!$L$11&amp;"_"&amp;'Service Points'!C165</f>
        <v>______135</v>
      </c>
      <c r="B165" s="388">
        <f>IF(ISERROR(VLOOKUP(A165,LY!$D:$E,1,FALSE)),0,1)</f>
        <v>0</v>
      </c>
      <c r="C165" s="293">
        <f t="shared" si="236"/>
        <v>135</v>
      </c>
      <c r="D165" s="295" t="str">
        <f t="shared" si="166"/>
        <v/>
      </c>
      <c r="E165" s="42" t="str">
        <f t="shared" si="167"/>
        <v/>
      </c>
      <c r="F165" s="42" t="str">
        <f t="shared" si="168"/>
        <v/>
      </c>
      <c r="G165" s="420" t="str">
        <f t="shared" si="169"/>
        <v/>
      </c>
      <c r="H165" s="42"/>
      <c r="I165" s="294" t="str">
        <f t="shared" si="170"/>
        <v/>
      </c>
      <c r="J165" s="130" t="str">
        <f t="shared" si="171"/>
        <v/>
      </c>
      <c r="K165" s="386" t="str">
        <f t="shared" si="173"/>
        <v/>
      </c>
      <c r="L165" s="46">
        <f t="shared" si="172"/>
        <v>0</v>
      </c>
      <c r="M165" s="259" t="str">
        <f t="shared" si="174"/>
        <v/>
      </c>
      <c r="N165" s="259" t="str">
        <f t="shared" si="175"/>
        <v/>
      </c>
      <c r="O165" s="146"/>
      <c r="P165" s="100" t="str">
        <f t="shared" si="176"/>
        <v/>
      </c>
      <c r="Q165" s="100" t="str">
        <f t="shared" si="177"/>
        <v/>
      </c>
      <c r="R165" s="100" t="str">
        <f t="shared" si="178"/>
        <v/>
      </c>
      <c r="S165" s="100" t="str">
        <f t="shared" si="179"/>
        <v/>
      </c>
      <c r="T165" s="100" t="str">
        <f t="shared" si="180"/>
        <v/>
      </c>
      <c r="U165" s="100" t="str">
        <f t="shared" si="181"/>
        <v/>
      </c>
      <c r="V165" s="100" t="str">
        <f t="shared" si="182"/>
        <v/>
      </c>
      <c r="W165" s="100" t="str">
        <f t="shared" si="183"/>
        <v/>
      </c>
      <c r="X165" s="100" t="str">
        <f t="shared" si="184"/>
        <v/>
      </c>
      <c r="Y165" s="100" t="str">
        <f t="shared" si="185"/>
        <v/>
      </c>
      <c r="Z165" s="100" t="str">
        <f t="shared" si="186"/>
        <v/>
      </c>
      <c r="AA165" s="100" t="str">
        <f t="shared" si="187"/>
        <v/>
      </c>
      <c r="AB165" s="100" t="str">
        <f t="shared" si="188"/>
        <v/>
      </c>
      <c r="AC165" s="100" t="str">
        <f t="shared" si="189"/>
        <v/>
      </c>
      <c r="AD165" s="100"/>
      <c r="AE165" s="100" t="str">
        <f t="shared" si="190"/>
        <v/>
      </c>
      <c r="AF165" s="100" t="str">
        <f t="shared" si="191"/>
        <v/>
      </c>
      <c r="AG165" s="100" t="str">
        <f t="shared" si="192"/>
        <v/>
      </c>
      <c r="AH165" s="100" t="str">
        <f t="shared" si="193"/>
        <v/>
      </c>
      <c r="AI165" s="100" t="str">
        <f t="shared" si="194"/>
        <v/>
      </c>
      <c r="AJ165" s="100" t="str">
        <f t="shared" si="195"/>
        <v/>
      </c>
      <c r="AK165" s="100" t="str">
        <f t="shared" si="196"/>
        <v/>
      </c>
      <c r="AL165" s="100" t="str">
        <f t="shared" si="197"/>
        <v/>
      </c>
      <c r="AM165" s="100" t="str">
        <f t="shared" si="198"/>
        <v/>
      </c>
      <c r="AN165" s="100" t="str">
        <f t="shared" si="199"/>
        <v/>
      </c>
      <c r="AO165" s="100" t="str">
        <f t="shared" si="200"/>
        <v/>
      </c>
      <c r="AP165" s="100" t="str">
        <f t="shared" si="201"/>
        <v/>
      </c>
      <c r="AQ165" s="100" t="str">
        <f t="shared" si="202"/>
        <v/>
      </c>
      <c r="AR165" s="100" t="str">
        <f t="shared" si="203"/>
        <v/>
      </c>
      <c r="AS165" s="259" t="str">
        <f t="shared" si="204"/>
        <v/>
      </c>
      <c r="AT165" s="259" t="str">
        <f t="shared" si="205"/>
        <v/>
      </c>
      <c r="AU165" s="259" t="str">
        <f t="shared" si="206"/>
        <v/>
      </c>
      <c r="AV165" s="259" t="str">
        <f t="shared" si="207"/>
        <v/>
      </c>
      <c r="AW165" s="259"/>
      <c r="AX165" s="100" t="str">
        <f t="shared" si="208"/>
        <v/>
      </c>
      <c r="AY165" s="100" t="str">
        <f t="shared" si="209"/>
        <v/>
      </c>
      <c r="AZ165" s="100" t="str">
        <f t="shared" si="210"/>
        <v/>
      </c>
      <c r="BA165" s="100" t="str">
        <f t="shared" si="211"/>
        <v/>
      </c>
      <c r="BB165" s="100" t="str">
        <f t="shared" si="212"/>
        <v/>
      </c>
      <c r="BC165" s="100" t="str">
        <f t="shared" si="213"/>
        <v/>
      </c>
      <c r="BD165" s="100" t="str">
        <f t="shared" si="214"/>
        <v/>
      </c>
      <c r="BE165" s="100" t="str">
        <f t="shared" si="215"/>
        <v/>
      </c>
      <c r="BF165" s="100" t="str">
        <f t="shared" si="216"/>
        <v/>
      </c>
      <c r="BG165" s="100" t="str">
        <f t="shared" si="217"/>
        <v/>
      </c>
      <c r="BH165" s="100" t="str">
        <f t="shared" si="218"/>
        <v/>
      </c>
      <c r="BI165" s="100" t="str">
        <f t="shared" si="219"/>
        <v/>
      </c>
      <c r="BJ165" s="100" t="str">
        <f t="shared" si="220"/>
        <v/>
      </c>
      <c r="BK165" s="100" t="str">
        <f t="shared" si="221"/>
        <v/>
      </c>
      <c r="BL165" s="100"/>
      <c r="BM165" s="100" t="str">
        <f t="shared" si="222"/>
        <v/>
      </c>
      <c r="BN165" s="100" t="str">
        <f t="shared" si="223"/>
        <v/>
      </c>
      <c r="BO165" s="100" t="str">
        <f t="shared" si="224"/>
        <v/>
      </c>
      <c r="BP165" s="100" t="str">
        <f t="shared" si="225"/>
        <v/>
      </c>
      <c r="BQ165" s="100" t="str">
        <f t="shared" si="226"/>
        <v/>
      </c>
      <c r="BR165" s="100" t="str">
        <f t="shared" si="227"/>
        <v/>
      </c>
      <c r="BS165" s="100" t="str">
        <f t="shared" si="228"/>
        <v/>
      </c>
      <c r="BT165" s="100" t="str">
        <f t="shared" si="229"/>
        <v/>
      </c>
      <c r="BU165" s="100" t="str">
        <f t="shared" si="230"/>
        <v/>
      </c>
      <c r="BV165" s="100" t="str">
        <f t="shared" si="231"/>
        <v/>
      </c>
      <c r="BW165" s="100" t="str">
        <f t="shared" si="232"/>
        <v/>
      </c>
      <c r="BX165" s="100" t="str">
        <f t="shared" si="233"/>
        <v/>
      </c>
      <c r="BY165" s="100" t="str">
        <f t="shared" si="234"/>
        <v/>
      </c>
      <c r="BZ165" s="100" t="str">
        <f t="shared" si="235"/>
        <v/>
      </c>
    </row>
    <row r="166" spans="1:78" ht="15.75" customHeight="1" x14ac:dyDescent="0.3">
      <c r="A166" s="387" t="str">
        <f>Contacts!$L$11&amp;"_"&amp;'Service Points'!C166</f>
        <v>______136</v>
      </c>
      <c r="B166" s="388">
        <f>IF(ISERROR(VLOOKUP(A166,LY!$D:$E,1,FALSE)),0,1)</f>
        <v>0</v>
      </c>
      <c r="C166" s="293">
        <f t="shared" si="236"/>
        <v>136</v>
      </c>
      <c r="D166" s="295" t="str">
        <f t="shared" si="166"/>
        <v/>
      </c>
      <c r="E166" s="42" t="str">
        <f t="shared" si="167"/>
        <v/>
      </c>
      <c r="F166" s="42" t="str">
        <f t="shared" si="168"/>
        <v/>
      </c>
      <c r="G166" s="420" t="str">
        <f t="shared" si="169"/>
        <v/>
      </c>
      <c r="H166" s="42"/>
      <c r="I166" s="294" t="str">
        <f t="shared" si="170"/>
        <v/>
      </c>
      <c r="J166" s="130" t="str">
        <f t="shared" si="171"/>
        <v/>
      </c>
      <c r="K166" s="386" t="str">
        <f t="shared" si="173"/>
        <v/>
      </c>
      <c r="L166" s="46">
        <f t="shared" si="172"/>
        <v>0</v>
      </c>
      <c r="M166" s="259" t="str">
        <f t="shared" si="174"/>
        <v/>
      </c>
      <c r="N166" s="259" t="str">
        <f t="shared" si="175"/>
        <v/>
      </c>
      <c r="O166" s="146"/>
      <c r="P166" s="100" t="str">
        <f t="shared" si="176"/>
        <v/>
      </c>
      <c r="Q166" s="100" t="str">
        <f t="shared" si="177"/>
        <v/>
      </c>
      <c r="R166" s="100" t="str">
        <f t="shared" si="178"/>
        <v/>
      </c>
      <c r="S166" s="100" t="str">
        <f t="shared" si="179"/>
        <v/>
      </c>
      <c r="T166" s="100" t="str">
        <f t="shared" si="180"/>
        <v/>
      </c>
      <c r="U166" s="100" t="str">
        <f t="shared" si="181"/>
        <v/>
      </c>
      <c r="V166" s="100" t="str">
        <f t="shared" si="182"/>
        <v/>
      </c>
      <c r="W166" s="100" t="str">
        <f t="shared" si="183"/>
        <v/>
      </c>
      <c r="X166" s="100" t="str">
        <f t="shared" si="184"/>
        <v/>
      </c>
      <c r="Y166" s="100" t="str">
        <f t="shared" si="185"/>
        <v/>
      </c>
      <c r="Z166" s="100" t="str">
        <f t="shared" si="186"/>
        <v/>
      </c>
      <c r="AA166" s="100" t="str">
        <f t="shared" si="187"/>
        <v/>
      </c>
      <c r="AB166" s="100" t="str">
        <f t="shared" si="188"/>
        <v/>
      </c>
      <c r="AC166" s="100" t="str">
        <f t="shared" si="189"/>
        <v/>
      </c>
      <c r="AD166" s="100"/>
      <c r="AE166" s="100" t="str">
        <f t="shared" si="190"/>
        <v/>
      </c>
      <c r="AF166" s="100" t="str">
        <f t="shared" si="191"/>
        <v/>
      </c>
      <c r="AG166" s="100" t="str">
        <f t="shared" si="192"/>
        <v/>
      </c>
      <c r="AH166" s="100" t="str">
        <f t="shared" si="193"/>
        <v/>
      </c>
      <c r="AI166" s="100" t="str">
        <f t="shared" si="194"/>
        <v/>
      </c>
      <c r="AJ166" s="100" t="str">
        <f t="shared" si="195"/>
        <v/>
      </c>
      <c r="AK166" s="100" t="str">
        <f t="shared" si="196"/>
        <v/>
      </c>
      <c r="AL166" s="100" t="str">
        <f t="shared" si="197"/>
        <v/>
      </c>
      <c r="AM166" s="100" t="str">
        <f t="shared" si="198"/>
        <v/>
      </c>
      <c r="AN166" s="100" t="str">
        <f t="shared" si="199"/>
        <v/>
      </c>
      <c r="AO166" s="100" t="str">
        <f t="shared" si="200"/>
        <v/>
      </c>
      <c r="AP166" s="100" t="str">
        <f t="shared" si="201"/>
        <v/>
      </c>
      <c r="AQ166" s="100" t="str">
        <f t="shared" si="202"/>
        <v/>
      </c>
      <c r="AR166" s="100" t="str">
        <f t="shared" si="203"/>
        <v/>
      </c>
      <c r="AS166" s="259" t="str">
        <f>IF($L166=0,"",IF($I166="Local Authority Run Library",1,0))</f>
        <v/>
      </c>
      <c r="AT166" s="259" t="str">
        <f>IF($L166=0,"",IF($I166="Community Managed Co-Produced Library",1,0))</f>
        <v/>
      </c>
      <c r="AU166" s="259" t="str">
        <f>IF($L166=0,"",IF($I166="Commissioned Community Co-Produced Library",1,0))</f>
        <v/>
      </c>
      <c r="AV166" s="259" t="str">
        <f>IF($L166=0,"",IF($I166="Independent Library",1,0))</f>
        <v/>
      </c>
      <c r="AW166" s="259"/>
      <c r="AX166" s="100" t="str">
        <f t="shared" si="208"/>
        <v/>
      </c>
      <c r="AY166" s="100" t="str">
        <f t="shared" si="209"/>
        <v/>
      </c>
      <c r="AZ166" s="100" t="str">
        <f t="shared" si="210"/>
        <v/>
      </c>
      <c r="BA166" s="100" t="str">
        <f t="shared" si="211"/>
        <v/>
      </c>
      <c r="BB166" s="100" t="str">
        <f t="shared" si="212"/>
        <v/>
      </c>
      <c r="BC166" s="100" t="str">
        <f t="shared" si="213"/>
        <v/>
      </c>
      <c r="BD166" s="100" t="str">
        <f t="shared" si="214"/>
        <v/>
      </c>
      <c r="BE166" s="100" t="str">
        <f t="shared" si="215"/>
        <v/>
      </c>
      <c r="BF166" s="100" t="str">
        <f t="shared" si="216"/>
        <v/>
      </c>
      <c r="BG166" s="100" t="str">
        <f t="shared" si="217"/>
        <v/>
      </c>
      <c r="BH166" s="100" t="str">
        <f t="shared" si="218"/>
        <v/>
      </c>
      <c r="BI166" s="100" t="str">
        <f t="shared" si="219"/>
        <v/>
      </c>
      <c r="BJ166" s="100" t="str">
        <f t="shared" si="220"/>
        <v/>
      </c>
      <c r="BK166" s="100" t="str">
        <f t="shared" si="221"/>
        <v/>
      </c>
      <c r="BL166" s="100"/>
      <c r="BM166" s="100" t="str">
        <f t="shared" si="222"/>
        <v/>
      </c>
      <c r="BN166" s="100" t="str">
        <f t="shared" si="223"/>
        <v/>
      </c>
      <c r="BO166" s="100" t="str">
        <f t="shared" si="224"/>
        <v/>
      </c>
      <c r="BP166" s="100" t="str">
        <f t="shared" si="225"/>
        <v/>
      </c>
      <c r="BQ166" s="100" t="str">
        <f t="shared" si="226"/>
        <v/>
      </c>
      <c r="BR166" s="100" t="str">
        <f t="shared" si="227"/>
        <v/>
      </c>
      <c r="BS166" s="100" t="str">
        <f t="shared" si="228"/>
        <v/>
      </c>
      <c r="BT166" s="100" t="str">
        <f t="shared" si="229"/>
        <v/>
      </c>
      <c r="BU166" s="100" t="str">
        <f t="shared" si="230"/>
        <v/>
      </c>
      <c r="BV166" s="100" t="str">
        <f t="shared" si="231"/>
        <v/>
      </c>
      <c r="BW166" s="100" t="str">
        <f t="shared" si="232"/>
        <v/>
      </c>
      <c r="BX166" s="100" t="str">
        <f t="shared" si="233"/>
        <v/>
      </c>
      <c r="BY166" s="100" t="str">
        <f t="shared" si="234"/>
        <v/>
      </c>
      <c r="BZ166" s="100" t="str">
        <f t="shared" si="235"/>
        <v/>
      </c>
    </row>
    <row r="167" spans="1:78" ht="15.75" customHeight="1" x14ac:dyDescent="0.3">
      <c r="A167" s="387" t="str">
        <f>Contacts!$L$11&amp;"_"&amp;'Service Points'!C167</f>
        <v>______137</v>
      </c>
      <c r="B167" s="388">
        <f>IF(ISERROR(VLOOKUP(A167,LY!$D:$E,1,FALSE)),0,1)</f>
        <v>0</v>
      </c>
      <c r="C167" s="293">
        <f t="shared" si="236"/>
        <v>137</v>
      </c>
      <c r="D167" s="295" t="str">
        <f t="shared" si="166"/>
        <v/>
      </c>
      <c r="E167" s="42" t="str">
        <f t="shared" si="167"/>
        <v/>
      </c>
      <c r="F167" s="42" t="str">
        <f t="shared" si="168"/>
        <v/>
      </c>
      <c r="G167" s="420" t="str">
        <f t="shared" si="169"/>
        <v/>
      </c>
      <c r="H167" s="42"/>
      <c r="I167" s="294" t="str">
        <f t="shared" si="170"/>
        <v/>
      </c>
      <c r="J167" s="130" t="str">
        <f t="shared" si="171"/>
        <v/>
      </c>
      <c r="K167" s="386" t="str">
        <f t="shared" si="173"/>
        <v/>
      </c>
      <c r="L167" s="46">
        <f t="shared" si="172"/>
        <v>0</v>
      </c>
      <c r="M167" s="259" t="str">
        <f t="shared" si="174"/>
        <v/>
      </c>
      <c r="N167" s="259" t="str">
        <f t="shared" si="175"/>
        <v/>
      </c>
      <c r="O167" s="146"/>
      <c r="P167" s="100" t="str">
        <f t="shared" si="176"/>
        <v/>
      </c>
      <c r="Q167" s="100" t="str">
        <f t="shared" si="177"/>
        <v/>
      </c>
      <c r="R167" s="100" t="str">
        <f t="shared" si="178"/>
        <v/>
      </c>
      <c r="S167" s="100" t="str">
        <f t="shared" si="179"/>
        <v/>
      </c>
      <c r="T167" s="100" t="str">
        <f t="shared" si="180"/>
        <v/>
      </c>
      <c r="U167" s="100" t="str">
        <f t="shared" si="181"/>
        <v/>
      </c>
      <c r="V167" s="100" t="str">
        <f t="shared" si="182"/>
        <v/>
      </c>
      <c r="W167" s="100" t="str">
        <f t="shared" si="183"/>
        <v/>
      </c>
      <c r="X167" s="100" t="str">
        <f t="shared" si="184"/>
        <v/>
      </c>
      <c r="Y167" s="100" t="str">
        <f t="shared" si="185"/>
        <v/>
      </c>
      <c r="Z167" s="100" t="str">
        <f t="shared" si="186"/>
        <v/>
      </c>
      <c r="AA167" s="100" t="str">
        <f t="shared" si="187"/>
        <v/>
      </c>
      <c r="AB167" s="100" t="str">
        <f t="shared" si="188"/>
        <v/>
      </c>
      <c r="AC167" s="100" t="str">
        <f t="shared" si="189"/>
        <v/>
      </c>
      <c r="AD167" s="100"/>
      <c r="AE167" s="100" t="str">
        <f t="shared" si="190"/>
        <v/>
      </c>
      <c r="AF167" s="100" t="str">
        <f t="shared" si="191"/>
        <v/>
      </c>
      <c r="AG167" s="100" t="str">
        <f t="shared" si="192"/>
        <v/>
      </c>
      <c r="AH167" s="100" t="str">
        <f t="shared" si="193"/>
        <v/>
      </c>
      <c r="AI167" s="100" t="str">
        <f t="shared" si="194"/>
        <v/>
      </c>
      <c r="AJ167" s="100" t="str">
        <f t="shared" si="195"/>
        <v/>
      </c>
      <c r="AK167" s="100" t="str">
        <f t="shared" si="196"/>
        <v/>
      </c>
      <c r="AL167" s="100" t="str">
        <f t="shared" si="197"/>
        <v/>
      </c>
      <c r="AM167" s="100" t="str">
        <f t="shared" si="198"/>
        <v/>
      </c>
      <c r="AN167" s="100" t="str">
        <f t="shared" si="199"/>
        <v/>
      </c>
      <c r="AO167" s="100" t="str">
        <f t="shared" si="200"/>
        <v/>
      </c>
      <c r="AP167" s="100" t="str">
        <f t="shared" si="201"/>
        <v/>
      </c>
      <c r="AQ167" s="100" t="str">
        <f t="shared" si="202"/>
        <v/>
      </c>
      <c r="AR167" s="100" t="str">
        <f t="shared" si="203"/>
        <v/>
      </c>
      <c r="AS167" s="259" t="str">
        <f t="shared" ref="AS167:AS169" si="237">IF($L167=0,"",IF($I167="Local Authority Run Library",1,0))</f>
        <v/>
      </c>
      <c r="AT167" s="259" t="str">
        <f t="shared" ref="AT167:AT169" si="238">IF($L167=0,"",IF($I167="Community Managed Co-Produced Library",1,0))</f>
        <v/>
      </c>
      <c r="AU167" s="259" t="str">
        <f t="shared" ref="AU167:AU169" si="239">IF($L167=0,"",IF($I167="Commissioned Community Co-Produced Library",1,0))</f>
        <v/>
      </c>
      <c r="AV167" s="259" t="str">
        <f t="shared" ref="AV167:AV169" si="240">IF($L167=0,"",IF($I167="Independent Library",1,0))</f>
        <v/>
      </c>
      <c r="AW167" s="259"/>
      <c r="AX167" s="100" t="str">
        <f t="shared" si="208"/>
        <v/>
      </c>
      <c r="AY167" s="100" t="str">
        <f t="shared" si="209"/>
        <v/>
      </c>
      <c r="AZ167" s="100" t="str">
        <f t="shared" si="210"/>
        <v/>
      </c>
      <c r="BA167" s="100" t="str">
        <f t="shared" si="211"/>
        <v/>
      </c>
      <c r="BB167" s="100" t="str">
        <f t="shared" si="212"/>
        <v/>
      </c>
      <c r="BC167" s="100" t="str">
        <f t="shared" si="213"/>
        <v/>
      </c>
      <c r="BD167" s="100" t="str">
        <f t="shared" si="214"/>
        <v/>
      </c>
      <c r="BE167" s="100" t="str">
        <f t="shared" si="215"/>
        <v/>
      </c>
      <c r="BF167" s="100" t="str">
        <f t="shared" si="216"/>
        <v/>
      </c>
      <c r="BG167" s="100" t="str">
        <f t="shared" si="217"/>
        <v/>
      </c>
      <c r="BH167" s="100" t="str">
        <f t="shared" si="218"/>
        <v/>
      </c>
      <c r="BI167" s="100" t="str">
        <f t="shared" si="219"/>
        <v/>
      </c>
      <c r="BJ167" s="100" t="str">
        <f t="shared" si="220"/>
        <v/>
      </c>
      <c r="BK167" s="100" t="str">
        <f t="shared" si="221"/>
        <v/>
      </c>
      <c r="BL167" s="100"/>
      <c r="BM167" s="100" t="str">
        <f t="shared" si="222"/>
        <v/>
      </c>
      <c r="BN167" s="100" t="str">
        <f t="shared" si="223"/>
        <v/>
      </c>
      <c r="BO167" s="100" t="str">
        <f t="shared" si="224"/>
        <v/>
      </c>
      <c r="BP167" s="100" t="str">
        <f t="shared" si="225"/>
        <v/>
      </c>
      <c r="BQ167" s="100" t="str">
        <f t="shared" si="226"/>
        <v/>
      </c>
      <c r="BR167" s="100" t="str">
        <f t="shared" si="227"/>
        <v/>
      </c>
      <c r="BS167" s="100" t="str">
        <f t="shared" si="228"/>
        <v/>
      </c>
      <c r="BT167" s="100" t="str">
        <f t="shared" si="229"/>
        <v/>
      </c>
      <c r="BU167" s="100" t="str">
        <f t="shared" si="230"/>
        <v/>
      </c>
      <c r="BV167" s="100" t="str">
        <f t="shared" si="231"/>
        <v/>
      </c>
      <c r="BW167" s="100" t="str">
        <f t="shared" si="232"/>
        <v/>
      </c>
      <c r="BX167" s="100" t="str">
        <f t="shared" si="233"/>
        <v/>
      </c>
      <c r="BY167" s="100" t="str">
        <f t="shared" si="234"/>
        <v/>
      </c>
      <c r="BZ167" s="100" t="str">
        <f t="shared" si="235"/>
        <v/>
      </c>
    </row>
    <row r="168" spans="1:78" ht="15.75" customHeight="1" x14ac:dyDescent="0.3">
      <c r="A168" s="387" t="str">
        <f>Contacts!$L$11&amp;"_"&amp;'Service Points'!C168</f>
        <v>______138</v>
      </c>
      <c r="B168" s="388">
        <f>IF(ISERROR(VLOOKUP(A168,LY!$D:$E,1,FALSE)),0,1)</f>
        <v>0</v>
      </c>
      <c r="C168" s="293">
        <f t="shared" si="236"/>
        <v>138</v>
      </c>
      <c r="D168" s="295" t="str">
        <f t="shared" si="166"/>
        <v/>
      </c>
      <c r="E168" s="42" t="str">
        <f t="shared" si="167"/>
        <v/>
      </c>
      <c r="F168" s="42" t="str">
        <f t="shared" si="168"/>
        <v/>
      </c>
      <c r="G168" s="420" t="str">
        <f t="shared" si="169"/>
        <v/>
      </c>
      <c r="H168" s="42"/>
      <c r="I168" s="294" t="str">
        <f t="shared" si="170"/>
        <v/>
      </c>
      <c r="J168" s="130" t="str">
        <f t="shared" si="171"/>
        <v/>
      </c>
      <c r="K168" s="386" t="str">
        <f t="shared" si="173"/>
        <v/>
      </c>
      <c r="L168" s="46">
        <f t="shared" si="172"/>
        <v>0</v>
      </c>
      <c r="M168" s="259" t="str">
        <f t="shared" si="174"/>
        <v/>
      </c>
      <c r="N168" s="259" t="str">
        <f t="shared" si="175"/>
        <v/>
      </c>
      <c r="O168" s="146"/>
      <c r="P168" s="100" t="str">
        <f t="shared" si="176"/>
        <v/>
      </c>
      <c r="Q168" s="100" t="str">
        <f t="shared" si="177"/>
        <v/>
      </c>
      <c r="R168" s="100" t="str">
        <f t="shared" si="178"/>
        <v/>
      </c>
      <c r="S168" s="100" t="str">
        <f t="shared" si="179"/>
        <v/>
      </c>
      <c r="T168" s="100" t="str">
        <f t="shared" si="180"/>
        <v/>
      </c>
      <c r="U168" s="100" t="str">
        <f t="shared" si="181"/>
        <v/>
      </c>
      <c r="V168" s="100" t="str">
        <f t="shared" si="182"/>
        <v/>
      </c>
      <c r="W168" s="100" t="str">
        <f t="shared" si="183"/>
        <v/>
      </c>
      <c r="X168" s="100" t="str">
        <f t="shared" si="184"/>
        <v/>
      </c>
      <c r="Y168" s="100" t="str">
        <f t="shared" si="185"/>
        <v/>
      </c>
      <c r="Z168" s="100" t="str">
        <f t="shared" si="186"/>
        <v/>
      </c>
      <c r="AA168" s="100" t="str">
        <f t="shared" si="187"/>
        <v/>
      </c>
      <c r="AB168" s="100" t="str">
        <f t="shared" si="188"/>
        <v/>
      </c>
      <c r="AC168" s="100" t="str">
        <f t="shared" si="189"/>
        <v/>
      </c>
      <c r="AD168" s="100"/>
      <c r="AE168" s="100" t="str">
        <f t="shared" si="190"/>
        <v/>
      </c>
      <c r="AF168" s="100" t="str">
        <f t="shared" si="191"/>
        <v/>
      </c>
      <c r="AG168" s="100" t="str">
        <f t="shared" si="192"/>
        <v/>
      </c>
      <c r="AH168" s="100" t="str">
        <f t="shared" si="193"/>
        <v/>
      </c>
      <c r="AI168" s="100" t="str">
        <f t="shared" si="194"/>
        <v/>
      </c>
      <c r="AJ168" s="100" t="str">
        <f t="shared" si="195"/>
        <v/>
      </c>
      <c r="AK168" s="100" t="str">
        <f t="shared" si="196"/>
        <v/>
      </c>
      <c r="AL168" s="100" t="str">
        <f t="shared" si="197"/>
        <v/>
      </c>
      <c r="AM168" s="100" t="str">
        <f t="shared" si="198"/>
        <v/>
      </c>
      <c r="AN168" s="100" t="str">
        <f t="shared" si="199"/>
        <v/>
      </c>
      <c r="AO168" s="100" t="str">
        <f t="shared" si="200"/>
        <v/>
      </c>
      <c r="AP168" s="100" t="str">
        <f t="shared" si="201"/>
        <v/>
      </c>
      <c r="AQ168" s="100" t="str">
        <f t="shared" si="202"/>
        <v/>
      </c>
      <c r="AR168" s="100" t="str">
        <f t="shared" si="203"/>
        <v/>
      </c>
      <c r="AS168" s="259" t="str">
        <f t="shared" si="237"/>
        <v/>
      </c>
      <c r="AT168" s="259" t="str">
        <f t="shared" si="238"/>
        <v/>
      </c>
      <c r="AU168" s="259" t="str">
        <f t="shared" si="239"/>
        <v/>
      </c>
      <c r="AV168" s="259" t="str">
        <f t="shared" si="240"/>
        <v/>
      </c>
      <c r="AW168" s="259"/>
      <c r="AX168" s="100" t="str">
        <f t="shared" si="208"/>
        <v/>
      </c>
      <c r="AY168" s="100" t="str">
        <f t="shared" si="209"/>
        <v/>
      </c>
      <c r="AZ168" s="100" t="str">
        <f t="shared" si="210"/>
        <v/>
      </c>
      <c r="BA168" s="100" t="str">
        <f t="shared" si="211"/>
        <v/>
      </c>
      <c r="BB168" s="100" t="str">
        <f t="shared" si="212"/>
        <v/>
      </c>
      <c r="BC168" s="100" t="str">
        <f t="shared" si="213"/>
        <v/>
      </c>
      <c r="BD168" s="100" t="str">
        <f t="shared" si="214"/>
        <v/>
      </c>
      <c r="BE168" s="100" t="str">
        <f t="shared" si="215"/>
        <v/>
      </c>
      <c r="BF168" s="100" t="str">
        <f t="shared" si="216"/>
        <v/>
      </c>
      <c r="BG168" s="100" t="str">
        <f t="shared" si="217"/>
        <v/>
      </c>
      <c r="BH168" s="100" t="str">
        <f t="shared" si="218"/>
        <v/>
      </c>
      <c r="BI168" s="100" t="str">
        <f t="shared" si="219"/>
        <v/>
      </c>
      <c r="BJ168" s="100" t="str">
        <f t="shared" si="220"/>
        <v/>
      </c>
      <c r="BK168" s="100" t="str">
        <f t="shared" si="221"/>
        <v/>
      </c>
      <c r="BL168" s="100"/>
      <c r="BM168" s="100" t="str">
        <f t="shared" si="222"/>
        <v/>
      </c>
      <c r="BN168" s="100" t="str">
        <f t="shared" si="223"/>
        <v/>
      </c>
      <c r="BO168" s="100" t="str">
        <f t="shared" si="224"/>
        <v/>
      </c>
      <c r="BP168" s="100" t="str">
        <f t="shared" si="225"/>
        <v/>
      </c>
      <c r="BQ168" s="100" t="str">
        <f t="shared" si="226"/>
        <v/>
      </c>
      <c r="BR168" s="100" t="str">
        <f t="shared" si="227"/>
        <v/>
      </c>
      <c r="BS168" s="100" t="str">
        <f t="shared" si="228"/>
        <v/>
      </c>
      <c r="BT168" s="100" t="str">
        <f t="shared" si="229"/>
        <v/>
      </c>
      <c r="BU168" s="100" t="str">
        <f t="shared" si="230"/>
        <v/>
      </c>
      <c r="BV168" s="100" t="str">
        <f t="shared" si="231"/>
        <v/>
      </c>
      <c r="BW168" s="100" t="str">
        <f t="shared" si="232"/>
        <v/>
      </c>
      <c r="BX168" s="100" t="str">
        <f t="shared" si="233"/>
        <v/>
      </c>
      <c r="BY168" s="100" t="str">
        <f t="shared" si="234"/>
        <v/>
      </c>
      <c r="BZ168" s="100" t="str">
        <f t="shared" si="235"/>
        <v/>
      </c>
    </row>
    <row r="169" spans="1:78" ht="15.75" customHeight="1" x14ac:dyDescent="0.3">
      <c r="A169" s="387" t="str">
        <f>Contacts!$L$11&amp;"_"&amp;'Service Points'!C169</f>
        <v>______139</v>
      </c>
      <c r="B169" s="388">
        <f>IF(ISERROR(VLOOKUP(A169,LY!$D:$E,1,FALSE)),0,1)</f>
        <v>0</v>
      </c>
      <c r="C169" s="293">
        <f t="shared" si="236"/>
        <v>139</v>
      </c>
      <c r="D169" s="295" t="str">
        <f t="shared" si="166"/>
        <v/>
      </c>
      <c r="E169" s="42" t="str">
        <f t="shared" si="167"/>
        <v/>
      </c>
      <c r="F169" s="42" t="str">
        <f t="shared" si="168"/>
        <v/>
      </c>
      <c r="G169" s="420" t="str">
        <f t="shared" si="169"/>
        <v/>
      </c>
      <c r="H169" s="42"/>
      <c r="I169" s="294" t="str">
        <f t="shared" si="170"/>
        <v/>
      </c>
      <c r="J169" s="130" t="str">
        <f t="shared" si="171"/>
        <v/>
      </c>
      <c r="K169" s="386" t="str">
        <f t="shared" si="173"/>
        <v/>
      </c>
      <c r="L169" s="46">
        <f t="shared" si="172"/>
        <v>0</v>
      </c>
      <c r="M169" s="259" t="str">
        <f t="shared" si="174"/>
        <v/>
      </c>
      <c r="N169" s="259" t="str">
        <f t="shared" si="175"/>
        <v/>
      </c>
      <c r="O169" s="146"/>
      <c r="P169" s="100" t="str">
        <f t="shared" si="176"/>
        <v/>
      </c>
      <c r="Q169" s="100" t="str">
        <f t="shared" si="177"/>
        <v/>
      </c>
      <c r="R169" s="100" t="str">
        <f t="shared" si="178"/>
        <v/>
      </c>
      <c r="S169" s="100" t="str">
        <f t="shared" si="179"/>
        <v/>
      </c>
      <c r="T169" s="100" t="str">
        <f t="shared" si="180"/>
        <v/>
      </c>
      <c r="U169" s="100" t="str">
        <f t="shared" si="181"/>
        <v/>
      </c>
      <c r="V169" s="100" t="str">
        <f t="shared" si="182"/>
        <v/>
      </c>
      <c r="W169" s="100" t="str">
        <f t="shared" si="183"/>
        <v/>
      </c>
      <c r="X169" s="100" t="str">
        <f t="shared" si="184"/>
        <v/>
      </c>
      <c r="Y169" s="100" t="str">
        <f t="shared" si="185"/>
        <v/>
      </c>
      <c r="Z169" s="100" t="str">
        <f t="shared" si="186"/>
        <v/>
      </c>
      <c r="AA169" s="100" t="str">
        <f t="shared" si="187"/>
        <v/>
      </c>
      <c r="AB169" s="100" t="str">
        <f t="shared" si="188"/>
        <v/>
      </c>
      <c r="AC169" s="100" t="str">
        <f t="shared" si="189"/>
        <v/>
      </c>
      <c r="AD169" s="100"/>
      <c r="AE169" s="100" t="str">
        <f t="shared" si="190"/>
        <v/>
      </c>
      <c r="AF169" s="100" t="str">
        <f t="shared" si="191"/>
        <v/>
      </c>
      <c r="AG169" s="100" t="str">
        <f t="shared" si="192"/>
        <v/>
      </c>
      <c r="AH169" s="100" t="str">
        <f t="shared" si="193"/>
        <v/>
      </c>
      <c r="AI169" s="100" t="str">
        <f t="shared" si="194"/>
        <v/>
      </c>
      <c r="AJ169" s="100" t="str">
        <f t="shared" si="195"/>
        <v/>
      </c>
      <c r="AK169" s="100" t="str">
        <f t="shared" si="196"/>
        <v/>
      </c>
      <c r="AL169" s="100" t="str">
        <f t="shared" si="197"/>
        <v/>
      </c>
      <c r="AM169" s="100" t="str">
        <f t="shared" si="198"/>
        <v/>
      </c>
      <c r="AN169" s="100" t="str">
        <f t="shared" si="199"/>
        <v/>
      </c>
      <c r="AO169" s="100" t="str">
        <f t="shared" si="200"/>
        <v/>
      </c>
      <c r="AP169" s="100" t="str">
        <f t="shared" si="201"/>
        <v/>
      </c>
      <c r="AQ169" s="100" t="str">
        <f t="shared" si="202"/>
        <v/>
      </c>
      <c r="AR169" s="100" t="str">
        <f t="shared" si="203"/>
        <v/>
      </c>
      <c r="AS169" s="259" t="str">
        <f t="shared" si="237"/>
        <v/>
      </c>
      <c r="AT169" s="259" t="str">
        <f t="shared" si="238"/>
        <v/>
      </c>
      <c r="AU169" s="259" t="str">
        <f t="shared" si="239"/>
        <v/>
      </c>
      <c r="AV169" s="259" t="str">
        <f t="shared" si="240"/>
        <v/>
      </c>
      <c r="AW169" s="259"/>
      <c r="AX169" s="100" t="str">
        <f t="shared" si="208"/>
        <v/>
      </c>
      <c r="AY169" s="100" t="str">
        <f t="shared" si="209"/>
        <v/>
      </c>
      <c r="AZ169" s="100" t="str">
        <f t="shared" si="210"/>
        <v/>
      </c>
      <c r="BA169" s="100" t="str">
        <f t="shared" si="211"/>
        <v/>
      </c>
      <c r="BB169" s="100" t="str">
        <f t="shared" si="212"/>
        <v/>
      </c>
      <c r="BC169" s="100" t="str">
        <f t="shared" si="213"/>
        <v/>
      </c>
      <c r="BD169" s="100" t="str">
        <f t="shared" si="214"/>
        <v/>
      </c>
      <c r="BE169" s="100" t="str">
        <f t="shared" si="215"/>
        <v/>
      </c>
      <c r="BF169" s="100" t="str">
        <f t="shared" si="216"/>
        <v/>
      </c>
      <c r="BG169" s="100" t="str">
        <f t="shared" si="217"/>
        <v/>
      </c>
      <c r="BH169" s="100" t="str">
        <f t="shared" si="218"/>
        <v/>
      </c>
      <c r="BI169" s="100" t="str">
        <f t="shared" si="219"/>
        <v/>
      </c>
      <c r="BJ169" s="100" t="str">
        <f t="shared" si="220"/>
        <v/>
      </c>
      <c r="BK169" s="100" t="str">
        <f t="shared" si="221"/>
        <v/>
      </c>
      <c r="BL169" s="100"/>
      <c r="BM169" s="100" t="str">
        <f t="shared" si="222"/>
        <v/>
      </c>
      <c r="BN169" s="100" t="str">
        <f t="shared" si="223"/>
        <v/>
      </c>
      <c r="BO169" s="100" t="str">
        <f t="shared" si="224"/>
        <v/>
      </c>
      <c r="BP169" s="100" t="str">
        <f t="shared" si="225"/>
        <v/>
      </c>
      <c r="BQ169" s="100" t="str">
        <f t="shared" si="226"/>
        <v/>
      </c>
      <c r="BR169" s="100" t="str">
        <f t="shared" si="227"/>
        <v/>
      </c>
      <c r="BS169" s="100" t="str">
        <f t="shared" si="228"/>
        <v/>
      </c>
      <c r="BT169" s="100" t="str">
        <f t="shared" si="229"/>
        <v/>
      </c>
      <c r="BU169" s="100" t="str">
        <f t="shared" si="230"/>
        <v/>
      </c>
      <c r="BV169" s="100" t="str">
        <f t="shared" si="231"/>
        <v/>
      </c>
      <c r="BW169" s="100" t="str">
        <f t="shared" si="232"/>
        <v/>
      </c>
      <c r="BX169" s="100" t="str">
        <f t="shared" si="233"/>
        <v/>
      </c>
      <c r="BY169" s="100" t="str">
        <f t="shared" si="234"/>
        <v/>
      </c>
      <c r="BZ169" s="100" t="str">
        <f t="shared" si="235"/>
        <v/>
      </c>
    </row>
    <row r="170" spans="1:78" ht="15.75" customHeight="1" x14ac:dyDescent="0.3">
      <c r="A170" s="387" t="str">
        <f>Contacts!$L$11&amp;"_"&amp;'Service Points'!C170</f>
        <v>______140</v>
      </c>
      <c r="B170" s="388">
        <f>IF(ISERROR(VLOOKUP(A170,LY!$D:$E,1,FALSE)),0,1)</f>
        <v>0</v>
      </c>
      <c r="C170" s="293">
        <f t="shared" si="236"/>
        <v>140</v>
      </c>
      <c r="D170" s="295" t="str">
        <f t="shared" si="166"/>
        <v/>
      </c>
      <c r="E170" s="42" t="str">
        <f t="shared" si="167"/>
        <v/>
      </c>
      <c r="F170" s="42" t="str">
        <f t="shared" si="168"/>
        <v/>
      </c>
      <c r="G170" s="420" t="str">
        <f t="shared" si="169"/>
        <v/>
      </c>
      <c r="H170" s="42"/>
      <c r="I170" s="294" t="str">
        <f t="shared" si="170"/>
        <v/>
      </c>
      <c r="J170" s="130" t="str">
        <f t="shared" si="171"/>
        <v/>
      </c>
      <c r="K170" s="386" t="str">
        <f t="shared" si="173"/>
        <v/>
      </c>
      <c r="L170" s="46">
        <f t="shared" si="172"/>
        <v>0</v>
      </c>
      <c r="M170" s="259" t="str">
        <f t="shared" si="174"/>
        <v/>
      </c>
      <c r="N170" s="259" t="str">
        <f t="shared" si="175"/>
        <v/>
      </c>
      <c r="O170" s="146"/>
      <c r="P170" s="100" t="str">
        <f t="shared" si="176"/>
        <v/>
      </c>
      <c r="Q170" s="100" t="str">
        <f t="shared" si="177"/>
        <v/>
      </c>
      <c r="R170" s="100" t="str">
        <f t="shared" si="178"/>
        <v/>
      </c>
      <c r="S170" s="100" t="str">
        <f t="shared" si="179"/>
        <v/>
      </c>
      <c r="T170" s="100" t="str">
        <f t="shared" si="180"/>
        <v/>
      </c>
      <c r="U170" s="100" t="str">
        <f t="shared" si="181"/>
        <v/>
      </c>
      <c r="V170" s="100" t="str">
        <f t="shared" si="182"/>
        <v/>
      </c>
      <c r="W170" s="100" t="str">
        <f t="shared" si="183"/>
        <v/>
      </c>
      <c r="X170" s="100" t="str">
        <f t="shared" si="184"/>
        <v/>
      </c>
      <c r="Y170" s="100" t="str">
        <f t="shared" si="185"/>
        <v/>
      </c>
      <c r="Z170" s="100" t="str">
        <f t="shared" si="186"/>
        <v/>
      </c>
      <c r="AA170" s="100" t="str">
        <f t="shared" si="187"/>
        <v/>
      </c>
      <c r="AB170" s="100" t="str">
        <f t="shared" si="188"/>
        <v/>
      </c>
      <c r="AC170" s="100" t="str">
        <f t="shared" si="189"/>
        <v/>
      </c>
      <c r="AD170" s="100"/>
      <c r="AE170" s="100" t="str">
        <f t="shared" si="190"/>
        <v/>
      </c>
      <c r="AF170" s="100" t="str">
        <f t="shared" si="191"/>
        <v/>
      </c>
      <c r="AG170" s="100" t="str">
        <f t="shared" si="192"/>
        <v/>
      </c>
      <c r="AH170" s="100" t="str">
        <f t="shared" si="193"/>
        <v/>
      </c>
      <c r="AI170" s="100" t="str">
        <f t="shared" si="194"/>
        <v/>
      </c>
      <c r="AJ170" s="100" t="str">
        <f t="shared" si="195"/>
        <v/>
      </c>
      <c r="AK170" s="100" t="str">
        <f t="shared" si="196"/>
        <v/>
      </c>
      <c r="AL170" s="100" t="str">
        <f t="shared" si="197"/>
        <v/>
      </c>
      <c r="AM170" s="100" t="str">
        <f t="shared" si="198"/>
        <v/>
      </c>
      <c r="AN170" s="100" t="str">
        <f t="shared" si="199"/>
        <v/>
      </c>
      <c r="AO170" s="100" t="str">
        <f t="shared" si="200"/>
        <v/>
      </c>
      <c r="AP170" s="100" t="str">
        <f t="shared" si="201"/>
        <v/>
      </c>
      <c r="AQ170" s="100" t="str">
        <f t="shared" si="202"/>
        <v/>
      </c>
      <c r="AR170" s="100" t="str">
        <f t="shared" si="203"/>
        <v/>
      </c>
      <c r="AS170" s="259" t="str">
        <f>IF($L170=0,"",IF($I170="Local Authority Run Library",1,0))</f>
        <v/>
      </c>
      <c r="AT170" s="259" t="str">
        <f>IF($L170=0,"",IF($I170="Community Managed Co-Produced Library",1,0))</f>
        <v/>
      </c>
      <c r="AU170" s="259" t="str">
        <f>IF($L170=0,"",IF($I170="Commissioned Community Co-Produced Library",1,0))</f>
        <v/>
      </c>
      <c r="AV170" s="259" t="str">
        <f>IF($L170=0,"",IF($I170="Independent Library",1,0))</f>
        <v/>
      </c>
      <c r="AW170" s="259"/>
      <c r="AX170" s="100" t="str">
        <f t="shared" si="208"/>
        <v/>
      </c>
      <c r="AY170" s="100" t="str">
        <f t="shared" si="209"/>
        <v/>
      </c>
      <c r="AZ170" s="100" t="str">
        <f t="shared" si="210"/>
        <v/>
      </c>
      <c r="BA170" s="100" t="str">
        <f t="shared" si="211"/>
        <v/>
      </c>
      <c r="BB170" s="100" t="str">
        <f t="shared" si="212"/>
        <v/>
      </c>
      <c r="BC170" s="100" t="str">
        <f t="shared" si="213"/>
        <v/>
      </c>
      <c r="BD170" s="100" t="str">
        <f t="shared" si="214"/>
        <v/>
      </c>
      <c r="BE170" s="100" t="str">
        <f t="shared" si="215"/>
        <v/>
      </c>
      <c r="BF170" s="100" t="str">
        <f t="shared" si="216"/>
        <v/>
      </c>
      <c r="BG170" s="100" t="str">
        <f t="shared" si="217"/>
        <v/>
      </c>
      <c r="BH170" s="100" t="str">
        <f t="shared" si="218"/>
        <v/>
      </c>
      <c r="BI170" s="100" t="str">
        <f t="shared" si="219"/>
        <v/>
      </c>
      <c r="BJ170" s="100" t="str">
        <f t="shared" si="220"/>
        <v/>
      </c>
      <c r="BK170" s="100" t="str">
        <f t="shared" si="221"/>
        <v/>
      </c>
      <c r="BL170" s="100"/>
      <c r="BM170" s="100" t="str">
        <f t="shared" si="222"/>
        <v/>
      </c>
      <c r="BN170" s="100" t="str">
        <f t="shared" si="223"/>
        <v/>
      </c>
      <c r="BO170" s="100" t="str">
        <f t="shared" si="224"/>
        <v/>
      </c>
      <c r="BP170" s="100" t="str">
        <f t="shared" si="225"/>
        <v/>
      </c>
      <c r="BQ170" s="100" t="str">
        <f t="shared" si="226"/>
        <v/>
      </c>
      <c r="BR170" s="100" t="str">
        <f t="shared" si="227"/>
        <v/>
      </c>
      <c r="BS170" s="100" t="str">
        <f t="shared" si="228"/>
        <v/>
      </c>
      <c r="BT170" s="100" t="str">
        <f t="shared" si="229"/>
        <v/>
      </c>
      <c r="BU170" s="100" t="str">
        <f t="shared" si="230"/>
        <v/>
      </c>
      <c r="BV170" s="100" t="str">
        <f t="shared" si="231"/>
        <v/>
      </c>
      <c r="BW170" s="100" t="str">
        <f t="shared" si="232"/>
        <v/>
      </c>
      <c r="BX170" s="100" t="str">
        <f t="shared" si="233"/>
        <v/>
      </c>
      <c r="BY170" s="100" t="str">
        <f t="shared" si="234"/>
        <v/>
      </c>
      <c r="BZ170" s="100" t="str">
        <f t="shared" si="235"/>
        <v/>
      </c>
    </row>
    <row r="171" spans="1:78" ht="12.75" customHeight="1" thickBot="1" x14ac:dyDescent="0.35">
      <c r="B171" s="64"/>
      <c r="C171" s="65"/>
      <c r="D171" s="65"/>
      <c r="E171" s="65"/>
      <c r="F171" s="65"/>
      <c r="G171" s="65"/>
      <c r="H171" s="65"/>
      <c r="I171" s="65"/>
      <c r="J171" s="65"/>
      <c r="K171" s="66"/>
      <c r="AY171" s="398"/>
      <c r="AZ171" s="398"/>
      <c r="BA171" s="398"/>
      <c r="BB171" s="398"/>
      <c r="BC171" s="398"/>
      <c r="BD171" s="398"/>
      <c r="BE171" s="398"/>
      <c r="BF171" s="398"/>
    </row>
    <row r="172" spans="1:78" ht="12.75" customHeight="1" x14ac:dyDescent="0.3">
      <c r="AY172" s="398"/>
      <c r="AZ172" s="398"/>
      <c r="BA172" s="398"/>
      <c r="BB172" s="398"/>
      <c r="BC172" s="398"/>
      <c r="BD172" s="398"/>
      <c r="BE172" s="398"/>
      <c r="BF172" s="398"/>
    </row>
    <row r="173" spans="1:78" ht="12.75" customHeight="1" x14ac:dyDescent="0.3">
      <c r="B173" s="463" t="str">
        <f>Contacts!B59</f>
        <v>© CIPFA 2023</v>
      </c>
      <c r="C173" s="463"/>
      <c r="D173" s="463"/>
      <c r="E173" s="463"/>
      <c r="F173" s="463"/>
      <c r="G173" s="463"/>
      <c r="H173" s="463"/>
      <c r="I173" s="463"/>
      <c r="J173" s="463"/>
      <c r="K173" s="463"/>
      <c r="L173" s="124"/>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399"/>
      <c r="AZ173" s="399"/>
      <c r="BA173" s="399"/>
      <c r="BB173" s="399"/>
      <c r="BC173" s="398"/>
      <c r="BD173" s="398"/>
      <c r="BE173" s="398"/>
      <c r="BF173" s="398"/>
    </row>
    <row r="174" spans="1:78" ht="12.75" customHeight="1" x14ac:dyDescent="0.3">
      <c r="B174" s="475" t="str">
        <f>Contacts!B60</f>
        <v>The Chartered Institute of Public Finance and Accountancy (CIPFA)</v>
      </c>
      <c r="C174" s="475"/>
      <c r="D174" s="475"/>
      <c r="E174" s="475"/>
      <c r="F174" s="475"/>
      <c r="G174" s="475"/>
      <c r="H174" s="475"/>
      <c r="I174" s="475"/>
      <c r="J174" s="475"/>
      <c r="K174" s="475"/>
      <c r="L174" s="126"/>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399"/>
      <c r="AZ174" s="399"/>
      <c r="BA174" s="399"/>
      <c r="BB174" s="399"/>
      <c r="BC174" s="398"/>
      <c r="BD174" s="398"/>
      <c r="BE174" s="398"/>
      <c r="BF174" s="398"/>
    </row>
    <row r="175" spans="1:78" ht="12.75" customHeight="1" x14ac:dyDescent="0.3">
      <c r="B175" s="461" t="str">
        <f>Contacts!B61</f>
        <v>77 Mansell Street, London, E1 8AN</v>
      </c>
      <c r="C175" s="461"/>
      <c r="D175" s="461"/>
      <c r="E175" s="461"/>
      <c r="F175" s="461"/>
      <c r="G175" s="461"/>
      <c r="H175" s="461"/>
      <c r="I175" s="461"/>
      <c r="J175" s="461"/>
      <c r="K175" s="461"/>
      <c r="L175" s="126"/>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399"/>
      <c r="AZ175" s="399"/>
      <c r="BA175" s="399"/>
      <c r="BB175" s="399"/>
      <c r="BC175" s="398"/>
      <c r="BD175" s="398"/>
      <c r="BE175" s="398"/>
      <c r="BF175" s="398"/>
    </row>
    <row r="176" spans="1:78" ht="12.75" customHeight="1" x14ac:dyDescent="0.3">
      <c r="AY176" s="398"/>
      <c r="AZ176" s="398"/>
      <c r="BA176" s="398"/>
      <c r="BB176" s="398"/>
      <c r="BC176" s="398"/>
      <c r="BD176" s="398"/>
      <c r="BE176" s="398"/>
      <c r="BF176" s="398"/>
    </row>
    <row r="177" spans="3:54" ht="15.75" hidden="1" customHeight="1" x14ac:dyDescent="0.3"/>
    <row r="178" spans="3:54" ht="15.75" hidden="1" customHeight="1" x14ac:dyDescent="0.3">
      <c r="C178" s="127"/>
      <c r="D178" s="96"/>
      <c r="E178" s="96"/>
      <c r="F178" s="96"/>
      <c r="G178" s="96"/>
      <c r="H178" s="96"/>
      <c r="I178" s="96"/>
      <c r="J178" s="96"/>
      <c r="K178" s="96"/>
      <c r="L178" s="128"/>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c r="AS178" s="129"/>
      <c r="AT178" s="129"/>
      <c r="AU178" s="129"/>
      <c r="AV178" s="129"/>
      <c r="AW178" s="129"/>
      <c r="AX178" s="129"/>
      <c r="AY178" s="129"/>
      <c r="AZ178" s="129"/>
      <c r="BA178" s="129"/>
      <c r="BB178" s="129"/>
    </row>
  </sheetData>
  <sheetProtection selectLockedCells="1"/>
  <mergeCells count="25">
    <mergeCell ref="B175:K175"/>
    <mergeCell ref="B173:K173"/>
    <mergeCell ref="B174:K174"/>
    <mergeCell ref="C24:C28"/>
    <mergeCell ref="AX28:BK28"/>
    <mergeCell ref="G24:G28"/>
    <mergeCell ref="AE28:AR28"/>
    <mergeCell ref="P28:AC28"/>
    <mergeCell ref="AU24:AU29"/>
    <mergeCell ref="BM28:BZ28"/>
    <mergeCell ref="B8:I8"/>
    <mergeCell ref="AS24:AS29"/>
    <mergeCell ref="C5:E5"/>
    <mergeCell ref="B6:K6"/>
    <mergeCell ref="AV24:AV29"/>
    <mergeCell ref="H24:H28"/>
    <mergeCell ref="AW24:AW29"/>
    <mergeCell ref="E24:E28"/>
    <mergeCell ref="I24:I27"/>
    <mergeCell ref="D24:D28"/>
    <mergeCell ref="J24:J28"/>
    <mergeCell ref="AT24:AT29"/>
    <mergeCell ref="F24:F28"/>
    <mergeCell ref="M28:N28"/>
    <mergeCell ref="C22:J22"/>
  </mergeCells>
  <phoneticPr fontId="0" type="noConversion"/>
  <conditionalFormatting sqref="F31:J170">
    <cfRule type="cellIs" dxfId="23" priority="2" stopIfTrue="1" operator="equal">
      <formula>"**"</formula>
    </cfRule>
  </conditionalFormatting>
  <conditionalFormatting sqref="K31:L170">
    <cfRule type="cellIs" dxfId="22" priority="1" stopIfTrue="1" operator="greaterThan">
      <formula>#REF!</formula>
    </cfRule>
  </conditionalFormatting>
  <dataValidations count="3">
    <dataValidation type="list" allowBlank="1" showInputMessage="1" showErrorMessage="1" sqref="E31:E170" xr:uid="{00000000-0002-0000-0100-000000000000}">
      <formula1>"Static,Mobile"</formula1>
    </dataValidation>
    <dataValidation type="list" allowBlank="1" showInputMessage="1" showErrorMessage="1" sqref="I31:I170" xr:uid="{6F92F798-FA16-42F9-BD2B-C71AF03C4664}">
      <formula1>LibraryType</formula1>
    </dataValidation>
    <dataValidation type="list" allowBlank="1" showInputMessage="1" showErrorMessage="1" sqref="J31:J170" xr:uid="{44212C28-4820-4A61-9D09-3A0C00BA9ABC}">
      <formula1>Statutory</formula1>
    </dataValidation>
  </dataValidations>
  <hyperlinks>
    <hyperlink ref="C22:F22" location="Questionnaire!A1" tooltip="Main Questionnaire tab" display="To return to the Main Questionnaire tab, click here." xr:uid="{00000000-0004-0000-0100-000000000000}"/>
    <hyperlink ref="J8" location="'Guidance Notes'!C42" display="?" xr:uid="{00000000-0004-0000-0100-000001000000}"/>
    <hyperlink ref="I28" location="'Guidance Notes'!D61" tooltip="Type of Library definitions" display="For definitions, click here" xr:uid="{00000000-0004-0000-0100-000002000000}"/>
    <hyperlink ref="C17" location="Contacts!Print_Area" display="If the Cells below are blank and you provided a return last year, please return to the contacts tab and fill it in" xr:uid="{00000000-0004-0000-0100-000003000000}"/>
  </hyperlinks>
  <printOptions horizontalCentered="1"/>
  <pageMargins left="0.11811023622047245" right="0.11811023622047245" top="0.23622047244094491" bottom="0.19685039370078741" header="0.15748031496062992" footer="0"/>
  <pageSetup paperSize="9" scale="78" fitToHeight="3" orientation="portrait" r:id="rId1"/>
  <headerFooter alignWithMargins="0"/>
  <rowBreaks count="1" manualBreakCount="1">
    <brk id="138"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030A0"/>
  </sheetPr>
  <dimension ref="A1:Y472"/>
  <sheetViews>
    <sheetView showGridLines="0" showRowColHeaders="0" zoomScale="106" zoomScaleNormal="106" zoomScaleSheetLayoutView="100" workbookViewId="0">
      <selection activeCell="H87" sqref="H87"/>
    </sheetView>
  </sheetViews>
  <sheetFormatPr defaultColWidth="0" defaultRowHeight="0" customHeight="1" zeroHeight="1" x14ac:dyDescent="0.35"/>
  <cols>
    <col min="1" max="1" width="1.69140625" style="52" customWidth="1"/>
    <col min="2" max="2" width="4.69140625" style="52" customWidth="1"/>
    <col min="3" max="3" width="3.23046875" style="52" customWidth="1"/>
    <col min="4" max="4" width="8.765625" style="52" customWidth="1"/>
    <col min="5" max="5" width="6.4609375" style="52" customWidth="1"/>
    <col min="6" max="6" width="14" style="52" customWidth="1"/>
    <col min="7" max="7" width="4.3046875" style="52" customWidth="1"/>
    <col min="8" max="8" width="12.4609375" style="52" customWidth="1"/>
    <col min="9" max="9" width="3.07421875" style="52" customWidth="1"/>
    <col min="10" max="10" width="12.4609375" style="52" customWidth="1"/>
    <col min="11" max="11" width="3.07421875" style="52" customWidth="1"/>
    <col min="12" max="12" width="12.4609375" style="52" customWidth="1"/>
    <col min="13" max="13" width="3.07421875" style="52" customWidth="1"/>
    <col min="14" max="14" width="2" style="52" customWidth="1"/>
    <col min="15" max="15" width="2.07421875" customWidth="1"/>
    <col min="16" max="19" width="2.07421875" style="52" hidden="1" customWidth="1"/>
    <col min="20" max="20" width="10.4609375" style="52" hidden="1" customWidth="1"/>
    <col min="21" max="16384" width="8.84375" style="52" hidden="1"/>
  </cols>
  <sheetData>
    <row r="1" spans="2:15" ht="18" customHeight="1" x14ac:dyDescent="0.35"/>
    <row r="2" spans="2:15" ht="18" customHeight="1" x14ac:dyDescent="0.35">
      <c r="D2" s="102"/>
      <c r="E2" s="103"/>
      <c r="F2" s="104"/>
      <c r="G2" s="54"/>
      <c r="H2" s="54"/>
      <c r="I2" s="54"/>
      <c r="J2" s="54"/>
      <c r="K2" s="54"/>
      <c r="L2" s="54"/>
      <c r="M2" s="54"/>
    </row>
    <row r="3" spans="2:15" ht="18" customHeight="1" x14ac:dyDescent="0.35">
      <c r="D3" s="104"/>
      <c r="E3" s="54"/>
      <c r="F3" s="54"/>
      <c r="G3" s="54"/>
      <c r="H3" s="54"/>
      <c r="I3" s="54"/>
      <c r="J3" s="54"/>
      <c r="K3" s="54"/>
      <c r="L3" s="54"/>
      <c r="M3" s="54"/>
    </row>
    <row r="4" spans="2:15" ht="18" customHeight="1" x14ac:dyDescent="0.35">
      <c r="D4" s="104"/>
      <c r="E4" s="54"/>
      <c r="F4" s="54"/>
      <c r="G4" s="54"/>
      <c r="H4" s="105"/>
      <c r="I4" s="106"/>
      <c r="J4" s="54"/>
      <c r="K4" s="54"/>
      <c r="L4" s="54"/>
      <c r="M4" s="54"/>
    </row>
    <row r="5" spans="2:15" ht="18" customHeight="1" x14ac:dyDescent="0.3">
      <c r="B5" s="97"/>
      <c r="C5" s="562" t="str">
        <f>Contacts!C7</f>
        <v>PUBLIC LIBRARY STATISTICS 2022-23 ACTUALS AND 2023-24 ESTIMATES</v>
      </c>
      <c r="D5" s="562"/>
      <c r="E5" s="562"/>
      <c r="F5" s="562"/>
      <c r="G5" s="562"/>
      <c r="H5" s="562"/>
      <c r="I5" s="562"/>
      <c r="J5" s="562"/>
      <c r="K5" s="562"/>
      <c r="L5" s="562"/>
      <c r="M5" s="562"/>
      <c r="O5" s="52"/>
    </row>
    <row r="6" spans="2:15" ht="57.75" customHeight="1" thickBot="1" x14ac:dyDescent="0.4">
      <c r="B6" s="540" t="s">
        <v>77</v>
      </c>
      <c r="C6" s="540"/>
      <c r="D6" s="540"/>
      <c r="E6" s="540"/>
      <c r="F6" s="540"/>
      <c r="G6" s="540"/>
      <c r="H6" s="540"/>
      <c r="I6" s="540"/>
      <c r="J6" s="540"/>
      <c r="K6" s="540"/>
      <c r="L6" s="540"/>
      <c r="M6" s="540"/>
      <c r="N6" s="540"/>
    </row>
    <row r="7" spans="2:15" ht="18" customHeight="1" thickBot="1" x14ac:dyDescent="0.4">
      <c r="B7" s="496" t="str">
        <f>CONCATENATE("Section 1  - Service Points Open to the Public at 31 March ",Year+1)</f>
        <v>Section 1  - Service Points Open to the Public at 31 March 2023</v>
      </c>
      <c r="C7" s="537"/>
      <c r="D7" s="537"/>
      <c r="E7" s="537"/>
      <c r="F7" s="537"/>
      <c r="G7" s="537"/>
      <c r="H7" s="537"/>
      <c r="I7" s="537"/>
      <c r="J7" s="537"/>
      <c r="K7" s="537"/>
      <c r="L7" s="568" t="s">
        <v>78</v>
      </c>
      <c r="M7" s="568"/>
      <c r="N7" s="569"/>
    </row>
    <row r="8" spans="2:15" ht="18" customHeight="1" x14ac:dyDescent="0.35">
      <c r="B8" s="187"/>
      <c r="C8" s="566" t="s">
        <v>79</v>
      </c>
      <c r="D8" s="566"/>
      <c r="E8" s="566"/>
      <c r="F8" s="566"/>
      <c r="G8" s="566"/>
      <c r="H8" s="566"/>
      <c r="I8" s="566"/>
      <c r="J8" s="566"/>
      <c r="K8" s="566"/>
      <c r="L8" s="566"/>
      <c r="M8" s="566"/>
      <c r="N8" s="188"/>
    </row>
    <row r="9" spans="2:15" ht="18" customHeight="1" x14ac:dyDescent="0.35">
      <c r="B9" s="187"/>
      <c r="C9" s="566"/>
      <c r="D9" s="566"/>
      <c r="E9" s="566"/>
      <c r="F9" s="566"/>
      <c r="G9" s="566"/>
      <c r="H9" s="566"/>
      <c r="I9" s="566"/>
      <c r="J9" s="566"/>
      <c r="K9" s="566"/>
      <c r="L9" s="566"/>
      <c r="M9" s="566"/>
      <c r="N9" s="188"/>
    </row>
    <row r="10" spans="2:15" ht="18" hidden="1" customHeight="1" x14ac:dyDescent="0.35">
      <c r="B10" s="187"/>
      <c r="C10" s="579" t="s">
        <v>80</v>
      </c>
      <c r="D10" s="579"/>
      <c r="E10" s="579"/>
      <c r="F10" s="579"/>
      <c r="G10" s="579"/>
      <c r="H10" s="579"/>
      <c r="I10" s="579"/>
      <c r="J10" s="579"/>
      <c r="K10" s="579"/>
      <c r="L10" s="579"/>
      <c r="M10" s="579"/>
      <c r="N10" s="188"/>
    </row>
    <row r="11" spans="2:15" ht="18" hidden="1" customHeight="1" x14ac:dyDescent="0.35">
      <c r="B11" s="187"/>
      <c r="C11" s="579"/>
      <c r="D11" s="579"/>
      <c r="E11" s="579"/>
      <c r="F11" s="579"/>
      <c r="G11" s="579"/>
      <c r="H11" s="579"/>
      <c r="I11" s="579"/>
      <c r="J11" s="579"/>
      <c r="K11" s="579"/>
      <c r="L11" s="579"/>
      <c r="M11" s="579"/>
      <c r="N11" s="188"/>
    </row>
    <row r="12" spans="2:15" ht="18" customHeight="1" x14ac:dyDescent="0.35">
      <c r="B12" s="187"/>
      <c r="C12" s="567" t="s">
        <v>81</v>
      </c>
      <c r="D12" s="567"/>
      <c r="E12" s="567"/>
      <c r="F12" s="567"/>
      <c r="G12" s="567"/>
      <c r="H12" s="567"/>
      <c r="I12" s="567"/>
      <c r="J12" s="567"/>
      <c r="K12" s="567"/>
      <c r="L12" s="567"/>
      <c r="M12" s="567"/>
      <c r="N12" s="188"/>
    </row>
    <row r="13" spans="2:15" ht="18" customHeight="1" x14ac:dyDescent="0.35">
      <c r="B13" s="187"/>
      <c r="C13" s="567"/>
      <c r="D13" s="567"/>
      <c r="E13" s="567"/>
      <c r="F13" s="567"/>
      <c r="G13" s="567"/>
      <c r="H13" s="567"/>
      <c r="I13" s="567"/>
      <c r="J13" s="567"/>
      <c r="K13" s="567"/>
      <c r="L13" s="567"/>
      <c r="M13" s="567"/>
      <c r="N13" s="188"/>
    </row>
    <row r="14" spans="2:15" ht="18" customHeight="1" x14ac:dyDescent="0.35">
      <c r="B14" s="187"/>
      <c r="C14" s="574" t="s">
        <v>82</v>
      </c>
      <c r="D14" s="574"/>
      <c r="E14" s="574"/>
      <c r="F14" s="574"/>
      <c r="G14" s="574"/>
      <c r="H14" s="574"/>
      <c r="I14" s="574"/>
      <c r="J14" s="574"/>
      <c r="K14" s="574"/>
      <c r="L14" s="574"/>
      <c r="M14" s="574"/>
      <c r="N14" s="188"/>
    </row>
    <row r="15" spans="2:15" ht="15" customHeight="1" x14ac:dyDescent="0.35">
      <c r="B15" s="187"/>
      <c r="C15" s="575"/>
      <c r="D15" s="575"/>
      <c r="E15" s="575"/>
      <c r="F15" s="575"/>
      <c r="G15" s="575"/>
      <c r="H15" s="575"/>
      <c r="I15" s="575"/>
      <c r="J15" s="575"/>
      <c r="K15" s="575"/>
      <c r="L15" s="575"/>
      <c r="M15" s="575"/>
      <c r="N15" s="267"/>
    </row>
    <row r="16" spans="2:15" ht="18" customHeight="1" x14ac:dyDescent="0.35">
      <c r="B16" s="419" t="s">
        <v>83</v>
      </c>
      <c r="C16" s="418"/>
      <c r="D16" s="20"/>
      <c r="E16" s="51"/>
      <c r="F16" s="139"/>
      <c r="G16" s="139"/>
      <c r="H16" s="74" t="s">
        <v>50</v>
      </c>
      <c r="I16" s="250"/>
      <c r="J16" s="74" t="s">
        <v>51</v>
      </c>
      <c r="K16" s="250"/>
      <c r="L16" s="74" t="s">
        <v>84</v>
      </c>
      <c r="M16" s="51"/>
      <c r="N16" s="188"/>
    </row>
    <row r="17" spans="2:14" ht="18" customHeight="1" x14ac:dyDescent="0.35">
      <c r="B17" s="189">
        <v>1</v>
      </c>
      <c r="C17" s="51"/>
      <c r="D17" s="2" t="s">
        <v>85</v>
      </c>
      <c r="E17" s="2"/>
      <c r="F17" s="139"/>
      <c r="G17" s="51"/>
      <c r="H17" s="252">
        <f>'Service Points'!P30</f>
        <v>0</v>
      </c>
      <c r="I17" s="246">
        <v>1</v>
      </c>
      <c r="J17" s="252">
        <f>'Service Points'!AE30</f>
        <v>0</v>
      </c>
      <c r="K17" s="246">
        <f>I31+1</f>
        <v>16</v>
      </c>
      <c r="L17" s="252">
        <f>LIBR0181+LIBR0196</f>
        <v>0</v>
      </c>
      <c r="M17" s="246">
        <f>K31+1</f>
        <v>31</v>
      </c>
      <c r="N17" s="188"/>
    </row>
    <row r="18" spans="2:14" ht="18" customHeight="1" x14ac:dyDescent="0.35">
      <c r="B18" s="189">
        <f>B17+1</f>
        <v>2</v>
      </c>
      <c r="C18" s="51"/>
      <c r="D18" s="2" t="s">
        <v>86</v>
      </c>
      <c r="E18" s="2"/>
      <c r="F18" s="139"/>
      <c r="G18" s="51"/>
      <c r="H18" s="252">
        <f>'Service Points'!Q30</f>
        <v>0</v>
      </c>
      <c r="I18" s="246">
        <f>I17+1</f>
        <v>2</v>
      </c>
      <c r="J18" s="252">
        <f>'Service Points'!AF30</f>
        <v>0</v>
      </c>
      <c r="K18" s="246">
        <f>K17+1</f>
        <v>17</v>
      </c>
      <c r="L18" s="252">
        <f>LIBR0182+LIBR0197</f>
        <v>0</v>
      </c>
      <c r="M18" s="246">
        <f t="shared" ref="M18:M31" si="0">M17+1</f>
        <v>32</v>
      </c>
      <c r="N18" s="188"/>
    </row>
    <row r="19" spans="2:14" ht="18" customHeight="1" x14ac:dyDescent="0.35">
      <c r="B19" s="189">
        <f t="shared" ref="B19:B31" si="1">B18+1</f>
        <v>3</v>
      </c>
      <c r="C19" s="51"/>
      <c r="D19" s="2" t="s">
        <v>87</v>
      </c>
      <c r="E19" s="2"/>
      <c r="F19" s="139"/>
      <c r="G19" s="51"/>
      <c r="H19" s="252">
        <f>'Service Points'!R30</f>
        <v>0</v>
      </c>
      <c r="I19" s="246">
        <f t="shared" ref="I19:K31" si="2">I18+1</f>
        <v>3</v>
      </c>
      <c r="J19" s="252">
        <f>'Service Points'!AG30</f>
        <v>0</v>
      </c>
      <c r="K19" s="246">
        <f t="shared" si="2"/>
        <v>18</v>
      </c>
      <c r="L19" s="252">
        <f>LIBR0183+LIBR0198</f>
        <v>0</v>
      </c>
      <c r="M19" s="246">
        <f t="shared" si="0"/>
        <v>33</v>
      </c>
      <c r="N19" s="188"/>
    </row>
    <row r="20" spans="2:14" ht="18" customHeight="1" x14ac:dyDescent="0.35">
      <c r="B20" s="189">
        <f t="shared" si="1"/>
        <v>4</v>
      </c>
      <c r="C20" s="51"/>
      <c r="D20" s="2" t="s">
        <v>88</v>
      </c>
      <c r="E20" s="2"/>
      <c r="F20" s="139"/>
      <c r="G20" s="51"/>
      <c r="H20" s="252">
        <f>'Service Points'!S30</f>
        <v>0</v>
      </c>
      <c r="I20" s="246">
        <f t="shared" si="2"/>
        <v>4</v>
      </c>
      <c r="J20" s="252">
        <f>'Service Points'!AH30</f>
        <v>0</v>
      </c>
      <c r="K20" s="246">
        <f t="shared" si="2"/>
        <v>19</v>
      </c>
      <c r="L20" s="252">
        <f>LIBR0184+LIBR0199</f>
        <v>0</v>
      </c>
      <c r="M20" s="246">
        <f t="shared" si="0"/>
        <v>34</v>
      </c>
      <c r="N20" s="188"/>
    </row>
    <row r="21" spans="2:14" ht="18" customHeight="1" x14ac:dyDescent="0.35">
      <c r="B21" s="189">
        <f t="shared" si="1"/>
        <v>5</v>
      </c>
      <c r="C21" s="51"/>
      <c r="D21" s="2" t="s">
        <v>89</v>
      </c>
      <c r="E21" s="2"/>
      <c r="F21" s="139"/>
      <c r="G21" s="51"/>
      <c r="H21" s="252">
        <f>'Service Points'!T30</f>
        <v>0</v>
      </c>
      <c r="I21" s="246">
        <f t="shared" si="2"/>
        <v>5</v>
      </c>
      <c r="J21" s="252">
        <f>'Service Points'!AI30</f>
        <v>0</v>
      </c>
      <c r="K21" s="246">
        <f t="shared" si="2"/>
        <v>20</v>
      </c>
      <c r="L21" s="252">
        <f>LIBR0185+LIBR0200</f>
        <v>0</v>
      </c>
      <c r="M21" s="246">
        <f t="shared" si="0"/>
        <v>35</v>
      </c>
      <c r="N21" s="188"/>
    </row>
    <row r="22" spans="2:14" ht="18" customHeight="1" x14ac:dyDescent="0.35">
      <c r="B22" s="189">
        <f t="shared" si="1"/>
        <v>6</v>
      </c>
      <c r="C22" s="51"/>
      <c r="D22" s="2" t="s">
        <v>90</v>
      </c>
      <c r="E22" s="2"/>
      <c r="F22" s="139"/>
      <c r="G22" s="51"/>
      <c r="H22" s="252">
        <f>'Service Points'!U30</f>
        <v>0</v>
      </c>
      <c r="I22" s="246">
        <f t="shared" si="2"/>
        <v>6</v>
      </c>
      <c r="J22" s="252">
        <f>'Service Points'!AJ30</f>
        <v>0</v>
      </c>
      <c r="K22" s="246">
        <f t="shared" si="2"/>
        <v>21</v>
      </c>
      <c r="L22" s="252">
        <f>LIBR0186+LIBR0201</f>
        <v>0</v>
      </c>
      <c r="M22" s="246">
        <f t="shared" si="0"/>
        <v>36</v>
      </c>
      <c r="N22" s="188"/>
    </row>
    <row r="23" spans="2:14" ht="18" customHeight="1" x14ac:dyDescent="0.35">
      <c r="B23" s="189">
        <f t="shared" si="1"/>
        <v>7</v>
      </c>
      <c r="C23" s="51"/>
      <c r="D23" s="2" t="s">
        <v>91</v>
      </c>
      <c r="E23" s="2"/>
      <c r="F23" s="139"/>
      <c r="G23" s="51"/>
      <c r="H23" s="252">
        <f>'Service Points'!V30</f>
        <v>0</v>
      </c>
      <c r="I23" s="246">
        <f t="shared" si="2"/>
        <v>7</v>
      </c>
      <c r="J23" s="252">
        <f>'Service Points'!AK30</f>
        <v>0</v>
      </c>
      <c r="K23" s="246">
        <f t="shared" si="2"/>
        <v>22</v>
      </c>
      <c r="L23" s="252">
        <f>LIBR0187+LIBR0202</f>
        <v>0</v>
      </c>
      <c r="M23" s="246">
        <f t="shared" si="0"/>
        <v>37</v>
      </c>
      <c r="N23" s="188"/>
    </row>
    <row r="24" spans="2:14" ht="18" customHeight="1" x14ac:dyDescent="0.35">
      <c r="B24" s="189">
        <f t="shared" si="1"/>
        <v>8</v>
      </c>
      <c r="C24" s="51"/>
      <c r="D24" s="2" t="s">
        <v>92</v>
      </c>
      <c r="E24" s="2"/>
      <c r="F24" s="139"/>
      <c r="G24" s="51"/>
      <c r="H24" s="252">
        <f>'Service Points'!W30</f>
        <v>0</v>
      </c>
      <c r="I24" s="246">
        <f t="shared" si="2"/>
        <v>8</v>
      </c>
      <c r="J24" s="252">
        <f>'Service Points'!AL30</f>
        <v>0</v>
      </c>
      <c r="K24" s="246">
        <f t="shared" si="2"/>
        <v>23</v>
      </c>
      <c r="L24" s="252">
        <f>LIBR0188+LIBR0203</f>
        <v>0</v>
      </c>
      <c r="M24" s="246">
        <f t="shared" si="0"/>
        <v>38</v>
      </c>
      <c r="N24" s="188"/>
    </row>
    <row r="25" spans="2:14" ht="18" customHeight="1" x14ac:dyDescent="0.35">
      <c r="B25" s="189">
        <f t="shared" si="1"/>
        <v>9</v>
      </c>
      <c r="C25" s="51"/>
      <c r="D25" s="2" t="s">
        <v>93</v>
      </c>
      <c r="E25" s="2"/>
      <c r="F25" s="139"/>
      <c r="G25" s="51"/>
      <c r="H25" s="252">
        <f>'Service Points'!X30</f>
        <v>0</v>
      </c>
      <c r="I25" s="246">
        <f t="shared" si="2"/>
        <v>9</v>
      </c>
      <c r="J25" s="252">
        <f>'Service Points'!AM30</f>
        <v>0</v>
      </c>
      <c r="K25" s="246">
        <f t="shared" si="2"/>
        <v>24</v>
      </c>
      <c r="L25" s="252">
        <f>LIBR0189+LIBR0204</f>
        <v>0</v>
      </c>
      <c r="M25" s="246">
        <f t="shared" si="0"/>
        <v>39</v>
      </c>
      <c r="N25" s="188"/>
    </row>
    <row r="26" spans="2:14" ht="18" customHeight="1" x14ac:dyDescent="0.35">
      <c r="B26" s="189">
        <f t="shared" si="1"/>
        <v>10</v>
      </c>
      <c r="C26" s="51"/>
      <c r="D26" s="2" t="s">
        <v>94</v>
      </c>
      <c r="E26" s="2"/>
      <c r="F26" s="139"/>
      <c r="G26" s="51"/>
      <c r="H26" s="252">
        <f>'Service Points'!Y30</f>
        <v>0</v>
      </c>
      <c r="I26" s="246">
        <f t="shared" si="2"/>
        <v>10</v>
      </c>
      <c r="J26" s="252">
        <f>'Service Points'!AN30</f>
        <v>0</v>
      </c>
      <c r="K26" s="246">
        <f t="shared" si="2"/>
        <v>25</v>
      </c>
      <c r="L26" s="252">
        <f>LIBR0190+LIBR0205</f>
        <v>0</v>
      </c>
      <c r="M26" s="246">
        <f t="shared" si="0"/>
        <v>40</v>
      </c>
      <c r="N26" s="188"/>
    </row>
    <row r="27" spans="2:14" ht="18" customHeight="1" x14ac:dyDescent="0.35">
      <c r="B27" s="189">
        <f t="shared" si="1"/>
        <v>11</v>
      </c>
      <c r="C27" s="51"/>
      <c r="D27" s="132" t="s">
        <v>95</v>
      </c>
      <c r="E27" s="132"/>
      <c r="F27" s="139"/>
      <c r="G27" s="51"/>
      <c r="H27" s="252">
        <f>'Service Points'!Z30</f>
        <v>0</v>
      </c>
      <c r="I27" s="246">
        <f t="shared" si="2"/>
        <v>11</v>
      </c>
      <c r="J27" s="252">
        <f>'Service Points'!AO30</f>
        <v>0</v>
      </c>
      <c r="K27" s="246">
        <f t="shared" si="2"/>
        <v>26</v>
      </c>
      <c r="L27" s="252">
        <f>LIBR0191+LIBR0206</f>
        <v>0</v>
      </c>
      <c r="M27" s="246">
        <f t="shared" si="0"/>
        <v>41</v>
      </c>
      <c r="N27" s="188"/>
    </row>
    <row r="28" spans="2:14" ht="18" customHeight="1" x14ac:dyDescent="0.35">
      <c r="B28" s="189">
        <f t="shared" si="1"/>
        <v>12</v>
      </c>
      <c r="C28" s="2" t="s">
        <v>96</v>
      </c>
      <c r="D28" s="132"/>
      <c r="E28" s="51"/>
      <c r="F28" s="51"/>
      <c r="G28" s="51"/>
      <c r="H28" s="252">
        <f>'Service Points'!AA30</f>
        <v>0</v>
      </c>
      <c r="I28" s="246">
        <f t="shared" si="2"/>
        <v>12</v>
      </c>
      <c r="J28" s="252">
        <f>'Service Points'!AP30</f>
        <v>0</v>
      </c>
      <c r="K28" s="246">
        <f t="shared" si="2"/>
        <v>27</v>
      </c>
      <c r="L28" s="252">
        <f>LIBR0192+LIBR0207</f>
        <v>0</v>
      </c>
      <c r="M28" s="246">
        <f t="shared" si="0"/>
        <v>42</v>
      </c>
      <c r="N28" s="188"/>
    </row>
    <row r="29" spans="2:14" ht="18" customHeight="1" x14ac:dyDescent="0.35">
      <c r="B29" s="189">
        <f t="shared" si="1"/>
        <v>13</v>
      </c>
      <c r="C29" s="2" t="s">
        <v>97</v>
      </c>
      <c r="D29" s="132"/>
      <c r="E29" s="51"/>
      <c r="F29" s="51"/>
      <c r="G29" s="250"/>
      <c r="H29" s="252">
        <f>'Service Points'!AB30</f>
        <v>0</v>
      </c>
      <c r="I29" s="246">
        <f>I28+1</f>
        <v>13</v>
      </c>
      <c r="J29" s="252">
        <f>'Service Points'!AQ30</f>
        <v>0</v>
      </c>
      <c r="K29" s="246">
        <f>K28+1</f>
        <v>28</v>
      </c>
      <c r="L29" s="252">
        <f>LIBR0193+LIBR0208</f>
        <v>0</v>
      </c>
      <c r="M29" s="246">
        <f t="shared" si="0"/>
        <v>43</v>
      </c>
      <c r="N29" s="188"/>
    </row>
    <row r="30" spans="2:14" ht="18" customHeight="1" x14ac:dyDescent="0.35">
      <c r="B30" s="189">
        <f t="shared" si="1"/>
        <v>14</v>
      </c>
      <c r="C30" s="2" t="s">
        <v>98</v>
      </c>
      <c r="D30" s="132"/>
      <c r="E30" s="51"/>
      <c r="F30" s="51"/>
      <c r="G30" s="250"/>
      <c r="H30" s="252">
        <f>'Service Points'!AC30</f>
        <v>0</v>
      </c>
      <c r="I30" s="246">
        <f>I29+1</f>
        <v>14</v>
      </c>
      <c r="J30" s="252">
        <f>'Service Points'!AR30</f>
        <v>0</v>
      </c>
      <c r="K30" s="246">
        <f>K29+1</f>
        <v>29</v>
      </c>
      <c r="L30" s="252">
        <f>LIBR0194+LIBR0209</f>
        <v>0</v>
      </c>
      <c r="M30" s="246">
        <f t="shared" si="0"/>
        <v>44</v>
      </c>
      <c r="N30" s="188"/>
    </row>
    <row r="31" spans="2:14" ht="18" customHeight="1" x14ac:dyDescent="0.35">
      <c r="B31" s="189">
        <f t="shared" si="1"/>
        <v>15</v>
      </c>
      <c r="C31" s="20" t="s">
        <v>84</v>
      </c>
      <c r="D31" s="132"/>
      <c r="E31" s="190"/>
      <c r="F31" s="190"/>
      <c r="G31" s="190"/>
      <c r="H31" s="299">
        <f>SUM(H17:H30)</f>
        <v>0</v>
      </c>
      <c r="I31" s="246">
        <f t="shared" si="2"/>
        <v>15</v>
      </c>
      <c r="J31" s="299">
        <f>SUM(J17:J30)</f>
        <v>0</v>
      </c>
      <c r="K31" s="246">
        <f t="shared" si="2"/>
        <v>30</v>
      </c>
      <c r="L31" s="299">
        <f>SUM(L17:L30)</f>
        <v>0</v>
      </c>
      <c r="M31" s="246">
        <f t="shared" si="0"/>
        <v>45</v>
      </c>
      <c r="N31" s="188"/>
    </row>
    <row r="32" spans="2:14" ht="3.75" customHeight="1" x14ac:dyDescent="0.35">
      <c r="B32" s="189"/>
      <c r="C32" s="20"/>
      <c r="D32" s="132"/>
      <c r="E32" s="190"/>
      <c r="F32" s="190"/>
      <c r="G32" s="190"/>
      <c r="H32" s="190"/>
      <c r="I32" s="190"/>
      <c r="J32" s="190"/>
      <c r="K32" s="190"/>
      <c r="L32" s="190"/>
      <c r="M32" s="246"/>
      <c r="N32" s="188"/>
    </row>
    <row r="33" spans="2:25" ht="18.75" customHeight="1" x14ac:dyDescent="0.35">
      <c r="B33" s="189"/>
      <c r="C33" s="20"/>
      <c r="D33" s="132"/>
      <c r="E33" s="190"/>
      <c r="F33" s="527" t="str">
        <f>CONCATENATE("Total number of libraries in ",Year-1,"-",Year-2000," (taken from last year's return)")</f>
        <v>Total number of libraries in 2021-22 (taken from last year's return)</v>
      </c>
      <c r="G33" s="557"/>
      <c r="H33" s="557"/>
      <c r="I33" s="557"/>
      <c r="J33" s="557"/>
      <c r="K33" s="558"/>
      <c r="L33" s="381" t="str">
        <f>VLOOKUP(FLAS,LY_Data,46,FALSE)</f>
        <v>..</v>
      </c>
      <c r="M33" s="246"/>
      <c r="N33" s="188"/>
    </row>
    <row r="34" spans="2:25" ht="18.75" customHeight="1" x14ac:dyDescent="0.35">
      <c r="B34" s="189"/>
      <c r="C34" s="20"/>
      <c r="D34" s="132"/>
      <c r="E34" s="527" t="str">
        <f>CONCATENATE("Total number of libraries in ",Year-1,"-",Year-2000,", minus Line 18 plus Line 19, minus Line 15")</f>
        <v>Total number of libraries in 2021-22, minus Line 18 plus Line 19, minus Line 15</v>
      </c>
      <c r="F34" s="557"/>
      <c r="G34" s="557"/>
      <c r="H34" s="557"/>
      <c r="I34" s="557"/>
      <c r="J34" s="557"/>
      <c r="K34" s="558"/>
      <c r="L34" s="381" t="str">
        <f>IF(OR(L33="..",LIBR0211="..",LIBR0212=".."),"..",SUM(L33+LIBR0212-LIBR0211)-LIBR0014)</f>
        <v>..</v>
      </c>
      <c r="M34" s="246"/>
      <c r="N34" s="188"/>
      <c r="O34" s="375"/>
    </row>
    <row r="35" spans="2:25" ht="7.5" customHeight="1" x14ac:dyDescent="0.3">
      <c r="B35" s="189"/>
      <c r="C35" s="20"/>
      <c r="D35" s="132"/>
      <c r="E35" s="374"/>
      <c r="F35" s="190"/>
      <c r="G35" s="190"/>
      <c r="H35" s="190"/>
      <c r="I35" s="190"/>
      <c r="J35" s="190"/>
      <c r="K35" s="190"/>
      <c r="L35" s="400"/>
      <c r="M35" s="246"/>
      <c r="N35" s="188"/>
      <c r="O35" s="375"/>
    </row>
    <row r="36" spans="2:25" ht="18.75" customHeight="1" x14ac:dyDescent="0.3">
      <c r="B36" s="189">
        <f>B31+1</f>
        <v>16</v>
      </c>
      <c r="C36" s="2" t="s">
        <v>99</v>
      </c>
      <c r="D36" s="132"/>
      <c r="E36" s="190"/>
      <c r="F36" s="401"/>
      <c r="G36" s="190"/>
      <c r="H36" s="190"/>
      <c r="I36" s="555" t="s">
        <v>100</v>
      </c>
      <c r="J36" s="555"/>
      <c r="K36" s="190"/>
      <c r="L36" s="402" t="str">
        <f>IFERROR(Y36,"..")</f>
        <v>..</v>
      </c>
      <c r="M36" s="246">
        <f>M31+1</f>
        <v>46</v>
      </c>
      <c r="N36" s="188"/>
      <c r="O36" s="375"/>
      <c r="W36" s="52">
        <f>SUM('Service Points'!F31:F170)</f>
        <v>0</v>
      </c>
      <c r="X36" s="52">
        <f>SUM(W36:W37)</f>
        <v>0</v>
      </c>
      <c r="Y36" s="391" t="e">
        <f>(W36/X36)</f>
        <v>#DIV/0!</v>
      </c>
    </row>
    <row r="37" spans="2:25" ht="21" customHeight="1" x14ac:dyDescent="0.3">
      <c r="B37" s="189">
        <f>B36+1</f>
        <v>17</v>
      </c>
      <c r="C37" s="2" t="s">
        <v>101</v>
      </c>
      <c r="D37" s="132"/>
      <c r="E37" s="377"/>
      <c r="F37" s="401"/>
      <c r="G37" s="190"/>
      <c r="H37" s="190"/>
      <c r="I37" s="555"/>
      <c r="J37" s="555"/>
      <c r="K37" s="190"/>
      <c r="L37" s="402" t="str">
        <f>IFERROR(Y37,"..")</f>
        <v>..</v>
      </c>
      <c r="M37" s="246">
        <f>M36+1</f>
        <v>47</v>
      </c>
      <c r="N37" s="188"/>
      <c r="O37" s="375"/>
      <c r="W37" s="52">
        <f>SUM('Service Points'!G31:G170)</f>
        <v>0</v>
      </c>
      <c r="Y37" s="391" t="e">
        <f>(W37/X36)</f>
        <v>#DIV/0!</v>
      </c>
    </row>
    <row r="38" spans="2:25" ht="18.75" customHeight="1" x14ac:dyDescent="0.3">
      <c r="B38" s="189"/>
      <c r="C38" s="539" t="str">
        <f>IF(OR(LIBR0014="..",LIBR0211="..",LIBR0212=".."),"",IF(L34&lt;&gt;0,"The number of service points for this year does not match the number of service points from last year + the number of libraries opened - the number of libraries permanently closed. Please double check your figures and/or add a comment under Line 19.",""))</f>
        <v/>
      </c>
      <c r="D38" s="539"/>
      <c r="E38" s="539"/>
      <c r="F38" s="539"/>
      <c r="G38" s="539"/>
      <c r="H38" s="539"/>
      <c r="I38" s="539"/>
      <c r="J38" s="539"/>
      <c r="K38" s="539"/>
      <c r="L38" s="539"/>
      <c r="M38" s="246"/>
      <c r="N38" s="188"/>
      <c r="O38" s="375"/>
    </row>
    <row r="39" spans="2:25" ht="18.75" customHeight="1" x14ac:dyDescent="0.3">
      <c r="B39" s="189"/>
      <c r="C39" s="539"/>
      <c r="D39" s="539"/>
      <c r="E39" s="539"/>
      <c r="F39" s="539"/>
      <c r="G39" s="539"/>
      <c r="H39" s="539"/>
      <c r="I39" s="539"/>
      <c r="J39" s="539"/>
      <c r="K39" s="539"/>
      <c r="L39" s="539"/>
      <c r="M39" s="246"/>
      <c r="N39" s="188"/>
      <c r="O39" s="375"/>
    </row>
    <row r="40" spans="2:25" ht="7.5" customHeight="1" x14ac:dyDescent="0.35">
      <c r="B40" s="189"/>
      <c r="C40" s="51"/>
      <c r="D40" s="20"/>
      <c r="E40" s="190"/>
      <c r="F40" s="190"/>
      <c r="G40" s="190"/>
      <c r="H40" s="249"/>
      <c r="I40" s="246"/>
      <c r="J40" s="249"/>
      <c r="K40" s="246"/>
      <c r="L40" s="249"/>
      <c r="M40" s="246"/>
      <c r="N40" s="188"/>
    </row>
    <row r="41" spans="2:25" ht="18" customHeight="1" x14ac:dyDescent="0.35">
      <c r="B41" s="187"/>
      <c r="C41" s="51"/>
      <c r="D41" s="20"/>
      <c r="E41" s="190"/>
      <c r="F41" s="190"/>
      <c r="G41" s="190"/>
      <c r="H41" s="43"/>
      <c r="I41" s="43"/>
      <c r="J41" s="2"/>
      <c r="K41" s="2"/>
      <c r="L41" s="74" t="s">
        <v>102</v>
      </c>
      <c r="M41" s="51"/>
      <c r="N41" s="188"/>
    </row>
    <row r="42" spans="2:25" ht="18" customHeight="1" x14ac:dyDescent="0.35">
      <c r="B42" s="189">
        <f>B37+1</f>
        <v>18</v>
      </c>
      <c r="C42" s="2" t="str">
        <f>CONCATENATE("Libraries permanently closed during ",Year,"-",Year-1999)</f>
        <v>Libraries permanently closed during 2022-23</v>
      </c>
      <c r="D42" s="132"/>
      <c r="E42" s="51"/>
      <c r="F42" s="51"/>
      <c r="G42" s="190"/>
      <c r="H42" s="3"/>
      <c r="I42" s="3"/>
      <c r="J42" s="376"/>
      <c r="K42" s="250"/>
      <c r="L42" s="237" t="s">
        <v>7</v>
      </c>
      <c r="M42" s="246">
        <f>M37+1</f>
        <v>48</v>
      </c>
      <c r="N42" s="57"/>
    </row>
    <row r="43" spans="2:25" ht="18" customHeight="1" x14ac:dyDescent="0.35">
      <c r="B43" s="189">
        <f>B42+1</f>
        <v>19</v>
      </c>
      <c r="C43" s="2" t="str">
        <f>CONCATENATE("Libraries opened during ",Year,"-",Year-1999)</f>
        <v>Libraries opened during 2022-23</v>
      </c>
      <c r="D43" s="132"/>
      <c r="E43" s="51"/>
      <c r="F43" s="51"/>
      <c r="G43" s="190"/>
      <c r="H43" s="3"/>
      <c r="I43" s="3"/>
      <c r="J43" s="376"/>
      <c r="K43" s="250"/>
      <c r="L43" s="237" t="s">
        <v>7</v>
      </c>
      <c r="M43" s="246">
        <f>M42+1</f>
        <v>49</v>
      </c>
      <c r="N43" s="57"/>
    </row>
    <row r="44" spans="2:25" ht="6" customHeight="1" x14ac:dyDescent="0.35">
      <c r="B44" s="189"/>
      <c r="C44" s="51"/>
      <c r="D44" s="20"/>
      <c r="E44" s="190"/>
      <c r="F44" s="190"/>
      <c r="G44" s="190"/>
      <c r="H44" s="249"/>
      <c r="I44" s="246"/>
      <c r="J44" s="249"/>
      <c r="K44" s="246"/>
      <c r="L44" s="249"/>
      <c r="M44" s="246"/>
      <c r="N44" s="188"/>
    </row>
    <row r="45" spans="2:25" ht="18" customHeight="1" x14ac:dyDescent="0.35">
      <c r="B45" s="189"/>
      <c r="C45" s="2" t="s">
        <v>103</v>
      </c>
      <c r="D45" s="2"/>
      <c r="E45" s="2"/>
      <c r="F45" s="2"/>
      <c r="G45" s="2"/>
      <c r="H45" s="2"/>
      <c r="I45" s="2"/>
      <c r="J45" s="2"/>
      <c r="K45" s="2"/>
      <c r="L45" s="2"/>
      <c r="M45" s="246"/>
      <c r="N45" s="188"/>
    </row>
    <row r="46" spans="2:25" ht="12.75" customHeight="1" x14ac:dyDescent="0.35">
      <c r="B46" s="187"/>
      <c r="C46" s="2" t="s">
        <v>104</v>
      </c>
      <c r="D46" s="2"/>
      <c r="E46" s="2"/>
      <c r="F46" s="2"/>
      <c r="G46" s="2"/>
      <c r="H46" s="2"/>
      <c r="I46" s="2"/>
      <c r="J46" s="2"/>
      <c r="K46" s="2"/>
      <c r="L46" s="2"/>
      <c r="M46" s="246"/>
      <c r="N46" s="188"/>
    </row>
    <row r="47" spans="2:25" ht="18" customHeight="1" x14ac:dyDescent="0.35">
      <c r="B47" s="284"/>
      <c r="C47" s="541" t="s">
        <v>7</v>
      </c>
      <c r="D47" s="542"/>
      <c r="E47" s="542"/>
      <c r="F47" s="542"/>
      <c r="G47" s="542"/>
      <c r="H47" s="542"/>
      <c r="I47" s="542"/>
      <c r="J47" s="542"/>
      <c r="K47" s="542"/>
      <c r="L47" s="543"/>
      <c r="M47" s="1"/>
      <c r="N47" s="192"/>
    </row>
    <row r="48" spans="2:25" ht="6" customHeight="1" x14ac:dyDescent="0.35">
      <c r="B48" s="191"/>
      <c r="C48" s="2"/>
      <c r="D48" s="2"/>
      <c r="E48" s="2"/>
      <c r="F48" s="2"/>
      <c r="G48" s="2"/>
      <c r="H48" s="2"/>
      <c r="I48" s="2"/>
      <c r="J48" s="69"/>
      <c r="K48" s="69"/>
      <c r="L48" s="69"/>
      <c r="M48" s="1"/>
      <c r="N48" s="192"/>
    </row>
    <row r="49" spans="2:14" ht="18" customHeight="1" x14ac:dyDescent="0.35">
      <c r="B49" s="189">
        <f>B43+1</f>
        <v>20</v>
      </c>
      <c r="C49" s="2" t="s">
        <v>105</v>
      </c>
      <c r="D49" s="2"/>
      <c r="E49" s="2"/>
      <c r="F49" s="2"/>
      <c r="G49" s="2"/>
      <c r="H49" s="2"/>
      <c r="I49" s="2"/>
      <c r="J49" s="69"/>
      <c r="K49" s="69"/>
      <c r="L49" s="69"/>
      <c r="M49" s="1"/>
      <c r="N49" s="192"/>
    </row>
    <row r="50" spans="2:14" ht="18" customHeight="1" x14ac:dyDescent="0.35">
      <c r="B50" s="189"/>
      <c r="C50" s="541" t="s">
        <v>7</v>
      </c>
      <c r="D50" s="542"/>
      <c r="E50" s="542"/>
      <c r="F50" s="542"/>
      <c r="G50" s="542"/>
      <c r="H50" s="542"/>
      <c r="I50" s="542"/>
      <c r="J50" s="542"/>
      <c r="K50" s="542"/>
      <c r="L50" s="543"/>
      <c r="M50" s="1"/>
      <c r="N50" s="192"/>
    </row>
    <row r="51" spans="2:14" ht="6" customHeight="1" x14ac:dyDescent="0.35">
      <c r="B51" s="191"/>
      <c r="C51" s="2"/>
      <c r="D51" s="2"/>
      <c r="E51" s="2"/>
      <c r="F51" s="2"/>
      <c r="G51" s="2"/>
      <c r="H51" s="2"/>
      <c r="I51" s="2"/>
      <c r="J51" s="69"/>
      <c r="K51" s="69"/>
      <c r="L51" s="69"/>
      <c r="M51" s="1"/>
      <c r="N51" s="192"/>
    </row>
    <row r="52" spans="2:14" ht="18" customHeight="1" x14ac:dyDescent="0.35">
      <c r="B52" s="191"/>
      <c r="C52" s="2" t="str">
        <f>CONCATENATE("Busiest Service Point in ",Year,"-",Year-1999," in terms of issues per annum:")</f>
        <v>Busiest Service Point in 2022-23 in terms of issues per annum:</v>
      </c>
      <c r="D52" s="2"/>
      <c r="E52" s="2"/>
      <c r="F52" s="2"/>
      <c r="G52" s="2"/>
      <c r="H52" s="2"/>
      <c r="I52" s="2"/>
      <c r="J52" s="69"/>
      <c r="K52" s="69"/>
      <c r="L52" s="69"/>
      <c r="M52" s="1"/>
      <c r="N52" s="192"/>
    </row>
    <row r="53" spans="2:14" ht="18" customHeight="1" x14ac:dyDescent="0.35">
      <c r="B53" s="189">
        <f>B49+1</f>
        <v>21</v>
      </c>
      <c r="C53" s="2" t="s">
        <v>106</v>
      </c>
      <c r="D53" s="17"/>
      <c r="E53" s="576" t="s">
        <v>3252</v>
      </c>
      <c r="F53" s="577"/>
      <c r="G53" s="578"/>
      <c r="H53" s="296">
        <f>M43+1</f>
        <v>50</v>
      </c>
      <c r="I53" s="3" t="s">
        <v>108</v>
      </c>
      <c r="J53" s="2"/>
      <c r="K53" s="32"/>
      <c r="L53" s="237" t="s">
        <v>7</v>
      </c>
      <c r="M53" s="246">
        <f>H53+1</f>
        <v>51</v>
      </c>
      <c r="N53" s="192"/>
    </row>
    <row r="54" spans="2:14" ht="6" customHeight="1" x14ac:dyDescent="0.35">
      <c r="B54" s="191"/>
      <c r="C54" s="2"/>
      <c r="D54" s="2"/>
      <c r="E54" s="2"/>
      <c r="F54" s="2"/>
      <c r="G54" s="2"/>
      <c r="H54" s="2"/>
      <c r="I54" s="2"/>
      <c r="J54" s="69"/>
      <c r="K54" s="69"/>
      <c r="L54" s="69"/>
      <c r="M54" s="1"/>
      <c r="N54" s="192"/>
    </row>
    <row r="55" spans="2:14" ht="18" customHeight="1" x14ac:dyDescent="0.35">
      <c r="B55" s="189"/>
      <c r="C55" s="2" t="str">
        <f>CONCATENATE("Busiest Service Point in ",Year,"-",Year-1999," in terms of visits per annum:")</f>
        <v>Busiest Service Point in 2022-23 in terms of visits per annum:</v>
      </c>
      <c r="D55" s="70"/>
      <c r="E55" s="2"/>
      <c r="F55" s="18"/>
      <c r="G55" s="18"/>
      <c r="H55" s="18"/>
      <c r="I55" s="3"/>
      <c r="J55" s="2"/>
      <c r="K55" s="2"/>
      <c r="L55" s="19"/>
      <c r="M55" s="134"/>
      <c r="N55" s="192"/>
    </row>
    <row r="56" spans="2:14" ht="18" customHeight="1" x14ac:dyDescent="0.35">
      <c r="B56" s="189">
        <f>B53+1</f>
        <v>22</v>
      </c>
      <c r="C56" s="2" t="s">
        <v>106</v>
      </c>
      <c r="D56" s="70"/>
      <c r="E56" s="576" t="s">
        <v>107</v>
      </c>
      <c r="F56" s="577"/>
      <c r="G56" s="578"/>
      <c r="H56" s="296">
        <f>M53+1</f>
        <v>52</v>
      </c>
      <c r="I56" s="3" t="s">
        <v>109</v>
      </c>
      <c r="J56" s="2"/>
      <c r="K56" s="32"/>
      <c r="L56" s="237" t="s">
        <v>7</v>
      </c>
      <c r="M56" s="246">
        <f>H56+1</f>
        <v>53</v>
      </c>
      <c r="N56" s="192"/>
    </row>
    <row r="57" spans="2:14" ht="13.75" customHeight="1" x14ac:dyDescent="0.35">
      <c r="B57" s="187"/>
      <c r="C57" s="68"/>
      <c r="D57" s="68"/>
      <c r="E57" s="68"/>
      <c r="F57" s="70"/>
      <c r="G57" s="68"/>
      <c r="H57" s="68"/>
      <c r="I57" s="68"/>
      <c r="J57" s="68"/>
      <c r="K57" s="68"/>
      <c r="L57" s="71"/>
      <c r="M57" s="12"/>
      <c r="N57" s="188"/>
    </row>
    <row r="58" spans="2:14" ht="18" customHeight="1" x14ac:dyDescent="0.35">
      <c r="B58" s="189">
        <f>B56+1</f>
        <v>23</v>
      </c>
      <c r="C58" s="3" t="s">
        <v>110</v>
      </c>
      <c r="D58" s="68"/>
      <c r="E58" s="68"/>
      <c r="F58" s="70"/>
      <c r="G58" s="68"/>
      <c r="H58" s="68"/>
      <c r="I58" s="68"/>
      <c r="J58" s="68"/>
      <c r="K58" s="68"/>
      <c r="L58" s="71"/>
      <c r="M58" s="12"/>
      <c r="N58" s="188"/>
    </row>
    <row r="59" spans="2:14" ht="13.75" customHeight="1" x14ac:dyDescent="0.35">
      <c r="B59" s="187"/>
      <c r="C59" s="544" t="s">
        <v>7</v>
      </c>
      <c r="D59" s="545"/>
      <c r="E59" s="545"/>
      <c r="F59" s="545"/>
      <c r="G59" s="545"/>
      <c r="H59" s="545"/>
      <c r="I59" s="545"/>
      <c r="J59" s="545"/>
      <c r="K59" s="545"/>
      <c r="L59" s="546"/>
      <c r="M59" s="12"/>
      <c r="N59" s="188"/>
    </row>
    <row r="60" spans="2:14" ht="13.75" customHeight="1" x14ac:dyDescent="0.35">
      <c r="B60" s="187"/>
      <c r="C60" s="547"/>
      <c r="D60" s="548"/>
      <c r="E60" s="548"/>
      <c r="F60" s="548"/>
      <c r="G60" s="548"/>
      <c r="H60" s="548"/>
      <c r="I60" s="548"/>
      <c r="J60" s="548"/>
      <c r="K60" s="548"/>
      <c r="L60" s="549"/>
      <c r="M60" s="12"/>
      <c r="N60" s="188"/>
    </row>
    <row r="61" spans="2:14" ht="13.75" customHeight="1" x14ac:dyDescent="0.35">
      <c r="B61" s="187"/>
      <c r="C61" s="550"/>
      <c r="D61" s="551"/>
      <c r="E61" s="551"/>
      <c r="F61" s="551"/>
      <c r="G61" s="551"/>
      <c r="H61" s="551"/>
      <c r="I61" s="551"/>
      <c r="J61" s="551"/>
      <c r="K61" s="551"/>
      <c r="L61" s="552"/>
      <c r="M61" s="12"/>
      <c r="N61" s="188"/>
    </row>
    <row r="62" spans="2:14" ht="6" customHeight="1" x14ac:dyDescent="0.35">
      <c r="B62" s="187"/>
      <c r="C62" s="68"/>
      <c r="D62" s="68"/>
      <c r="E62" s="68"/>
      <c r="F62" s="70"/>
      <c r="G62" s="68"/>
      <c r="H62" s="68"/>
      <c r="I62" s="68"/>
      <c r="J62" s="68"/>
      <c r="K62" s="68"/>
      <c r="L62" s="71"/>
      <c r="M62" s="12"/>
      <c r="N62" s="188"/>
    </row>
    <row r="63" spans="2:14" ht="18" customHeight="1" x14ac:dyDescent="0.35">
      <c r="B63" s="191"/>
      <c r="C63" s="41"/>
      <c r="D63" s="69"/>
      <c r="E63" s="69"/>
      <c r="F63" s="69"/>
      <c r="G63" s="69"/>
      <c r="H63" s="69"/>
      <c r="I63" s="69"/>
      <c r="J63" s="69"/>
      <c r="K63" s="69"/>
      <c r="L63" s="559" t="s">
        <v>111</v>
      </c>
      <c r="M63" s="58"/>
      <c r="N63" s="192"/>
    </row>
    <row r="64" spans="2:14" ht="18" customHeight="1" x14ac:dyDescent="0.35">
      <c r="B64" s="55"/>
      <c r="C64" s="41" t="s">
        <v>112</v>
      </c>
      <c r="D64" s="56"/>
      <c r="E64" s="56"/>
      <c r="F64" s="56"/>
      <c r="G64" s="56"/>
      <c r="H64" s="56"/>
      <c r="I64" s="58"/>
      <c r="J64" s="72"/>
      <c r="K64" s="72"/>
      <c r="L64" s="559"/>
      <c r="M64" s="58"/>
      <c r="N64" s="57"/>
    </row>
    <row r="65" spans="2:16" ht="18" customHeight="1" x14ac:dyDescent="0.35">
      <c r="B65" s="55"/>
      <c r="C65" s="288" t="s">
        <v>113</v>
      </c>
      <c r="D65" s="56"/>
      <c r="E65" s="56"/>
      <c r="F65" s="56"/>
      <c r="G65" s="56"/>
      <c r="H65" s="73"/>
      <c r="I65" s="73"/>
      <c r="J65" s="73"/>
      <c r="K65" s="73"/>
      <c r="L65" s="559"/>
      <c r="M65" s="58"/>
      <c r="N65" s="57"/>
    </row>
    <row r="66" spans="2:16" ht="18" customHeight="1" x14ac:dyDescent="0.35">
      <c r="B66" s="189">
        <f>B58+1</f>
        <v>24</v>
      </c>
      <c r="C66" s="3" t="str">
        <f>CONCATENATE("Number of devices with libraries catalogue, internet access and OPACs at 31 March ",Year+1)</f>
        <v>Number of devices with libraries catalogue, internet access and OPACs at 31 March 2023</v>
      </c>
      <c r="D66" s="3"/>
      <c r="E66" s="3"/>
      <c r="F66" s="3"/>
      <c r="G66" s="3"/>
      <c r="H66" s="3"/>
      <c r="I66" s="3"/>
      <c r="J66" s="139"/>
      <c r="K66" s="139"/>
      <c r="L66" s="238" t="s">
        <v>7</v>
      </c>
      <c r="M66" s="246">
        <f>M56+1</f>
        <v>54</v>
      </c>
      <c r="N66" s="57"/>
    </row>
    <row r="67" spans="2:16" ht="18" customHeight="1" x14ac:dyDescent="0.35">
      <c r="B67" s="189">
        <f>B66+1</f>
        <v>25</v>
      </c>
      <c r="C67" s="3" t="str">
        <f>CONCATENATE("Number of hours available for use of and access to the internet from 1 April ",Year," to 31 March ",Year+1)</f>
        <v>Number of hours available for use of and access to the internet from 1 April 2022 to 31 March 2023</v>
      </c>
      <c r="D67" s="3"/>
      <c r="E67" s="3"/>
      <c r="F67" s="3"/>
      <c r="G67" s="3"/>
      <c r="H67" s="3"/>
      <c r="I67" s="3"/>
      <c r="J67" s="139"/>
      <c r="K67" s="139"/>
      <c r="L67" s="237" t="s">
        <v>7</v>
      </c>
      <c r="M67" s="246">
        <f>M66+1</f>
        <v>55</v>
      </c>
      <c r="N67" s="57"/>
    </row>
    <row r="68" spans="2:16" ht="18" customHeight="1" x14ac:dyDescent="0.35">
      <c r="B68" s="189">
        <f>B67+1</f>
        <v>26</v>
      </c>
      <c r="C68" s="3" t="str">
        <f>CONCATENATE("Number of hours recorded for use of and access to the internet from 1 April ",Year," to 31 March ",Year+1)</f>
        <v>Number of hours recorded for use of and access to the internet from 1 April 2022 to 31 March 2023</v>
      </c>
      <c r="D68" s="3"/>
      <c r="E68" s="3"/>
      <c r="F68" s="3"/>
      <c r="G68" s="3"/>
      <c r="H68" s="3"/>
      <c r="I68" s="3"/>
      <c r="J68" s="3"/>
      <c r="K68" s="3"/>
      <c r="L68" s="239" t="s">
        <v>7</v>
      </c>
      <c r="M68" s="246">
        <f>M67+1</f>
        <v>56</v>
      </c>
      <c r="N68" s="57"/>
      <c r="P68" s="262">
        <f>IF(OR(L67="..",L68=".."),0,IF(L68&gt;L67,1,0))</f>
        <v>0</v>
      </c>
    </row>
    <row r="69" spans="2:16" ht="21" customHeight="1" x14ac:dyDescent="0.35">
      <c r="B69" s="55"/>
      <c r="C69" s="588" t="s">
        <v>114</v>
      </c>
      <c r="D69" s="589"/>
      <c r="E69" s="589"/>
      <c r="F69" s="589"/>
      <c r="G69" s="589"/>
      <c r="H69" s="589"/>
      <c r="I69" s="589"/>
      <c r="J69" s="589"/>
      <c r="K69" s="589"/>
      <c r="L69" s="589"/>
      <c r="M69" s="58"/>
      <c r="N69" s="57"/>
    </row>
    <row r="70" spans="2:16" ht="18" customHeight="1" x14ac:dyDescent="0.35">
      <c r="B70" s="55"/>
      <c r="C70" s="41" t="s">
        <v>115</v>
      </c>
      <c r="D70" s="41"/>
      <c r="E70" s="41"/>
      <c r="F70" s="41"/>
      <c r="G70" s="41"/>
      <c r="H70" s="41"/>
      <c r="I70" s="41"/>
      <c r="J70" s="41"/>
      <c r="K70" s="41"/>
      <c r="L70" s="41"/>
      <c r="M70" s="58"/>
      <c r="N70" s="57"/>
    </row>
    <row r="71" spans="2:16" ht="18" customHeight="1" x14ac:dyDescent="0.35">
      <c r="B71" s="189">
        <f>B68+1</f>
        <v>27</v>
      </c>
      <c r="C71" s="3" t="str">
        <f>CONCATENATE("Number of Service Points that have a public access Wi-Fi network available as at 31 March ",Year+1)</f>
        <v>Number of Service Points that have a public access Wi-Fi network available as at 31 March 2023</v>
      </c>
      <c r="D71" s="44"/>
      <c r="E71" s="44"/>
      <c r="F71" s="44"/>
      <c r="G71" s="44"/>
      <c r="H71" s="44"/>
      <c r="I71" s="44"/>
      <c r="J71" s="44"/>
      <c r="K71" s="44"/>
      <c r="L71" s="237" t="s">
        <v>7</v>
      </c>
      <c r="M71" s="246">
        <f>M68+1</f>
        <v>57</v>
      </c>
      <c r="N71" s="57"/>
    </row>
    <row r="72" spans="2:16" ht="18" customHeight="1" x14ac:dyDescent="0.35">
      <c r="B72" s="189">
        <f>B71+1</f>
        <v>28</v>
      </c>
      <c r="C72" s="3" t="str">
        <f>CONCATENATE("Number of hours of recorded usage of public access Wi-Fi as at 31 March ",Year+1)</f>
        <v>Number of hours of recorded usage of public access Wi-Fi as at 31 March 2023</v>
      </c>
      <c r="D72" s="44"/>
      <c r="E72" s="44"/>
      <c r="F72" s="44"/>
      <c r="G72" s="44"/>
      <c r="H72" s="44"/>
      <c r="I72" s="393"/>
      <c r="J72" s="394"/>
      <c r="K72" s="44"/>
      <c r="L72" s="237" t="s">
        <v>7</v>
      </c>
      <c r="M72" s="246">
        <f>M71+1</f>
        <v>58</v>
      </c>
      <c r="N72" s="57"/>
    </row>
    <row r="73" spans="2:16" ht="9.75" customHeight="1" thickBot="1" x14ac:dyDescent="0.4">
      <c r="B73" s="64"/>
      <c r="C73" s="193"/>
      <c r="D73" s="193"/>
      <c r="E73" s="193"/>
      <c r="F73" s="193"/>
      <c r="G73" s="193"/>
      <c r="H73" s="193"/>
      <c r="I73" s="193"/>
      <c r="J73" s="193"/>
      <c r="K73" s="193"/>
      <c r="L73" s="193"/>
      <c r="M73" s="194"/>
      <c r="N73" s="195"/>
    </row>
    <row r="74" spans="2:16" ht="18" customHeight="1" thickBot="1" x14ac:dyDescent="0.4">
      <c r="B74" s="572" t="s">
        <v>116</v>
      </c>
      <c r="C74" s="573"/>
      <c r="D74" s="573"/>
      <c r="E74" s="573"/>
      <c r="F74" s="573"/>
      <c r="G74" s="573"/>
      <c r="H74" s="573"/>
      <c r="I74" s="573"/>
      <c r="J74" s="573"/>
      <c r="K74" s="573"/>
      <c r="L74" s="570" t="s">
        <v>117</v>
      </c>
      <c r="M74" s="570"/>
      <c r="N74" s="571"/>
    </row>
    <row r="75" spans="2:16" ht="18" customHeight="1" x14ac:dyDescent="0.35">
      <c r="B75" s="563"/>
      <c r="C75" s="564"/>
      <c r="D75" s="564"/>
      <c r="E75" s="564"/>
      <c r="F75" s="564"/>
      <c r="G75" s="564"/>
      <c r="H75" s="564"/>
      <c r="I75" s="564"/>
      <c r="J75" s="564"/>
      <c r="K75" s="564"/>
      <c r="L75" s="564"/>
      <c r="M75" s="564"/>
      <c r="N75" s="565"/>
    </row>
    <row r="76" spans="2:16" s="98" customFormat="1" ht="18" customHeight="1" x14ac:dyDescent="0.35">
      <c r="B76" s="191"/>
      <c r="C76" s="75"/>
      <c r="D76" s="69"/>
      <c r="E76" s="69"/>
      <c r="F76" s="69"/>
      <c r="G76" s="69"/>
      <c r="H76" s="69"/>
      <c r="I76" s="69"/>
      <c r="J76" s="69"/>
      <c r="K76" s="69"/>
      <c r="L76" s="74" t="s">
        <v>118</v>
      </c>
      <c r="M76" s="13"/>
      <c r="N76" s="192"/>
    </row>
    <row r="77" spans="2:16" s="98" customFormat="1" ht="18" customHeight="1" x14ac:dyDescent="0.35">
      <c r="B77" s="189">
        <f>B72+1</f>
        <v>29</v>
      </c>
      <c r="C77" s="20" t="str">
        <f>CONCATENATE("Total Book Stock at 1 April ",Year)</f>
        <v>Total Book Stock at 1 April 2022</v>
      </c>
      <c r="D77" s="2"/>
      <c r="E77" s="2"/>
      <c r="F77" s="2"/>
      <c r="G77" s="553" t="s">
        <v>119</v>
      </c>
      <c r="H77" s="553"/>
      <c r="I77" s="553"/>
      <c r="J77" s="553"/>
      <c r="K77" s="553"/>
      <c r="L77" s="251" t="str">
        <f>VLOOKUP(FLAS,LY_Data,68,FALSE)</f>
        <v>..</v>
      </c>
      <c r="M77" s="246">
        <f>M72+1</f>
        <v>59</v>
      </c>
      <c r="N77" s="192"/>
    </row>
    <row r="78" spans="2:16" s="98" customFormat="1" ht="18" customHeight="1" x14ac:dyDescent="0.35">
      <c r="B78" s="189"/>
      <c r="C78" s="75"/>
      <c r="D78" s="2"/>
      <c r="E78" s="2"/>
      <c r="F78" s="2"/>
      <c r="G78" s="553"/>
      <c r="H78" s="553"/>
      <c r="I78" s="553"/>
      <c r="J78" s="553"/>
      <c r="K78" s="553"/>
      <c r="L78" s="69"/>
      <c r="M78" s="134"/>
      <c r="N78" s="192"/>
    </row>
    <row r="79" spans="2:16" s="98" customFormat="1" ht="18" customHeight="1" x14ac:dyDescent="0.35">
      <c r="B79" s="189"/>
      <c r="C79" s="41" t="str">
        <f>CONCATENATE("Book Stock at 31 March ",Year+1)</f>
        <v>Book Stock at 31 March 2023</v>
      </c>
      <c r="D79" s="2"/>
      <c r="E79" s="2"/>
      <c r="F79" s="2"/>
      <c r="G79" s="2"/>
      <c r="H79" s="2"/>
      <c r="I79" s="69"/>
      <c r="J79" s="69"/>
      <c r="K79" s="69"/>
      <c r="L79" s="74" t="s">
        <v>118</v>
      </c>
      <c r="M79" s="134"/>
      <c r="N79" s="192"/>
    </row>
    <row r="80" spans="2:16" s="98" customFormat="1" ht="18" customHeight="1" x14ac:dyDescent="0.35">
      <c r="B80" s="189">
        <f>B77+1</f>
        <v>30</v>
      </c>
      <c r="C80" s="2" t="s">
        <v>120</v>
      </c>
      <c r="D80" s="2"/>
      <c r="E80" s="2"/>
      <c r="F80" s="2"/>
      <c r="G80" s="2"/>
      <c r="H80" s="2"/>
      <c r="I80" s="77"/>
      <c r="J80" s="77"/>
      <c r="K80" s="77"/>
      <c r="L80" s="240" t="s">
        <v>7</v>
      </c>
      <c r="M80" s="246">
        <f>M77+1</f>
        <v>60</v>
      </c>
      <c r="N80" s="192"/>
    </row>
    <row r="81" spans="2:14" s="98" customFormat="1" ht="18" customHeight="1" x14ac:dyDescent="0.35">
      <c r="B81" s="189"/>
      <c r="C81" s="2" t="s">
        <v>121</v>
      </c>
      <c r="D81" s="2"/>
      <c r="E81" s="2"/>
      <c r="F81" s="2"/>
      <c r="G81" s="2"/>
      <c r="H81" s="2"/>
      <c r="I81" s="69"/>
      <c r="J81" s="78"/>
      <c r="K81" s="78"/>
      <c r="L81" s="69"/>
      <c r="M81" s="134"/>
      <c r="N81" s="192"/>
    </row>
    <row r="82" spans="2:14" s="98" customFormat="1" ht="18" customHeight="1" x14ac:dyDescent="0.35">
      <c r="B82" s="189">
        <f>B80+1</f>
        <v>31</v>
      </c>
      <c r="C82" s="69"/>
      <c r="D82" s="2"/>
      <c r="E82" s="2"/>
      <c r="F82" s="2"/>
      <c r="G82" s="2" t="s">
        <v>122</v>
      </c>
      <c r="H82" s="2"/>
      <c r="I82" s="69"/>
      <c r="J82" s="69"/>
      <c r="K82" s="69"/>
      <c r="L82" s="240" t="s">
        <v>7</v>
      </c>
      <c r="M82" s="246">
        <f>M80+1</f>
        <v>61</v>
      </c>
      <c r="N82" s="192"/>
    </row>
    <row r="83" spans="2:14" s="98" customFormat="1" ht="18" customHeight="1" x14ac:dyDescent="0.35">
      <c r="B83" s="189">
        <f>B82+1</f>
        <v>32</v>
      </c>
      <c r="C83" s="69"/>
      <c r="D83" s="2"/>
      <c r="E83" s="2"/>
      <c r="F83" s="2"/>
      <c r="G83" s="2" t="s">
        <v>123</v>
      </c>
      <c r="H83" s="2"/>
      <c r="I83" s="69"/>
      <c r="J83" s="69"/>
      <c r="K83" s="69"/>
      <c r="L83" s="240" t="s">
        <v>7</v>
      </c>
      <c r="M83" s="246">
        <f>M82+1</f>
        <v>62</v>
      </c>
      <c r="N83" s="192"/>
    </row>
    <row r="84" spans="2:14" s="98" customFormat="1" ht="18" customHeight="1" x14ac:dyDescent="0.35">
      <c r="B84" s="189">
        <f>B83+1</f>
        <v>33</v>
      </c>
      <c r="C84" s="69"/>
      <c r="D84" s="2"/>
      <c r="E84" s="2"/>
      <c r="F84" s="2"/>
      <c r="G84" s="2" t="s">
        <v>124</v>
      </c>
      <c r="H84" s="2"/>
      <c r="I84" s="69"/>
      <c r="J84" s="69"/>
      <c r="K84" s="69"/>
      <c r="L84" s="240" t="s">
        <v>7</v>
      </c>
      <c r="M84" s="246">
        <f>M83+1</f>
        <v>63</v>
      </c>
      <c r="N84" s="192"/>
    </row>
    <row r="85" spans="2:14" s="98" customFormat="1" ht="18" customHeight="1" x14ac:dyDescent="0.35">
      <c r="B85" s="189">
        <f>B84+1</f>
        <v>34</v>
      </c>
      <c r="C85" s="69"/>
      <c r="D85" s="2"/>
      <c r="E85" s="2"/>
      <c r="F85" s="2"/>
      <c r="G85" s="2" t="s">
        <v>125</v>
      </c>
      <c r="H85" s="2"/>
      <c r="I85" s="69"/>
      <c r="J85" s="69"/>
      <c r="K85" s="69"/>
      <c r="L85" s="240" t="s">
        <v>7</v>
      </c>
      <c r="M85" s="246">
        <f>M84+1</f>
        <v>64</v>
      </c>
      <c r="N85" s="192"/>
    </row>
    <row r="86" spans="2:14" s="98" customFormat="1" ht="18" customHeight="1" x14ac:dyDescent="0.35">
      <c r="B86" s="189">
        <f>B85+1</f>
        <v>35</v>
      </c>
      <c r="C86" s="20" t="s">
        <v>126</v>
      </c>
      <c r="D86" s="2"/>
      <c r="E86" s="2"/>
      <c r="F86" s="2"/>
      <c r="G86" s="2"/>
      <c r="H86" s="2"/>
      <c r="I86" s="69"/>
      <c r="J86" s="80" t="str">
        <f>CONCATENATE("(Sum of Lines ",B82," to ",B85,")")</f>
        <v>(Sum of Lines 31 to 34)</v>
      </c>
      <c r="K86" s="11"/>
      <c r="L86" s="290" t="str">
        <f>IF(COUNTIF(L82:L85,"..")&gt;0,"..",SUM(L82:L85))</f>
        <v>..</v>
      </c>
      <c r="M86" s="246">
        <f>M85+1</f>
        <v>65</v>
      </c>
      <c r="N86" s="192"/>
    </row>
    <row r="87" spans="2:14" ht="18" customHeight="1" x14ac:dyDescent="0.35">
      <c r="B87" s="189"/>
      <c r="C87" s="56"/>
      <c r="D87" s="2"/>
      <c r="E87" s="2"/>
      <c r="F87" s="2"/>
      <c r="G87" s="2"/>
      <c r="H87" s="2"/>
      <c r="I87" s="56"/>
      <c r="J87" s="56"/>
      <c r="K87" s="56"/>
      <c r="L87" s="56"/>
      <c r="M87" s="246"/>
      <c r="N87" s="188"/>
    </row>
    <row r="88" spans="2:14" s="98" customFormat="1" ht="18" customHeight="1" x14ac:dyDescent="0.35">
      <c r="B88" s="189">
        <f>B86+1</f>
        <v>36</v>
      </c>
      <c r="C88" s="2" t="s">
        <v>127</v>
      </c>
      <c r="D88" s="2"/>
      <c r="E88" s="2"/>
      <c r="F88" s="2"/>
      <c r="G88" s="2"/>
      <c r="H88" s="2"/>
      <c r="I88" s="69"/>
      <c r="J88" s="69"/>
      <c r="K88" s="69"/>
      <c r="L88" s="240" t="s">
        <v>7</v>
      </c>
      <c r="M88" s="246">
        <f>M86+1</f>
        <v>66</v>
      </c>
      <c r="N88" s="192"/>
    </row>
    <row r="89" spans="2:14" s="98" customFormat="1" ht="18" customHeight="1" x14ac:dyDescent="0.35">
      <c r="B89" s="189"/>
      <c r="C89" s="2"/>
      <c r="D89" s="2"/>
      <c r="E89" s="2"/>
      <c r="F89" s="2"/>
      <c r="G89" s="2"/>
      <c r="H89" s="2"/>
      <c r="I89" s="69"/>
      <c r="J89" s="69"/>
      <c r="K89" s="69"/>
      <c r="L89" s="69"/>
      <c r="M89" s="246"/>
      <c r="N89" s="192"/>
    </row>
    <row r="90" spans="2:14" s="98" customFormat="1" ht="18" customHeight="1" x14ac:dyDescent="0.35">
      <c r="B90" s="189">
        <f>B88+1</f>
        <v>37</v>
      </c>
      <c r="C90" s="20" t="str">
        <f>CONCATENATE("Total Book Stock at 31 March ",Year+1)</f>
        <v>Total Book Stock at 31 March 2023</v>
      </c>
      <c r="D90" s="2"/>
      <c r="E90" s="2"/>
      <c r="F90" s="2"/>
      <c r="G90" s="2"/>
      <c r="H90" s="2"/>
      <c r="I90" s="69"/>
      <c r="J90" s="80" t="str">
        <f>CONCATENATE("(Sum of Lines ",B80,", ",B86," and ",B88,")")</f>
        <v>(Sum of Lines 30, 35 and 36)</v>
      </c>
      <c r="K90" s="11"/>
      <c r="L90" s="290" t="str">
        <f>IF(COUNTIF(L80:L88,"..")&gt;0,"..",SUM(L80,L86,L88))</f>
        <v>..</v>
      </c>
      <c r="M90" s="246">
        <f>M88+1</f>
        <v>67</v>
      </c>
      <c r="N90" s="192"/>
    </row>
    <row r="91" spans="2:14" s="98" customFormat="1" ht="18" customHeight="1" x14ac:dyDescent="0.35">
      <c r="B91" s="189"/>
      <c r="C91" s="560" t="str">
        <f>IF(OR(LIBR0023="..",LIBR0031=".."),"",IF(OR((LIBR0031/LIBR0023&gt;1.25),(LIBR0031/LIBR0023&lt;0.75)),"The Total Book Stock figure entered differs from last year by more than 25%. Could you please double check your figure, or provide a valid reason for the difference in 'Other Comments' under Section 15.",""))</f>
        <v/>
      </c>
      <c r="D91" s="560"/>
      <c r="E91" s="560"/>
      <c r="F91" s="560"/>
      <c r="G91" s="560"/>
      <c r="H91" s="560"/>
      <c r="I91" s="560"/>
      <c r="J91" s="560"/>
      <c r="K91" s="560"/>
      <c r="L91" s="560"/>
      <c r="M91" s="246"/>
      <c r="N91" s="192"/>
    </row>
    <row r="92" spans="2:14" s="98" customFormat="1" ht="18" customHeight="1" x14ac:dyDescent="0.35">
      <c r="B92" s="189"/>
      <c r="C92" s="560"/>
      <c r="D92" s="560"/>
      <c r="E92" s="560"/>
      <c r="F92" s="560"/>
      <c r="G92" s="560"/>
      <c r="H92" s="560"/>
      <c r="I92" s="560"/>
      <c r="J92" s="560"/>
      <c r="K92" s="560"/>
      <c r="L92" s="560"/>
      <c r="M92" s="246"/>
      <c r="N92" s="192"/>
    </row>
    <row r="93" spans="2:14" s="98" customFormat="1" ht="18" customHeight="1" x14ac:dyDescent="0.35">
      <c r="B93" s="189"/>
      <c r="C93" s="2"/>
      <c r="D93" s="2"/>
      <c r="E93" s="2"/>
      <c r="F93" s="2"/>
      <c r="G93" s="2"/>
      <c r="H93" s="2"/>
      <c r="I93" s="69"/>
      <c r="J93" s="80"/>
      <c r="K93" s="80"/>
      <c r="L93" s="4"/>
      <c r="M93" s="246"/>
      <c r="N93" s="192"/>
    </row>
    <row r="94" spans="2:14" s="98" customFormat="1" ht="18" customHeight="1" x14ac:dyDescent="0.35">
      <c r="B94" s="189"/>
      <c r="C94" s="41" t="s">
        <v>128</v>
      </c>
      <c r="D94" s="2"/>
      <c r="E94" s="2"/>
      <c r="F94" s="2"/>
      <c r="G94" s="2"/>
      <c r="H94" s="2"/>
      <c r="I94" s="69"/>
      <c r="J94" s="69"/>
      <c r="K94" s="69"/>
      <c r="L94" s="74" t="s">
        <v>118</v>
      </c>
      <c r="M94" s="246"/>
      <c r="N94" s="192"/>
    </row>
    <row r="95" spans="2:14" s="98" customFormat="1" ht="18" customHeight="1" x14ac:dyDescent="0.35">
      <c r="B95" s="189">
        <f>B90+1</f>
        <v>38</v>
      </c>
      <c r="C95" s="2" t="s">
        <v>120</v>
      </c>
      <c r="D95" s="2"/>
      <c r="E95" s="2"/>
      <c r="F95" s="2"/>
      <c r="G95" s="2"/>
      <c r="H95" s="2"/>
      <c r="I95" s="69"/>
      <c r="J95" s="69"/>
      <c r="K95" s="69"/>
      <c r="L95" s="240" t="s">
        <v>7</v>
      </c>
      <c r="M95" s="246">
        <f>M90+1</f>
        <v>68</v>
      </c>
      <c r="N95" s="192"/>
    </row>
    <row r="96" spans="2:14" s="98" customFormat="1" ht="18" customHeight="1" x14ac:dyDescent="0.35">
      <c r="B96" s="189"/>
      <c r="C96" s="2" t="s">
        <v>129</v>
      </c>
      <c r="D96" s="2"/>
      <c r="E96" s="2"/>
      <c r="F96" s="2"/>
      <c r="G96" s="2"/>
      <c r="H96" s="2"/>
      <c r="I96" s="69"/>
      <c r="J96" s="69"/>
      <c r="K96" s="69"/>
      <c r="L96" s="69"/>
      <c r="M96" s="246"/>
      <c r="N96" s="192"/>
    </row>
    <row r="97" spans="2:14" s="98" customFormat="1" ht="18" customHeight="1" x14ac:dyDescent="0.35">
      <c r="B97" s="189">
        <f>B95+1</f>
        <v>39</v>
      </c>
      <c r="C97" s="2"/>
      <c r="D97" s="2"/>
      <c r="E97" s="2"/>
      <c r="F97" s="2"/>
      <c r="G97" s="2" t="s">
        <v>122</v>
      </c>
      <c r="H97" s="2"/>
      <c r="I97" s="69"/>
      <c r="J97" s="69"/>
      <c r="K97" s="69"/>
      <c r="L97" s="240" t="s">
        <v>7</v>
      </c>
      <c r="M97" s="246">
        <f>M95+1</f>
        <v>69</v>
      </c>
      <c r="N97" s="192"/>
    </row>
    <row r="98" spans="2:14" s="98" customFormat="1" ht="18" customHeight="1" x14ac:dyDescent="0.35">
      <c r="B98" s="189">
        <f>B97+1</f>
        <v>40</v>
      </c>
      <c r="C98" s="2"/>
      <c r="D98" s="2"/>
      <c r="E98" s="2"/>
      <c r="F98" s="2"/>
      <c r="G98" s="2" t="s">
        <v>123</v>
      </c>
      <c r="H98" s="2"/>
      <c r="I98" s="69"/>
      <c r="J98" s="69"/>
      <c r="K98" s="69"/>
      <c r="L98" s="240" t="s">
        <v>7</v>
      </c>
      <c r="M98" s="246">
        <f>M97+1</f>
        <v>70</v>
      </c>
      <c r="N98" s="192"/>
    </row>
    <row r="99" spans="2:14" s="98" customFormat="1" ht="18" customHeight="1" x14ac:dyDescent="0.35">
      <c r="B99" s="189">
        <f>B98+1</f>
        <v>41</v>
      </c>
      <c r="C99" s="2"/>
      <c r="D99" s="2"/>
      <c r="E99" s="2"/>
      <c r="F99" s="2"/>
      <c r="G99" s="2" t="s">
        <v>124</v>
      </c>
      <c r="H99" s="2"/>
      <c r="I99" s="69"/>
      <c r="J99" s="69"/>
      <c r="K99" s="69"/>
      <c r="L99" s="240" t="s">
        <v>7</v>
      </c>
      <c r="M99" s="246">
        <f>M98+1</f>
        <v>71</v>
      </c>
      <c r="N99" s="192"/>
    </row>
    <row r="100" spans="2:14" s="98" customFormat="1" ht="18" customHeight="1" x14ac:dyDescent="0.35">
      <c r="B100" s="189">
        <f>B99+1</f>
        <v>42</v>
      </c>
      <c r="C100" s="2"/>
      <c r="D100" s="2"/>
      <c r="E100" s="2"/>
      <c r="F100" s="2"/>
      <c r="G100" s="2" t="s">
        <v>125</v>
      </c>
      <c r="H100" s="2"/>
      <c r="I100" s="69"/>
      <c r="J100" s="69"/>
      <c r="K100" s="69"/>
      <c r="L100" s="240" t="s">
        <v>7</v>
      </c>
      <c r="M100" s="246">
        <f>M99+1</f>
        <v>72</v>
      </c>
      <c r="N100" s="192"/>
    </row>
    <row r="101" spans="2:14" s="98" customFormat="1" ht="18" customHeight="1" x14ac:dyDescent="0.35">
      <c r="B101" s="189">
        <f>B100+1</f>
        <v>43</v>
      </c>
      <c r="C101" s="20" t="s">
        <v>126</v>
      </c>
      <c r="D101" s="2"/>
      <c r="E101" s="2"/>
      <c r="F101" s="2"/>
      <c r="G101" s="2"/>
      <c r="H101" s="2"/>
      <c r="I101" s="69"/>
      <c r="J101" s="80" t="str">
        <f>CONCATENATE("(Sum of Lines ",B97," to ",B100,")")</f>
        <v>(Sum of Lines 39 to 42)</v>
      </c>
      <c r="K101" s="11"/>
      <c r="L101" s="290" t="str">
        <f>IF(COUNTIF(L97:L100,"..")&gt;0,"..",SUM(L97:L100))</f>
        <v>..</v>
      </c>
      <c r="M101" s="246">
        <f>M100+1</f>
        <v>73</v>
      </c>
      <c r="N101" s="192"/>
    </row>
    <row r="102" spans="2:14" s="98" customFormat="1" ht="18" customHeight="1" x14ac:dyDescent="0.35">
      <c r="B102" s="189"/>
      <c r="C102" s="2"/>
      <c r="D102" s="2"/>
      <c r="E102" s="2"/>
      <c r="F102" s="2"/>
      <c r="G102" s="2"/>
      <c r="H102" s="2"/>
      <c r="I102" s="69"/>
      <c r="J102" s="69"/>
      <c r="K102" s="69"/>
      <c r="L102" s="69"/>
      <c r="M102" s="246"/>
      <c r="N102" s="192"/>
    </row>
    <row r="103" spans="2:14" s="98" customFormat="1" ht="18" customHeight="1" x14ac:dyDescent="0.35">
      <c r="B103" s="189">
        <f>B101+1</f>
        <v>44</v>
      </c>
      <c r="C103" s="20" t="str">
        <f>CONCATENATE("Total Book Acquisitions During ",Year,"-",Year-1999)</f>
        <v>Total Book Acquisitions During 2022-23</v>
      </c>
      <c r="D103" s="2"/>
      <c r="E103" s="2"/>
      <c r="F103" s="2"/>
      <c r="G103" s="2"/>
      <c r="H103" s="2"/>
      <c r="I103" s="69"/>
      <c r="J103" s="80" t="str">
        <f>CONCATENATE("(Sum of Lines ",B95," and ",B101,")")</f>
        <v>(Sum of Lines 38 and 43)</v>
      </c>
      <c r="K103" s="11"/>
      <c r="L103" s="290" t="str">
        <f>IF(COUNTIF(L95:L101,"..")&gt;0,"..",SUM(L95,L101))</f>
        <v>..</v>
      </c>
      <c r="M103" s="246">
        <f>M101+1</f>
        <v>74</v>
      </c>
      <c r="N103" s="192"/>
    </row>
    <row r="104" spans="2:14" s="98" customFormat="1" ht="3.75" customHeight="1" x14ac:dyDescent="0.35">
      <c r="B104" s="189"/>
      <c r="C104" s="20"/>
      <c r="D104" s="2"/>
      <c r="E104" s="2"/>
      <c r="F104" s="2"/>
      <c r="G104" s="2"/>
      <c r="H104" s="2"/>
      <c r="I104" s="69"/>
      <c r="J104" s="80"/>
      <c r="K104" s="11"/>
      <c r="L104" s="69"/>
      <c r="M104" s="246"/>
      <c r="N104" s="192"/>
    </row>
    <row r="105" spans="2:14" s="98" customFormat="1" ht="18" customHeight="1" x14ac:dyDescent="0.35">
      <c r="B105" s="189"/>
      <c r="C105" s="20"/>
      <c r="D105" s="2"/>
      <c r="E105" s="2"/>
      <c r="F105" s="527" t="str">
        <f>CONCATENATE("Total Book Acquisitions in ",Year-1,"-",Year-2000," (taken from last year's return)")</f>
        <v>Total Book Acquisitions in 2021-22 (taken from last year's return)</v>
      </c>
      <c r="G105" s="557"/>
      <c r="H105" s="557"/>
      <c r="I105" s="557"/>
      <c r="J105" s="557"/>
      <c r="K105" s="558"/>
      <c r="L105" s="378" t="str">
        <f>VLOOKUP(FLAS,LY_Data,75,FALSE)</f>
        <v>..</v>
      </c>
      <c r="M105" s="246"/>
      <c r="N105" s="192"/>
    </row>
    <row r="106" spans="2:14" s="98" customFormat="1" ht="18" customHeight="1" x14ac:dyDescent="0.35">
      <c r="B106" s="189"/>
      <c r="C106" s="539" t="str">
        <f>IF(OR(L105="..",LIBR0038=".."),"",IF(OR((LIBR0038/L105&gt;1.25),(LIBR0038/L105&lt;0.75)),"",""))</f>
        <v/>
      </c>
      <c r="D106" s="539"/>
      <c r="E106" s="539"/>
      <c r="F106" s="539"/>
      <c r="G106" s="539"/>
      <c r="H106" s="539"/>
      <c r="I106" s="539"/>
      <c r="J106" s="539"/>
      <c r="K106" s="539"/>
      <c r="L106" s="539"/>
      <c r="M106" s="246"/>
      <c r="N106" s="192"/>
    </row>
    <row r="107" spans="2:14" s="98" customFormat="1" ht="18" customHeight="1" thickBot="1" x14ac:dyDescent="0.4">
      <c r="B107" s="196"/>
      <c r="C107" s="554"/>
      <c r="D107" s="554"/>
      <c r="E107" s="554"/>
      <c r="F107" s="554"/>
      <c r="G107" s="554"/>
      <c r="H107" s="554"/>
      <c r="I107" s="554"/>
      <c r="J107" s="554"/>
      <c r="K107" s="554"/>
      <c r="L107" s="554"/>
      <c r="M107" s="199"/>
      <c r="N107" s="200"/>
    </row>
    <row r="108" spans="2:14" ht="18" customHeight="1" thickBot="1" x14ac:dyDescent="0.4">
      <c r="B108" s="594" t="s">
        <v>130</v>
      </c>
      <c r="C108" s="595"/>
      <c r="D108" s="595"/>
      <c r="E108" s="595"/>
      <c r="F108" s="595"/>
      <c r="G108" s="595"/>
      <c r="H108" s="595"/>
      <c r="I108" s="595"/>
      <c r="J108" s="595"/>
      <c r="K108" s="595"/>
      <c r="L108" s="568" t="s">
        <v>78</v>
      </c>
      <c r="M108" s="568"/>
      <c r="N108" s="569"/>
    </row>
    <row r="109" spans="2:14" ht="18" customHeight="1" x14ac:dyDescent="0.35">
      <c r="B109" s="201"/>
      <c r="C109" s="202"/>
      <c r="D109" s="203"/>
      <c r="E109" s="203"/>
      <c r="F109" s="203"/>
      <c r="G109" s="203"/>
      <c r="H109" s="203"/>
      <c r="I109" s="204"/>
      <c r="J109" s="205"/>
      <c r="K109" s="205"/>
      <c r="L109" s="205"/>
      <c r="M109" s="206"/>
      <c r="N109" s="207"/>
    </row>
    <row r="110" spans="2:14" ht="18" customHeight="1" x14ac:dyDescent="0.35">
      <c r="B110" s="191"/>
      <c r="C110" s="41" t="str">
        <f>CONCATENATE("Audio, Visual &amp; Other Stock at 31 March ",Year+1)</f>
        <v>Audio, Visual &amp; Other Stock at 31 March 2023</v>
      </c>
      <c r="D110" s="2"/>
      <c r="E110" s="2"/>
      <c r="F110" s="2"/>
      <c r="G110" s="2"/>
      <c r="H110" s="395"/>
      <c r="I110" s="69"/>
      <c r="J110" s="69"/>
      <c r="K110" s="69"/>
      <c r="L110" s="74" t="s">
        <v>131</v>
      </c>
      <c r="M110" s="13"/>
      <c r="N110" s="192"/>
    </row>
    <row r="111" spans="2:14" ht="18" customHeight="1" x14ac:dyDescent="0.35">
      <c r="B111" s="189">
        <f>B103+1</f>
        <v>45</v>
      </c>
      <c r="C111" s="2" t="s">
        <v>132</v>
      </c>
      <c r="D111" s="2"/>
      <c r="E111" s="2"/>
      <c r="F111" s="2"/>
      <c r="G111" s="2"/>
      <c r="H111" s="2"/>
      <c r="I111" s="69"/>
      <c r="J111" s="69"/>
      <c r="K111" s="69"/>
      <c r="L111" s="240" t="s">
        <v>7</v>
      </c>
      <c r="M111" s="246">
        <f>M103+1</f>
        <v>75</v>
      </c>
      <c r="N111" s="192"/>
    </row>
    <row r="112" spans="2:14" ht="18" customHeight="1" x14ac:dyDescent="0.35">
      <c r="B112" s="189"/>
      <c r="C112" s="2" t="s">
        <v>121</v>
      </c>
      <c r="D112" s="2"/>
      <c r="E112" s="2"/>
      <c r="F112" s="2"/>
      <c r="G112" s="2"/>
      <c r="H112" s="2"/>
      <c r="I112" s="69"/>
      <c r="J112" s="69"/>
      <c r="K112" s="69"/>
      <c r="L112" s="69"/>
      <c r="M112" s="246"/>
      <c r="N112" s="192"/>
    </row>
    <row r="113" spans="2:14" ht="18" customHeight="1" x14ac:dyDescent="0.35">
      <c r="B113" s="189">
        <f>B111+1</f>
        <v>46</v>
      </c>
      <c r="C113" s="75"/>
      <c r="D113" s="2" t="s">
        <v>133</v>
      </c>
      <c r="E113" s="2"/>
      <c r="F113" s="2"/>
      <c r="G113" s="2"/>
      <c r="H113" s="2"/>
      <c r="I113" s="69"/>
      <c r="J113" s="69"/>
      <c r="K113" s="69"/>
      <c r="L113" s="240" t="s">
        <v>7</v>
      </c>
      <c r="M113" s="246">
        <f>M111+1</f>
        <v>76</v>
      </c>
      <c r="N113" s="192"/>
    </row>
    <row r="114" spans="2:14" ht="18" customHeight="1" x14ac:dyDescent="0.35">
      <c r="B114" s="189">
        <f t="shared" ref="B114:B115" si="3">B113+1</f>
        <v>47</v>
      </c>
      <c r="C114" s="75"/>
      <c r="D114" s="2" t="s">
        <v>134</v>
      </c>
      <c r="E114" s="2"/>
      <c r="F114" s="2"/>
      <c r="G114" s="2"/>
      <c r="H114" s="2"/>
      <c r="I114" s="69"/>
      <c r="J114" s="69"/>
      <c r="K114" s="69"/>
      <c r="L114" s="240" t="s">
        <v>7</v>
      </c>
      <c r="M114" s="246">
        <f t="shared" ref="M114:M115" si="4">M113+1</f>
        <v>77</v>
      </c>
      <c r="N114" s="192"/>
    </row>
    <row r="115" spans="2:14" ht="18" customHeight="1" x14ac:dyDescent="0.35">
      <c r="B115" s="556">
        <f t="shared" si="3"/>
        <v>48</v>
      </c>
      <c r="C115" s="75"/>
      <c r="D115" s="555" t="s">
        <v>135</v>
      </c>
      <c r="E115" s="555"/>
      <c r="F115" s="555"/>
      <c r="G115" s="555"/>
      <c r="H115" s="555"/>
      <c r="I115" s="555"/>
      <c r="J115" s="555"/>
      <c r="K115" s="69"/>
      <c r="L115" s="240" t="s">
        <v>7</v>
      </c>
      <c r="M115" s="246">
        <f t="shared" si="4"/>
        <v>78</v>
      </c>
      <c r="N115" s="192"/>
    </row>
    <row r="116" spans="2:14" ht="12" customHeight="1" x14ac:dyDescent="0.35">
      <c r="B116" s="556"/>
      <c r="C116" s="75"/>
      <c r="D116" s="555"/>
      <c r="E116" s="555"/>
      <c r="F116" s="555"/>
      <c r="G116" s="555"/>
      <c r="H116" s="555"/>
      <c r="I116" s="555"/>
      <c r="J116" s="555"/>
      <c r="K116" s="69"/>
      <c r="L116" s="69"/>
      <c r="M116" s="246"/>
      <c r="N116" s="192"/>
    </row>
    <row r="117" spans="2:14" ht="18" customHeight="1" x14ac:dyDescent="0.35">
      <c r="B117" s="189">
        <f>B115+1</f>
        <v>49</v>
      </c>
      <c r="C117" s="20" t="s">
        <v>126</v>
      </c>
      <c r="D117" s="2"/>
      <c r="E117" s="2"/>
      <c r="F117" s="2"/>
      <c r="G117" s="2"/>
      <c r="H117" s="2"/>
      <c r="I117" s="69"/>
      <c r="J117" s="80" t="str">
        <f>CONCATENATE("(Sum of Lines ",B113," to ",B115,")")</f>
        <v>(Sum of Lines 46 to 48)</v>
      </c>
      <c r="K117" s="36"/>
      <c r="L117" s="290" t="str">
        <f>IF(COUNTIF(L113:L115,"..")&gt;0,"..",SUM(L113:L115))</f>
        <v>..</v>
      </c>
      <c r="M117" s="246">
        <f>M115+1</f>
        <v>79</v>
      </c>
      <c r="N117" s="192"/>
    </row>
    <row r="118" spans="2:14" ht="18" customHeight="1" x14ac:dyDescent="0.35">
      <c r="B118" s="189"/>
      <c r="C118" s="56"/>
      <c r="D118" s="2"/>
      <c r="E118" s="2"/>
      <c r="F118" s="2"/>
      <c r="G118" s="2"/>
      <c r="H118" s="2"/>
      <c r="I118" s="56"/>
      <c r="J118" s="56"/>
      <c r="K118" s="56"/>
      <c r="L118" s="56"/>
      <c r="M118" s="246"/>
      <c r="N118" s="188"/>
    </row>
    <row r="119" spans="2:14" ht="18" customHeight="1" x14ac:dyDescent="0.35">
      <c r="B119" s="189">
        <f>B117+1</f>
        <v>50</v>
      </c>
      <c r="C119" s="2" t="s">
        <v>127</v>
      </c>
      <c r="D119" s="2"/>
      <c r="E119" s="2"/>
      <c r="F119" s="2"/>
      <c r="G119" s="2"/>
      <c r="H119" s="2"/>
      <c r="I119" s="69"/>
      <c r="J119" s="69"/>
      <c r="K119" s="69"/>
      <c r="L119" s="240" t="s">
        <v>7</v>
      </c>
      <c r="M119" s="246">
        <f>M117+1</f>
        <v>80</v>
      </c>
      <c r="N119" s="192"/>
    </row>
    <row r="120" spans="2:14" ht="18" customHeight="1" x14ac:dyDescent="0.35">
      <c r="B120" s="189"/>
      <c r="C120" s="2"/>
      <c r="D120" s="2"/>
      <c r="E120" s="2"/>
      <c r="F120" s="2"/>
      <c r="G120" s="2"/>
      <c r="H120" s="2"/>
      <c r="I120" s="69"/>
      <c r="J120" s="69"/>
      <c r="K120" s="69"/>
      <c r="L120" s="69"/>
      <c r="M120" s="246"/>
      <c r="N120" s="192"/>
    </row>
    <row r="121" spans="2:14" ht="18" customHeight="1" x14ac:dyDescent="0.35">
      <c r="B121" s="189">
        <f>B119+1</f>
        <v>51</v>
      </c>
      <c r="C121" s="20" t="str">
        <f>CONCATENATE("Total Audio-Visual Stock at 31 March ",Year+1)</f>
        <v>Total Audio-Visual Stock at 31 March 2023</v>
      </c>
      <c r="D121" s="2"/>
      <c r="E121" s="2"/>
      <c r="F121" s="2"/>
      <c r="G121" s="395"/>
      <c r="H121" s="2"/>
      <c r="I121" s="69"/>
      <c r="J121" s="80" t="str">
        <f>CONCATENATE("(Sum of Lines ",B111,", ",B117," and ",B119,")")</f>
        <v>(Sum of Lines 45, 49 and 50)</v>
      </c>
      <c r="K121" s="36"/>
      <c r="L121" s="290" t="str">
        <f>IF(COUNTIF(L111:L119,"..")&gt;0,"..",SUM(L111,L117,L119))</f>
        <v>..</v>
      </c>
      <c r="M121" s="246">
        <f>M119+1</f>
        <v>81</v>
      </c>
      <c r="N121" s="192"/>
    </row>
    <row r="122" spans="2:14" ht="3.75" customHeight="1" x14ac:dyDescent="0.35">
      <c r="B122" s="189"/>
      <c r="C122" s="20"/>
      <c r="D122" s="2"/>
      <c r="E122" s="2"/>
      <c r="F122" s="2"/>
      <c r="G122" s="2"/>
      <c r="H122" s="2"/>
      <c r="I122" s="69"/>
      <c r="J122" s="80"/>
      <c r="K122" s="36"/>
      <c r="L122" s="69"/>
      <c r="M122" s="246"/>
      <c r="N122" s="192"/>
    </row>
    <row r="123" spans="2:14" ht="18" customHeight="1" x14ac:dyDescent="0.35">
      <c r="B123" s="189"/>
      <c r="C123" s="20"/>
      <c r="D123" s="527" t="str">
        <f>CONCATENATE("Total Audio Visual Stock in ",Year-1,"-",Year-2000," (taken from last year's return)")</f>
        <v>Total Audio Visual Stock in 2021-22 (taken from last year's return)</v>
      </c>
      <c r="E123" s="527"/>
      <c r="F123" s="527"/>
      <c r="G123" s="527"/>
      <c r="H123" s="527"/>
      <c r="I123" s="527"/>
      <c r="J123" s="527"/>
      <c r="K123" s="528"/>
      <c r="L123" s="378" t="str">
        <f>VLOOKUP(FLAS,LY_Data,82,FALSE)</f>
        <v>..</v>
      </c>
      <c r="M123" s="246"/>
      <c r="N123" s="192"/>
    </row>
    <row r="124" spans="2:14" ht="18" customHeight="1" x14ac:dyDescent="0.35">
      <c r="B124" s="189"/>
      <c r="C124" s="539" t="str">
        <f>IF(OR(L123="..",LIBR0051=".."),"",IF(OR((LIBR0051/L123&gt;1.25),(LIBR0051/L123&lt;0.75)),"The Total Audio Visual Stock figure entered differs from last year by more than 25%. Could you please double check your figure, or provide a valid reason for the difference in 'Other Comments' under Section 15.",""))</f>
        <v/>
      </c>
      <c r="D124" s="539"/>
      <c r="E124" s="539"/>
      <c r="F124" s="539"/>
      <c r="G124" s="539"/>
      <c r="H124" s="539"/>
      <c r="I124" s="539"/>
      <c r="J124" s="539"/>
      <c r="K124" s="539"/>
      <c r="L124" s="539"/>
      <c r="M124" s="246"/>
      <c r="N124" s="188"/>
    </row>
    <row r="125" spans="2:14" ht="18" customHeight="1" x14ac:dyDescent="0.35">
      <c r="B125" s="189"/>
      <c r="C125" s="539"/>
      <c r="D125" s="539"/>
      <c r="E125" s="539"/>
      <c r="F125" s="539"/>
      <c r="G125" s="539"/>
      <c r="H125" s="539"/>
      <c r="I125" s="539"/>
      <c r="J125" s="539"/>
      <c r="K125" s="539"/>
      <c r="L125" s="539"/>
      <c r="M125" s="246"/>
      <c r="N125" s="188"/>
    </row>
    <row r="126" spans="2:14" ht="18" customHeight="1" x14ac:dyDescent="0.35">
      <c r="B126" s="189"/>
      <c r="C126" s="41" t="str">
        <f>CONCATENATE("Audio, Visual &amp; Other Acquisitions During ",Year,"-",Year-1999)</f>
        <v>Audio, Visual &amp; Other Acquisitions During 2022-23</v>
      </c>
      <c r="D126" s="2"/>
      <c r="E126" s="2"/>
      <c r="F126" s="2"/>
      <c r="G126" s="2"/>
      <c r="H126" s="395"/>
      <c r="I126" s="69"/>
      <c r="J126" s="69"/>
      <c r="K126" s="69"/>
      <c r="L126" s="74" t="s">
        <v>131</v>
      </c>
      <c r="M126" s="246"/>
      <c r="N126" s="192"/>
    </row>
    <row r="127" spans="2:14" ht="18" customHeight="1" x14ac:dyDescent="0.35">
      <c r="B127" s="189">
        <f>B121+1</f>
        <v>52</v>
      </c>
      <c r="C127" s="2" t="s">
        <v>132</v>
      </c>
      <c r="D127" s="2"/>
      <c r="E127" s="2"/>
      <c r="F127" s="2"/>
      <c r="G127" s="2"/>
      <c r="H127" s="2"/>
      <c r="I127" s="69"/>
      <c r="J127" s="69"/>
      <c r="K127" s="69"/>
      <c r="L127" s="240" t="s">
        <v>7</v>
      </c>
      <c r="M127" s="246">
        <f>M121+1</f>
        <v>82</v>
      </c>
      <c r="N127" s="192"/>
    </row>
    <row r="128" spans="2:14" ht="18" customHeight="1" x14ac:dyDescent="0.35">
      <c r="B128" s="189"/>
      <c r="C128" s="2" t="s">
        <v>129</v>
      </c>
      <c r="D128" s="2"/>
      <c r="E128" s="2"/>
      <c r="F128" s="2"/>
      <c r="G128" s="2"/>
      <c r="H128" s="2"/>
      <c r="I128" s="69"/>
      <c r="J128" s="69"/>
      <c r="K128" s="69"/>
      <c r="L128" s="69"/>
      <c r="M128" s="246"/>
      <c r="N128" s="192"/>
    </row>
    <row r="129" spans="2:14" ht="18" customHeight="1" x14ac:dyDescent="0.35">
      <c r="B129" s="189">
        <f>B127+1</f>
        <v>53</v>
      </c>
      <c r="C129" s="75"/>
      <c r="D129" s="2" t="s">
        <v>136</v>
      </c>
      <c r="E129" s="2"/>
      <c r="F129" s="2"/>
      <c r="G129" s="2"/>
      <c r="H129" s="2"/>
      <c r="I129" s="69"/>
      <c r="J129" s="69"/>
      <c r="K129" s="69"/>
      <c r="L129" s="240" t="s">
        <v>7</v>
      </c>
      <c r="M129" s="246">
        <f>M127+1</f>
        <v>83</v>
      </c>
      <c r="N129" s="192"/>
    </row>
    <row r="130" spans="2:14" ht="18" customHeight="1" x14ac:dyDescent="0.35">
      <c r="B130" s="189">
        <f t="shared" ref="B130" si="5">B129+1</f>
        <v>54</v>
      </c>
      <c r="C130" s="75"/>
      <c r="D130" s="2" t="s">
        <v>137</v>
      </c>
      <c r="E130" s="2"/>
      <c r="F130" s="2"/>
      <c r="G130" s="2"/>
      <c r="H130" s="2"/>
      <c r="I130" s="69"/>
      <c r="J130" s="69"/>
      <c r="K130" s="69"/>
      <c r="L130" s="240" t="s">
        <v>7</v>
      </c>
      <c r="M130" s="246">
        <f t="shared" ref="M130:M131" si="6">M129+1</f>
        <v>84</v>
      </c>
      <c r="N130" s="192"/>
    </row>
    <row r="131" spans="2:14" ht="18" customHeight="1" x14ac:dyDescent="0.35">
      <c r="B131" s="556">
        <f>B130+1</f>
        <v>55</v>
      </c>
      <c r="C131" s="75"/>
      <c r="D131" s="555" t="s">
        <v>138</v>
      </c>
      <c r="E131" s="555"/>
      <c r="F131" s="555"/>
      <c r="G131" s="555"/>
      <c r="H131" s="555"/>
      <c r="I131" s="555"/>
      <c r="J131" s="555"/>
      <c r="K131" s="69"/>
      <c r="L131" s="240" t="s">
        <v>7</v>
      </c>
      <c r="M131" s="246">
        <f t="shared" si="6"/>
        <v>85</v>
      </c>
      <c r="N131" s="192"/>
    </row>
    <row r="132" spans="2:14" ht="12" customHeight="1" x14ac:dyDescent="0.35">
      <c r="B132" s="556"/>
      <c r="C132" s="75"/>
      <c r="D132" s="555"/>
      <c r="E132" s="555"/>
      <c r="F132" s="555"/>
      <c r="G132" s="555"/>
      <c r="H132" s="555"/>
      <c r="I132" s="555"/>
      <c r="J132" s="555"/>
      <c r="K132" s="69"/>
      <c r="L132" s="78"/>
      <c r="M132" s="246"/>
      <c r="N132" s="192"/>
    </row>
    <row r="133" spans="2:14" ht="18" customHeight="1" x14ac:dyDescent="0.35">
      <c r="B133" s="189">
        <f>B131+1</f>
        <v>56</v>
      </c>
      <c r="C133" s="20" t="s">
        <v>126</v>
      </c>
      <c r="D133" s="2"/>
      <c r="E133" s="2"/>
      <c r="F133" s="2"/>
      <c r="G133" s="2"/>
      <c r="H133" s="2"/>
      <c r="I133" s="69"/>
      <c r="J133" s="80" t="str">
        <f>CONCATENATE("(Sum of Lines ",B129," to ",B131,")")</f>
        <v>(Sum of Lines 53 to 55)</v>
      </c>
      <c r="K133" s="36"/>
      <c r="L133" s="290" t="str">
        <f>IF(COUNTIF(L129:L131,"..")&gt;0,"..",SUM(L129:L131))</f>
        <v>..</v>
      </c>
      <c r="M133" s="246">
        <f>M131+1</f>
        <v>86</v>
      </c>
      <c r="N133" s="192"/>
    </row>
    <row r="134" spans="2:14" ht="18" customHeight="1" x14ac:dyDescent="0.35">
      <c r="B134" s="189">
        <f>B133+1</f>
        <v>57</v>
      </c>
      <c r="C134" s="20" t="s">
        <v>139</v>
      </c>
      <c r="D134" s="2"/>
      <c r="E134" s="2"/>
      <c r="F134" s="2"/>
      <c r="G134" s="395"/>
      <c r="H134" s="2"/>
      <c r="I134" s="69"/>
      <c r="J134" s="80" t="str">
        <f>CONCATENATE("(Sum of Lines ",B127," and ",B133,")")</f>
        <v>(Sum of Lines 52 and 56)</v>
      </c>
      <c r="K134" s="36"/>
      <c r="L134" s="290" t="str">
        <f>IF(COUNTIF(L127:L133,"..")&gt;0,"..",SUM(L127,L133))</f>
        <v>..</v>
      </c>
      <c r="M134" s="246">
        <f>M133+1</f>
        <v>87</v>
      </c>
      <c r="N134" s="192"/>
    </row>
    <row r="135" spans="2:14" ht="4.75" customHeight="1" x14ac:dyDescent="0.35">
      <c r="B135" s="189"/>
      <c r="C135" s="20"/>
      <c r="D135" s="2"/>
      <c r="E135" s="2"/>
      <c r="F135" s="2"/>
      <c r="G135" s="2"/>
      <c r="H135" s="2"/>
      <c r="I135" s="69"/>
      <c r="J135" s="80"/>
      <c r="K135" s="36"/>
      <c r="L135" s="56"/>
      <c r="M135" s="246"/>
      <c r="N135" s="192"/>
    </row>
    <row r="136" spans="2:14" ht="18" customHeight="1" x14ac:dyDescent="0.35">
      <c r="B136" s="403"/>
      <c r="C136" s="377"/>
      <c r="D136" s="593" t="str">
        <f>CONCATENATE("Total Audio, Visual &amp; Other Acquisitions in ",Year-1,"-",Year-2000," (taken from last year's return)")</f>
        <v>Total Audio, Visual &amp; Other Acquisitions in 2021-22 (taken from last year's return)</v>
      </c>
      <c r="E136" s="593"/>
      <c r="F136" s="593"/>
      <c r="G136" s="593"/>
      <c r="H136" s="593"/>
      <c r="I136" s="593"/>
      <c r="J136" s="593"/>
      <c r="K136" s="593"/>
      <c r="L136" s="378" t="str">
        <f>VLOOKUP(FLAS,LY_Data,88,FALSE)</f>
        <v>..</v>
      </c>
      <c r="M136" s="246"/>
      <c r="N136" s="192"/>
    </row>
    <row r="137" spans="2:14" ht="18" customHeight="1" x14ac:dyDescent="0.35">
      <c r="B137" s="403"/>
      <c r="C137" s="377"/>
      <c r="D137" s="593"/>
      <c r="E137" s="593"/>
      <c r="F137" s="593"/>
      <c r="G137" s="593"/>
      <c r="H137" s="593"/>
      <c r="I137" s="593"/>
      <c r="J137" s="593"/>
      <c r="K137" s="593"/>
      <c r="L137" s="404"/>
      <c r="M137" s="246"/>
      <c r="N137" s="192"/>
    </row>
    <row r="138" spans="2:14" ht="18" customHeight="1" x14ac:dyDescent="0.35">
      <c r="B138" s="189"/>
      <c r="C138" s="539" t="str">
        <f>IF(OR(L136="..",LIBR0063=".."),"",IF(OR((LIBR0063/L136&gt;1.25),(LIBR0063/L136&lt;0.75)),"",""))</f>
        <v/>
      </c>
      <c r="D138" s="539"/>
      <c r="E138" s="539"/>
      <c r="F138" s="539"/>
      <c r="G138" s="539"/>
      <c r="H138" s="539"/>
      <c r="I138" s="539"/>
      <c r="J138" s="539"/>
      <c r="K138" s="539"/>
      <c r="L138" s="539"/>
      <c r="M138" s="246"/>
      <c r="N138" s="192"/>
    </row>
    <row r="139" spans="2:14" ht="18" customHeight="1" thickBot="1" x14ac:dyDescent="0.4">
      <c r="B139" s="196"/>
      <c r="C139" s="554"/>
      <c r="D139" s="554"/>
      <c r="E139" s="554"/>
      <c r="F139" s="554"/>
      <c r="G139" s="554"/>
      <c r="H139" s="554"/>
      <c r="I139" s="554"/>
      <c r="J139" s="554"/>
      <c r="K139" s="554"/>
      <c r="L139" s="554"/>
      <c r="M139" s="199"/>
      <c r="N139" s="200"/>
    </row>
    <row r="140" spans="2:14" ht="26.5" customHeight="1" thickBot="1" x14ac:dyDescent="0.4">
      <c r="B140" s="596" t="s">
        <v>140</v>
      </c>
      <c r="C140" s="597"/>
      <c r="D140" s="597"/>
      <c r="E140" s="597"/>
      <c r="F140" s="597"/>
      <c r="G140" s="597"/>
      <c r="H140" s="597"/>
      <c r="I140" s="597"/>
      <c r="J140" s="597"/>
      <c r="K140" s="597"/>
      <c r="L140" s="530" t="s">
        <v>78</v>
      </c>
      <c r="M140" s="530"/>
      <c r="N140" s="531"/>
    </row>
    <row r="141" spans="2:14" ht="18" customHeight="1" x14ac:dyDescent="0.35">
      <c r="B141" s="189"/>
      <c r="C141" s="75"/>
      <c r="D141" s="39"/>
      <c r="E141" s="39"/>
      <c r="F141" s="39"/>
      <c r="G141" s="39"/>
      <c r="H141" s="39"/>
      <c r="I141" s="39"/>
      <c r="J141" s="39"/>
      <c r="K141" s="69"/>
      <c r="L141" s="78"/>
      <c r="M141" s="246"/>
      <c r="N141" s="192"/>
    </row>
    <row r="142" spans="2:14" ht="18" customHeight="1" x14ac:dyDescent="0.35">
      <c r="B142" s="189"/>
      <c r="C142" s="41" t="str">
        <f>CONCATENATE("Electronic Items at 31 March ",Year+1)</f>
        <v>Electronic Items at 31 March 2023</v>
      </c>
      <c r="D142" s="39"/>
      <c r="E142" s="39"/>
      <c r="F142" s="393"/>
      <c r="G142" s="394"/>
      <c r="H142" s="39"/>
      <c r="I142" s="39"/>
      <c r="J142" s="39"/>
      <c r="K142" s="69"/>
      <c r="L142" s="78"/>
      <c r="M142" s="246"/>
      <c r="N142" s="192"/>
    </row>
    <row r="143" spans="2:14" ht="18" customHeight="1" x14ac:dyDescent="0.35">
      <c r="B143" s="189">
        <f>B134+1</f>
        <v>58</v>
      </c>
      <c r="C143" s="75"/>
      <c r="D143" s="2" t="s">
        <v>141</v>
      </c>
      <c r="E143" s="2"/>
      <c r="F143" s="2"/>
      <c r="G143" s="2"/>
      <c r="H143" s="2"/>
      <c r="I143" s="69"/>
      <c r="J143" s="69"/>
      <c r="K143" s="69"/>
      <c r="L143" s="240" t="s">
        <v>7</v>
      </c>
      <c r="M143" s="246">
        <f>M134+1</f>
        <v>88</v>
      </c>
      <c r="N143" s="192"/>
    </row>
    <row r="144" spans="2:14" ht="18" customHeight="1" x14ac:dyDescent="0.35">
      <c r="B144" s="189">
        <f>B143+1</f>
        <v>59</v>
      </c>
      <c r="C144" s="75"/>
      <c r="D144" s="2" t="s">
        <v>142</v>
      </c>
      <c r="E144" s="2"/>
      <c r="F144" s="2"/>
      <c r="G144" s="2"/>
      <c r="H144" s="2"/>
      <c r="I144" s="69"/>
      <c r="J144" s="69"/>
      <c r="K144" s="69"/>
      <c r="L144" s="240" t="s">
        <v>7</v>
      </c>
      <c r="M144" s="246">
        <f>M143+1</f>
        <v>89</v>
      </c>
      <c r="N144" s="192"/>
    </row>
    <row r="145" spans="2:14" ht="18" customHeight="1" x14ac:dyDescent="0.35">
      <c r="B145" s="189">
        <f>B144+1</f>
        <v>60</v>
      </c>
      <c r="C145" s="75"/>
      <c r="D145" s="2" t="s">
        <v>143</v>
      </c>
      <c r="E145" s="2"/>
      <c r="F145" s="2"/>
      <c r="G145" s="2"/>
      <c r="H145" s="2"/>
      <c r="I145" s="69"/>
      <c r="J145" s="69"/>
      <c r="K145" s="69"/>
      <c r="L145" s="240" t="s">
        <v>7</v>
      </c>
      <c r="M145" s="246">
        <f>M144+1</f>
        <v>90</v>
      </c>
      <c r="N145" s="192"/>
    </row>
    <row r="146" spans="2:14" ht="18" customHeight="1" x14ac:dyDescent="0.35">
      <c r="B146" s="189">
        <f>B145+1</f>
        <v>61</v>
      </c>
      <c r="C146" s="75"/>
      <c r="D146" s="2" t="s">
        <v>144</v>
      </c>
      <c r="E146" s="2"/>
      <c r="F146" s="2"/>
      <c r="G146" s="2"/>
      <c r="H146" s="2"/>
      <c r="I146" s="69"/>
      <c r="J146" s="69"/>
      <c r="K146" s="69"/>
      <c r="L146" s="240" t="s">
        <v>7</v>
      </c>
      <c r="M146" s="246">
        <f>M145+1</f>
        <v>91</v>
      </c>
      <c r="N146" s="192"/>
    </row>
    <row r="147" spans="2:14" ht="18" customHeight="1" x14ac:dyDescent="0.35">
      <c r="B147" s="189">
        <f>B146+1</f>
        <v>62</v>
      </c>
      <c r="C147" s="75"/>
      <c r="D147" s="2" t="s">
        <v>145</v>
      </c>
      <c r="E147" s="2"/>
      <c r="F147" s="2"/>
      <c r="G147" s="2"/>
      <c r="H147" s="2"/>
      <c r="I147" s="69"/>
      <c r="J147" s="69"/>
      <c r="K147" s="69"/>
      <c r="L147" s="240" t="s">
        <v>7</v>
      </c>
      <c r="M147" s="246">
        <f>M146+1</f>
        <v>92</v>
      </c>
      <c r="N147" s="192"/>
    </row>
    <row r="148" spans="2:14" ht="18" customHeight="1" x14ac:dyDescent="0.35">
      <c r="B148" s="189">
        <f>B147+1</f>
        <v>63</v>
      </c>
      <c r="C148" s="75"/>
      <c r="D148" s="2" t="s">
        <v>146</v>
      </c>
      <c r="E148" s="2"/>
      <c r="F148" s="2"/>
      <c r="G148" s="2"/>
      <c r="H148" s="2"/>
      <c r="I148" s="69"/>
      <c r="J148" s="69"/>
      <c r="K148" s="69"/>
      <c r="L148" s="240" t="s">
        <v>7</v>
      </c>
      <c r="M148" s="246">
        <f>M147+1</f>
        <v>93</v>
      </c>
      <c r="N148" s="192"/>
    </row>
    <row r="149" spans="2:14" ht="18" customHeight="1" thickBot="1" x14ac:dyDescent="0.4">
      <c r="B149" s="409"/>
      <c r="C149" s="65"/>
      <c r="D149" s="198"/>
      <c r="E149" s="198"/>
      <c r="F149" s="198"/>
      <c r="G149" s="198"/>
      <c r="H149" s="198"/>
      <c r="I149" s="65"/>
      <c r="J149" s="65"/>
      <c r="K149" s="65"/>
      <c r="L149" s="65"/>
      <c r="M149" s="410"/>
      <c r="N149" s="228"/>
    </row>
    <row r="150" spans="2:14" ht="24" customHeight="1" thickBot="1" x14ac:dyDescent="0.4">
      <c r="B150" s="496" t="str">
        <f>"Section 5 - Numbers of Staff"</f>
        <v>Section 5 - Numbers of Staff</v>
      </c>
      <c r="C150" s="537"/>
      <c r="D150" s="537"/>
      <c r="E150" s="537"/>
      <c r="F150" s="537"/>
      <c r="G150" s="537"/>
      <c r="H150" s="537"/>
      <c r="I150" s="537"/>
      <c r="J150" s="537"/>
      <c r="K150" s="537"/>
      <c r="L150" s="568" t="s">
        <v>147</v>
      </c>
      <c r="M150" s="568"/>
      <c r="N150" s="569"/>
    </row>
    <row r="151" spans="2:14" ht="18" customHeight="1" x14ac:dyDescent="0.35">
      <c r="B151" s="201"/>
      <c r="C151" s="202"/>
      <c r="D151" s="203"/>
      <c r="E151" s="203"/>
      <c r="F151" s="203"/>
      <c r="G151" s="203"/>
      <c r="H151" s="203"/>
      <c r="I151" s="204"/>
      <c r="J151" s="205"/>
      <c r="K151" s="205"/>
      <c r="L151" s="205"/>
      <c r="M151" s="206"/>
      <c r="N151" s="207"/>
    </row>
    <row r="152" spans="2:14" ht="18" customHeight="1" x14ac:dyDescent="0.35">
      <c r="B152" s="55"/>
      <c r="C152" s="15"/>
      <c r="D152" s="56"/>
      <c r="E152" s="56"/>
      <c r="F152" s="56"/>
      <c r="G152" s="56"/>
      <c r="H152" s="56"/>
      <c r="I152" s="83"/>
      <c r="J152" s="72"/>
      <c r="K152" s="72"/>
      <c r="L152" s="74" t="s">
        <v>148</v>
      </c>
      <c r="M152" s="79"/>
      <c r="N152" s="57"/>
    </row>
    <row r="153" spans="2:14" ht="18" customHeight="1" x14ac:dyDescent="0.35">
      <c r="B153" s="55"/>
      <c r="C153" s="41" t="str">
        <f>CONCATENATE("Number of Staff in post at 31 March ",Year+1)</f>
        <v>Number of Staff in post at 31 March 2023</v>
      </c>
      <c r="D153" s="56"/>
      <c r="E153" s="56"/>
      <c r="F153" s="56"/>
      <c r="G153" s="56"/>
      <c r="H153" s="56"/>
      <c r="I153" s="83"/>
      <c r="J153" s="58"/>
      <c r="K153" s="58"/>
      <c r="L153" s="74" t="s">
        <v>149</v>
      </c>
      <c r="M153" s="83"/>
      <c r="N153" s="57"/>
    </row>
    <row r="154" spans="2:14" ht="18" customHeight="1" x14ac:dyDescent="0.35">
      <c r="B154" s="189">
        <f>B148+1</f>
        <v>64</v>
      </c>
      <c r="C154" s="2" t="s">
        <v>150</v>
      </c>
      <c r="D154" s="2"/>
      <c r="E154" s="84"/>
      <c r="F154" s="84"/>
      <c r="G154" s="84"/>
      <c r="H154" s="84"/>
      <c r="I154" s="16"/>
      <c r="J154" s="78"/>
      <c r="K154" s="78"/>
      <c r="L154" s="241" t="s">
        <v>7</v>
      </c>
      <c r="M154" s="246">
        <f>M148+1</f>
        <v>94</v>
      </c>
      <c r="N154" s="208"/>
    </row>
    <row r="155" spans="2:14" ht="18" customHeight="1" x14ac:dyDescent="0.35">
      <c r="B155" s="189">
        <f>B154+1</f>
        <v>65</v>
      </c>
      <c r="C155" s="2" t="s">
        <v>151</v>
      </c>
      <c r="D155" s="2"/>
      <c r="E155" s="84"/>
      <c r="F155" s="84"/>
      <c r="G155" s="84"/>
      <c r="H155" s="84"/>
      <c r="I155" s="16"/>
      <c r="J155" s="78"/>
      <c r="K155" s="78"/>
      <c r="L155" s="241" t="s">
        <v>7</v>
      </c>
      <c r="M155" s="246">
        <f>M154+1</f>
        <v>95</v>
      </c>
      <c r="N155" s="208"/>
    </row>
    <row r="156" spans="2:14" ht="18" customHeight="1" x14ac:dyDescent="0.35">
      <c r="B156" s="189">
        <f>B155+1</f>
        <v>66</v>
      </c>
      <c r="C156" s="20" t="s">
        <v>152</v>
      </c>
      <c r="D156" s="2"/>
      <c r="E156" s="84"/>
      <c r="F156" s="80"/>
      <c r="G156" s="80"/>
      <c r="H156" s="80"/>
      <c r="I156" s="14"/>
      <c r="J156" s="80" t="str">
        <f>CONCATENATE("(Sum of Lines ",B154," and ",B155,")")</f>
        <v>(Sum of Lines 64 and 65)</v>
      </c>
      <c r="K156" s="36"/>
      <c r="L156" s="300" t="str">
        <f>IF(COUNTIF(L154:L155,"..")&gt;0,"..",SUM(L154:L155))</f>
        <v>..</v>
      </c>
      <c r="M156" s="246">
        <f>M155+1</f>
        <v>96</v>
      </c>
      <c r="N156" s="208"/>
    </row>
    <row r="157" spans="2:14" ht="3.75" customHeight="1" x14ac:dyDescent="0.35">
      <c r="B157" s="189"/>
      <c r="C157" s="20"/>
      <c r="D157" s="2"/>
      <c r="E157" s="84"/>
      <c r="F157" s="80"/>
      <c r="G157" s="80"/>
      <c r="H157" s="80"/>
      <c r="I157" s="14"/>
      <c r="J157" s="80"/>
      <c r="K157" s="36"/>
      <c r="L157" s="256"/>
      <c r="M157" s="246"/>
      <c r="N157" s="208"/>
    </row>
    <row r="158" spans="2:14" ht="18" customHeight="1" x14ac:dyDescent="0.35">
      <c r="B158" s="189"/>
      <c r="C158" s="20"/>
      <c r="D158" s="2"/>
      <c r="E158" s="84"/>
      <c r="F158" s="377"/>
      <c r="G158" s="527" t="str">
        <f>CONCATENATE("Total Staff in ",Year-1,"-",Year-2000," (taken from last year's return)")</f>
        <v>Total Staff in 2021-22 (taken from last year's return)</v>
      </c>
      <c r="H158" s="527"/>
      <c r="I158" s="527"/>
      <c r="J158" s="527"/>
      <c r="K158" s="528"/>
      <c r="L158" s="424" t="str">
        <f>VLOOKUP(FLAS,LY_Data,97,FALSE)</f>
        <v>..</v>
      </c>
      <c r="M158" s="246"/>
      <c r="N158" s="208"/>
    </row>
    <row r="159" spans="2:14" ht="18" customHeight="1" x14ac:dyDescent="0.35">
      <c r="B159" s="189"/>
      <c r="C159" s="539" t="str">
        <f>IF(OR(LIBR0066="..",L158=".."),"",IF(OR((LIBR0066/L158&gt;1.25),(LIBR0066/L158&lt;0.75)),"",""))</f>
        <v/>
      </c>
      <c r="D159" s="539"/>
      <c r="E159" s="539"/>
      <c r="F159" s="539"/>
      <c r="G159" s="539"/>
      <c r="H159" s="539"/>
      <c r="I159" s="539"/>
      <c r="J159" s="539"/>
      <c r="K159" s="539"/>
      <c r="L159" s="539"/>
      <c r="M159" s="246"/>
      <c r="N159" s="208"/>
    </row>
    <row r="160" spans="2:14" ht="18" customHeight="1" thickBot="1" x14ac:dyDescent="0.4">
      <c r="B160" s="210"/>
      <c r="C160" s="539"/>
      <c r="D160" s="539"/>
      <c r="E160" s="539"/>
      <c r="F160" s="539"/>
      <c r="G160" s="539"/>
      <c r="H160" s="539"/>
      <c r="I160" s="539"/>
      <c r="J160" s="539"/>
      <c r="K160" s="539"/>
      <c r="L160" s="539"/>
      <c r="M160" s="1"/>
      <c r="N160" s="208"/>
    </row>
    <row r="161" spans="2:14" ht="18" customHeight="1" thickBot="1" x14ac:dyDescent="0.4">
      <c r="B161" s="496" t="s">
        <v>153</v>
      </c>
      <c r="C161" s="537"/>
      <c r="D161" s="537"/>
      <c r="E161" s="537"/>
      <c r="F161" s="537"/>
      <c r="G161" s="537"/>
      <c r="H161" s="537"/>
      <c r="I161" s="537"/>
      <c r="J161" s="537"/>
      <c r="K161" s="537"/>
      <c r="L161" s="568" t="s">
        <v>26</v>
      </c>
      <c r="M161" s="568"/>
      <c r="N161" s="569"/>
    </row>
    <row r="162" spans="2:14" ht="18" customHeight="1" x14ac:dyDescent="0.35">
      <c r="B162" s="212"/>
      <c r="C162" s="213"/>
      <c r="D162" s="561"/>
      <c r="E162" s="561"/>
      <c r="F162" s="561"/>
      <c r="G162" s="561"/>
      <c r="H162" s="561"/>
      <c r="I162" s="561"/>
      <c r="J162" s="561"/>
      <c r="K162" s="214"/>
      <c r="L162" s="215"/>
      <c r="M162" s="213"/>
      <c r="N162" s="216"/>
    </row>
    <row r="163" spans="2:14" ht="18" customHeight="1" x14ac:dyDescent="0.35">
      <c r="B163" s="209"/>
      <c r="C163" s="41" t="s">
        <v>154</v>
      </c>
      <c r="D163" s="28"/>
      <c r="E163" s="28"/>
      <c r="F163" s="28"/>
      <c r="G163" s="28"/>
      <c r="H163" s="28"/>
      <c r="I163" s="28"/>
      <c r="J163" s="28"/>
      <c r="K163" s="28"/>
      <c r="L163" s="74" t="s">
        <v>102</v>
      </c>
      <c r="M163" s="69"/>
      <c r="N163" s="208"/>
    </row>
    <row r="164" spans="2:14" ht="18" customHeight="1" x14ac:dyDescent="0.35">
      <c r="B164" s="189">
        <f>B156+1</f>
        <v>67</v>
      </c>
      <c r="C164" s="2" t="str">
        <f>CONCATENATE("Number of volunteers in ",Year,"-",Year-1999)</f>
        <v>Number of volunteers in 2022-23</v>
      </c>
      <c r="D164" s="28"/>
      <c r="E164" s="84"/>
      <c r="F164" s="41"/>
      <c r="G164" s="41"/>
      <c r="H164" s="41"/>
      <c r="I164" s="28"/>
      <c r="J164" s="28"/>
      <c r="K164" s="28"/>
      <c r="L164" s="240" t="s">
        <v>7</v>
      </c>
      <c r="M164" s="246">
        <f>M156+1</f>
        <v>97</v>
      </c>
      <c r="N164" s="208"/>
    </row>
    <row r="165" spans="2:14" ht="18" customHeight="1" x14ac:dyDescent="0.35">
      <c r="B165" s="189">
        <f>B164+1</f>
        <v>68</v>
      </c>
      <c r="C165" s="2" t="str">
        <f>CONCATENATE("Annual total number of volunteer hours in ",Year,"-",Year-1999)</f>
        <v>Annual total number of volunteer hours in 2022-23</v>
      </c>
      <c r="D165" s="28"/>
      <c r="E165" s="84"/>
      <c r="F165" s="28"/>
      <c r="G165" s="28"/>
      <c r="H165" s="28"/>
      <c r="I165" s="28"/>
      <c r="J165" s="28"/>
      <c r="K165" s="28"/>
      <c r="L165" s="241" t="s">
        <v>7</v>
      </c>
      <c r="M165" s="246">
        <f>M164+1</f>
        <v>98</v>
      </c>
      <c r="N165" s="208"/>
    </row>
    <row r="166" spans="2:14" ht="18" customHeight="1" thickBot="1" x14ac:dyDescent="0.4">
      <c r="B166" s="210"/>
      <c r="C166" s="197"/>
      <c r="D166" s="217"/>
      <c r="E166" s="198"/>
      <c r="F166" s="217"/>
      <c r="G166" s="217"/>
      <c r="H166" s="217"/>
      <c r="I166" s="217"/>
      <c r="J166" s="217"/>
      <c r="K166" s="217"/>
      <c r="L166" s="218"/>
      <c r="M166" s="197"/>
      <c r="N166" s="211"/>
    </row>
    <row r="167" spans="2:14" ht="18" customHeight="1" thickBot="1" x14ac:dyDescent="0.4">
      <c r="B167" s="496" t="s">
        <v>155</v>
      </c>
      <c r="C167" s="537"/>
      <c r="D167" s="537"/>
      <c r="E167" s="537"/>
      <c r="F167" s="537"/>
      <c r="G167" s="537"/>
      <c r="H167" s="537"/>
      <c r="I167" s="537"/>
      <c r="J167" s="537"/>
      <c r="K167" s="537"/>
      <c r="L167" s="530" t="s">
        <v>26</v>
      </c>
      <c r="M167" s="530"/>
      <c r="N167" s="531"/>
    </row>
    <row r="168" spans="2:14" ht="18" customHeight="1" x14ac:dyDescent="0.35">
      <c r="B168" s="183"/>
      <c r="C168" s="219"/>
      <c r="D168" s="184"/>
      <c r="E168" s="184"/>
      <c r="F168" s="184"/>
      <c r="G168" s="184"/>
      <c r="H168" s="184"/>
      <c r="I168" s="184"/>
      <c r="J168" s="184"/>
      <c r="K168" s="184"/>
      <c r="L168" s="220"/>
      <c r="M168" s="185"/>
      <c r="N168" s="186"/>
    </row>
    <row r="169" spans="2:14" ht="18" customHeight="1" x14ac:dyDescent="0.35">
      <c r="B169" s="191"/>
      <c r="C169" s="41" t="s">
        <v>156</v>
      </c>
      <c r="D169" s="69"/>
      <c r="E169" s="69"/>
      <c r="F169" s="69"/>
      <c r="G169" s="69"/>
      <c r="H169" s="69"/>
      <c r="I169" s="69"/>
      <c r="J169" s="69"/>
      <c r="K169" s="69"/>
      <c r="L169" s="74" t="s">
        <v>157</v>
      </c>
      <c r="M169" s="13"/>
      <c r="N169" s="192"/>
    </row>
    <row r="170" spans="2:14" ht="18" customHeight="1" x14ac:dyDescent="0.35">
      <c r="B170" s="189">
        <f>B165+1</f>
        <v>69</v>
      </c>
      <c r="C170" s="2"/>
      <c r="D170" s="2" t="s">
        <v>158</v>
      </c>
      <c r="E170" s="69"/>
      <c r="F170" s="69"/>
      <c r="G170" s="69"/>
      <c r="H170" s="69"/>
      <c r="I170" s="69"/>
      <c r="J170" s="69"/>
      <c r="K170" s="69"/>
      <c r="L170" s="240" t="s">
        <v>7</v>
      </c>
      <c r="M170" s="246">
        <f>M165+1</f>
        <v>99</v>
      </c>
      <c r="N170" s="192"/>
    </row>
    <row r="171" spans="2:14" ht="18" customHeight="1" x14ac:dyDescent="0.35">
      <c r="B171" s="189">
        <f>B170+1</f>
        <v>70</v>
      </c>
      <c r="C171" s="2"/>
      <c r="D171" s="2" t="s">
        <v>159</v>
      </c>
      <c r="E171" s="69"/>
      <c r="F171" s="69"/>
      <c r="G171" s="69"/>
      <c r="H171" s="69"/>
      <c r="I171" s="69"/>
      <c r="J171" s="69"/>
      <c r="K171" s="69"/>
      <c r="L171" s="240" t="s">
        <v>7</v>
      </c>
      <c r="M171" s="246">
        <f>M170+1</f>
        <v>100</v>
      </c>
      <c r="N171" s="192"/>
    </row>
    <row r="172" spans="2:14" ht="18" customHeight="1" x14ac:dyDescent="0.35">
      <c r="B172" s="189">
        <f>B171+1</f>
        <v>71</v>
      </c>
      <c r="C172" s="2"/>
      <c r="D172" s="2" t="s">
        <v>160</v>
      </c>
      <c r="E172" s="69"/>
      <c r="F172" s="69"/>
      <c r="G172" s="69"/>
      <c r="H172" s="69"/>
      <c r="I172" s="69"/>
      <c r="J172" s="69"/>
      <c r="K172" s="69"/>
      <c r="L172" s="240" t="s">
        <v>7</v>
      </c>
      <c r="M172" s="246">
        <f>M171+1</f>
        <v>101</v>
      </c>
      <c r="N172" s="192"/>
    </row>
    <row r="173" spans="2:14" ht="18" customHeight="1" x14ac:dyDescent="0.35">
      <c r="B173" s="189">
        <f>B172+1</f>
        <v>72</v>
      </c>
      <c r="C173" s="2"/>
      <c r="D173" s="2" t="s">
        <v>161</v>
      </c>
      <c r="E173" s="69"/>
      <c r="F173" s="69"/>
      <c r="G173" s="69"/>
      <c r="H173" s="69"/>
      <c r="I173" s="69"/>
      <c r="J173" s="69"/>
      <c r="K173" s="69"/>
      <c r="L173" s="240" t="s">
        <v>7</v>
      </c>
      <c r="M173" s="246">
        <f>M172+1</f>
        <v>102</v>
      </c>
      <c r="N173" s="192"/>
    </row>
    <row r="174" spans="2:14" ht="18" customHeight="1" x14ac:dyDescent="0.35">
      <c r="B174" s="189">
        <f>B173+1</f>
        <v>73</v>
      </c>
      <c r="C174" s="20" t="s">
        <v>162</v>
      </c>
      <c r="D174" s="69"/>
      <c r="E174" s="69"/>
      <c r="F174" s="69"/>
      <c r="G174" s="69"/>
      <c r="H174" s="69"/>
      <c r="I174" s="69"/>
      <c r="J174" s="80" t="str">
        <f>CONCATENATE("(Sum of Lines ",B170," to ",B173,")")</f>
        <v>(Sum of Lines 69 to 72)</v>
      </c>
      <c r="K174" s="36"/>
      <c r="L174" s="290" t="str">
        <f>IF(COUNTIF(L170:L173,"..")&gt;0,"..",SUM(L170:L173))</f>
        <v>..</v>
      </c>
      <c r="M174" s="246">
        <f>M173+1</f>
        <v>103</v>
      </c>
      <c r="N174" s="192"/>
    </row>
    <row r="175" spans="2:14" ht="3.75" customHeight="1" x14ac:dyDescent="0.35">
      <c r="B175" s="189"/>
      <c r="C175" s="20"/>
      <c r="D175" s="69"/>
      <c r="E175" s="69"/>
      <c r="F175" s="69"/>
      <c r="G175" s="69"/>
      <c r="H175" s="69"/>
      <c r="I175" s="69"/>
      <c r="J175" s="80"/>
      <c r="K175" s="36"/>
      <c r="L175" s="256"/>
      <c r="M175" s="246"/>
      <c r="N175" s="192"/>
    </row>
    <row r="176" spans="2:14" ht="18" customHeight="1" x14ac:dyDescent="0.35">
      <c r="B176" s="189"/>
      <c r="C176" s="20"/>
      <c r="D176" s="69"/>
      <c r="E176" s="69"/>
      <c r="F176" s="527" t="str">
        <f>CONCATENATE("Total Book Issues in ",Year-1,"-",Year-2000," (taken from last year's return)")</f>
        <v>Total Book Issues in 2021-22 (taken from last year's return)</v>
      </c>
      <c r="G176" s="591"/>
      <c r="H176" s="591"/>
      <c r="I176" s="591"/>
      <c r="J176" s="591"/>
      <c r="K176" s="592"/>
      <c r="L176" s="378" t="str">
        <f>VLOOKUP(FLAS,LY_Data,104,FALSE)</f>
        <v>..</v>
      </c>
      <c r="M176" s="246"/>
      <c r="N176" s="192"/>
    </row>
    <row r="177" spans="2:14" ht="18" customHeight="1" x14ac:dyDescent="0.35">
      <c r="B177" s="189"/>
      <c r="C177" s="539" t="str">
        <f>IF(OR(LIBR0073="..",L176=".."),"",IF(OR((LIBR0073/L176&gt;1.25),(LIBR0073/L176&lt;0.75)),"",""))</f>
        <v/>
      </c>
      <c r="D177" s="539"/>
      <c r="E177" s="539"/>
      <c r="F177" s="539"/>
      <c r="G177" s="539"/>
      <c r="H177" s="539"/>
      <c r="I177" s="539"/>
      <c r="J177" s="539"/>
      <c r="K177" s="539"/>
      <c r="L177" s="539"/>
      <c r="M177" s="246"/>
      <c r="N177" s="192"/>
    </row>
    <row r="178" spans="2:14" ht="18" customHeight="1" x14ac:dyDescent="0.35">
      <c r="B178" s="189"/>
      <c r="C178" s="539"/>
      <c r="D178" s="539"/>
      <c r="E178" s="539"/>
      <c r="F178" s="539"/>
      <c r="G178" s="539"/>
      <c r="H178" s="539"/>
      <c r="I178" s="539"/>
      <c r="J178" s="539"/>
      <c r="K178" s="539"/>
      <c r="L178" s="539"/>
      <c r="M178" s="134"/>
      <c r="N178" s="192"/>
    </row>
    <row r="179" spans="2:14" ht="18" customHeight="1" x14ac:dyDescent="0.35">
      <c r="B179" s="189"/>
      <c r="C179" s="41" t="s">
        <v>163</v>
      </c>
      <c r="D179" s="69"/>
      <c r="E179" s="69"/>
      <c r="F179" s="69"/>
      <c r="G179" s="69"/>
      <c r="H179" s="69"/>
      <c r="I179" s="69"/>
      <c r="J179" s="69"/>
      <c r="K179" s="69"/>
      <c r="L179" s="86"/>
      <c r="M179" s="136"/>
      <c r="N179" s="192"/>
    </row>
    <row r="180" spans="2:14" ht="18" customHeight="1" x14ac:dyDescent="0.35">
      <c r="B180" s="189">
        <f>B174+1</f>
        <v>74</v>
      </c>
      <c r="C180" s="2"/>
      <c r="D180" s="2" t="s">
        <v>133</v>
      </c>
      <c r="E180" s="69"/>
      <c r="F180" s="69"/>
      <c r="G180" s="69"/>
      <c r="H180" s="69"/>
      <c r="I180" s="69"/>
      <c r="J180" s="69"/>
      <c r="K180" s="69"/>
      <c r="L180" s="240" t="s">
        <v>7</v>
      </c>
      <c r="M180" s="246">
        <f>M174+1</f>
        <v>104</v>
      </c>
      <c r="N180" s="192"/>
    </row>
    <row r="181" spans="2:14" ht="18" customHeight="1" x14ac:dyDescent="0.35">
      <c r="B181" s="189">
        <f t="shared" ref="B181:B194" si="7">B180+1</f>
        <v>75</v>
      </c>
      <c r="C181" s="2"/>
      <c r="D181" s="2" t="s">
        <v>134</v>
      </c>
      <c r="E181" s="69"/>
      <c r="F181" s="69"/>
      <c r="G181" s="69"/>
      <c r="H181" s="69"/>
      <c r="I181" s="69"/>
      <c r="J181" s="69"/>
      <c r="K181" s="69"/>
      <c r="L181" s="240" t="s">
        <v>7</v>
      </c>
      <c r="M181" s="246">
        <f t="shared" ref="M181:M194" si="8">M180+1</f>
        <v>105</v>
      </c>
      <c r="N181" s="192"/>
    </row>
    <row r="182" spans="2:14" ht="18" customHeight="1" x14ac:dyDescent="0.35">
      <c r="B182" s="556">
        <f>B181+1</f>
        <v>76</v>
      </c>
      <c r="C182" s="2"/>
      <c r="D182" s="555" t="s">
        <v>135</v>
      </c>
      <c r="E182" s="555"/>
      <c r="F182" s="555"/>
      <c r="G182" s="555"/>
      <c r="H182" s="555"/>
      <c r="I182" s="555"/>
      <c r="J182" s="555"/>
      <c r="K182" s="69"/>
      <c r="L182" s="240" t="s">
        <v>7</v>
      </c>
      <c r="M182" s="246">
        <f t="shared" si="8"/>
        <v>106</v>
      </c>
      <c r="N182" s="192"/>
    </row>
    <row r="183" spans="2:14" ht="12" customHeight="1" x14ac:dyDescent="0.35">
      <c r="B183" s="556"/>
      <c r="C183" s="2"/>
      <c r="D183" s="555"/>
      <c r="E183" s="555"/>
      <c r="F183" s="555"/>
      <c r="G183" s="555"/>
      <c r="H183" s="555"/>
      <c r="I183" s="555"/>
      <c r="J183" s="555"/>
      <c r="K183" s="69"/>
      <c r="L183" s="78"/>
      <c r="M183" s="246"/>
      <c r="N183" s="192"/>
    </row>
    <row r="184" spans="2:14" ht="18" customHeight="1" x14ac:dyDescent="0.35">
      <c r="B184" s="189">
        <f>B182+1</f>
        <v>77</v>
      </c>
      <c r="C184" s="20" t="s">
        <v>164</v>
      </c>
      <c r="D184" s="69"/>
      <c r="E184" s="69"/>
      <c r="F184" s="69"/>
      <c r="G184" s="69"/>
      <c r="H184" s="69"/>
      <c r="I184" s="69"/>
      <c r="J184" s="80" t="str">
        <f>CONCATENATE("(Sum of Lines ",B180," to ",B182,")")</f>
        <v>(Sum of Lines 74 to 76)</v>
      </c>
      <c r="K184" s="36"/>
      <c r="L184" s="290" t="str">
        <f>IF(COUNTIF(L180:L182,"..")&gt;0,"..",SUM(L180:L182))</f>
        <v>..</v>
      </c>
      <c r="M184" s="246">
        <f>M182+1</f>
        <v>107</v>
      </c>
      <c r="N184" s="192"/>
    </row>
    <row r="185" spans="2:14" ht="3" customHeight="1" x14ac:dyDescent="0.35">
      <c r="B185" s="189"/>
      <c r="C185" s="20"/>
      <c r="D185" s="69"/>
      <c r="E185" s="69"/>
      <c r="F185" s="69"/>
      <c r="G185" s="69"/>
      <c r="H185" s="69"/>
      <c r="I185" s="69"/>
      <c r="J185" s="80"/>
      <c r="K185" s="36"/>
      <c r="L185" s="256"/>
      <c r="M185" s="246"/>
      <c r="N185" s="192"/>
    </row>
    <row r="186" spans="2:14" ht="18" customHeight="1" x14ac:dyDescent="0.35">
      <c r="B186" s="526" t="str">
        <f>CONCATENATE("Total Audio, Visual &amp; Other Issues in ",Year-1,"-",Year-2000," (taken from last year's return)")</f>
        <v>Total Audio, Visual &amp; Other Issues in 2021-22 (taken from last year's return)</v>
      </c>
      <c r="C186" s="527"/>
      <c r="D186" s="527"/>
      <c r="E186" s="527"/>
      <c r="F186" s="527"/>
      <c r="G186" s="527"/>
      <c r="H186" s="527"/>
      <c r="I186" s="527"/>
      <c r="J186" s="527"/>
      <c r="K186" s="528"/>
      <c r="L186" s="378" t="str">
        <f>VLOOKUP(FLAS,LY_Data,108,FALSE)</f>
        <v>..</v>
      </c>
      <c r="M186" s="246"/>
      <c r="N186" s="192"/>
    </row>
    <row r="187" spans="2:14" ht="18" customHeight="1" x14ac:dyDescent="0.35">
      <c r="B187" s="189"/>
      <c r="C187" s="539" t="str">
        <f>IF(OR(LIBR0083="..",L176=".."),"",IF(OR((LIBR0083/L176&gt;1.25),(LIBR0083/L176&lt;0.75)),"",""))</f>
        <v/>
      </c>
      <c r="D187" s="539"/>
      <c r="E187" s="539"/>
      <c r="F187" s="539"/>
      <c r="G187" s="539"/>
      <c r="H187" s="539"/>
      <c r="I187" s="539"/>
      <c r="J187" s="539"/>
      <c r="K187" s="539"/>
      <c r="L187" s="539"/>
      <c r="M187" s="246"/>
      <c r="N187" s="192"/>
    </row>
    <row r="188" spans="2:14" ht="18" customHeight="1" x14ac:dyDescent="0.35">
      <c r="B188" s="189"/>
      <c r="C188" s="539"/>
      <c r="D188" s="539"/>
      <c r="E188" s="539"/>
      <c r="F188" s="539"/>
      <c r="G188" s="539"/>
      <c r="H188" s="539"/>
      <c r="I188" s="539"/>
      <c r="J188" s="539"/>
      <c r="K188" s="539"/>
      <c r="L188" s="539"/>
      <c r="M188" s="246"/>
      <c r="N188" s="192"/>
    </row>
    <row r="189" spans="2:14" ht="15" customHeight="1" x14ac:dyDescent="0.35">
      <c r="B189" s="189"/>
      <c r="C189" s="41" t="s">
        <v>165</v>
      </c>
      <c r="D189" s="39"/>
      <c r="E189" s="39"/>
      <c r="F189" s="39"/>
      <c r="G189" s="39"/>
      <c r="H189" s="39"/>
      <c r="I189" s="39"/>
      <c r="J189" s="39"/>
      <c r="K189" s="69"/>
      <c r="L189" s="78"/>
      <c r="M189" s="246"/>
      <c r="N189" s="192"/>
    </row>
    <row r="190" spans="2:14" ht="18" customHeight="1" x14ac:dyDescent="0.35">
      <c r="B190" s="189">
        <f>B184+1</f>
        <v>78</v>
      </c>
      <c r="C190" s="2"/>
      <c r="D190" s="2" t="s">
        <v>141</v>
      </c>
      <c r="E190" s="69"/>
      <c r="F190" s="69"/>
      <c r="G190" s="69"/>
      <c r="H190" s="69"/>
      <c r="I190" s="69"/>
      <c r="J190" s="69"/>
      <c r="K190" s="69"/>
      <c r="L190" s="240" t="s">
        <v>7</v>
      </c>
      <c r="M190" s="246">
        <f>M184+1</f>
        <v>108</v>
      </c>
      <c r="N190" s="192"/>
    </row>
    <row r="191" spans="2:14" ht="18" customHeight="1" x14ac:dyDescent="0.35">
      <c r="B191" s="189">
        <f t="shared" si="7"/>
        <v>79</v>
      </c>
      <c r="C191" s="2"/>
      <c r="D191" s="2" t="s">
        <v>142</v>
      </c>
      <c r="E191" s="69"/>
      <c r="F191" s="69"/>
      <c r="G191" s="69"/>
      <c r="H191" s="69"/>
      <c r="I191" s="69"/>
      <c r="J191" s="69"/>
      <c r="K191" s="69"/>
      <c r="L191" s="240" t="s">
        <v>7</v>
      </c>
      <c r="M191" s="246">
        <f t="shared" si="8"/>
        <v>109</v>
      </c>
      <c r="N191" s="192"/>
    </row>
    <row r="192" spans="2:14" ht="18" customHeight="1" x14ac:dyDescent="0.35">
      <c r="B192" s="189">
        <f t="shared" si="7"/>
        <v>80</v>
      </c>
      <c r="C192" s="2"/>
      <c r="D192" s="2" t="s">
        <v>143</v>
      </c>
      <c r="E192" s="69"/>
      <c r="F192" s="69"/>
      <c r="G192" s="69"/>
      <c r="H192" s="69"/>
      <c r="I192" s="69"/>
      <c r="J192" s="69"/>
      <c r="K192" s="69"/>
      <c r="L192" s="240" t="s">
        <v>7</v>
      </c>
      <c r="M192" s="246">
        <f t="shared" si="8"/>
        <v>110</v>
      </c>
      <c r="N192" s="192"/>
    </row>
    <row r="193" spans="2:14" ht="18" customHeight="1" x14ac:dyDescent="0.35">
      <c r="B193" s="189">
        <f t="shared" si="7"/>
        <v>81</v>
      </c>
      <c r="C193" s="2"/>
      <c r="D193" s="2" t="s">
        <v>144</v>
      </c>
      <c r="E193" s="69"/>
      <c r="F193" s="69"/>
      <c r="G193" s="69"/>
      <c r="H193" s="69"/>
      <c r="I193" s="69"/>
      <c r="J193" s="69"/>
      <c r="K193" s="69"/>
      <c r="L193" s="240" t="s">
        <v>7</v>
      </c>
      <c r="M193" s="246">
        <f t="shared" si="8"/>
        <v>111</v>
      </c>
      <c r="N193" s="192"/>
    </row>
    <row r="194" spans="2:14" ht="18" customHeight="1" x14ac:dyDescent="0.35">
      <c r="B194" s="189">
        <f t="shared" si="7"/>
        <v>82</v>
      </c>
      <c r="C194" s="2"/>
      <c r="D194" s="2" t="s">
        <v>145</v>
      </c>
      <c r="E194" s="69"/>
      <c r="F194" s="69"/>
      <c r="G194" s="69"/>
      <c r="H194" s="69"/>
      <c r="I194" s="69"/>
      <c r="J194" s="69"/>
      <c r="K194" s="69"/>
      <c r="L194" s="240" t="s">
        <v>7</v>
      </c>
      <c r="M194" s="246">
        <f t="shared" si="8"/>
        <v>112</v>
      </c>
      <c r="N194" s="192"/>
    </row>
    <row r="195" spans="2:14" ht="18" customHeight="1" x14ac:dyDescent="0.35">
      <c r="B195" s="189">
        <f>B194+1</f>
        <v>83</v>
      </c>
      <c r="C195" s="2"/>
      <c r="D195" s="2" t="s">
        <v>146</v>
      </c>
      <c r="E195" s="69"/>
      <c r="F195" s="69"/>
      <c r="G195" s="69"/>
      <c r="H195" s="69"/>
      <c r="I195" s="69"/>
      <c r="J195" s="69"/>
      <c r="K195" s="69"/>
      <c r="L195" s="240" t="s">
        <v>7</v>
      </c>
      <c r="M195" s="246">
        <f>M194+1</f>
        <v>113</v>
      </c>
      <c r="N195" s="192"/>
    </row>
    <row r="196" spans="2:14" ht="8.5" customHeight="1" thickBot="1" x14ac:dyDescent="0.4">
      <c r="B196" s="196"/>
      <c r="C196" s="539"/>
      <c r="D196" s="539"/>
      <c r="E196" s="539"/>
      <c r="F196" s="539"/>
      <c r="G196" s="539"/>
      <c r="H196" s="539"/>
      <c r="I196" s="539"/>
      <c r="J196" s="539"/>
      <c r="K196" s="539"/>
      <c r="L196" s="539"/>
      <c r="M196" s="1"/>
      <c r="N196" s="192"/>
    </row>
    <row r="197" spans="2:14" ht="18" customHeight="1" thickBot="1" x14ac:dyDescent="0.4">
      <c r="B197" s="496" t="s">
        <v>166</v>
      </c>
      <c r="C197" s="537"/>
      <c r="D197" s="537"/>
      <c r="E197" s="537"/>
      <c r="F197" s="537"/>
      <c r="G197" s="537"/>
      <c r="H197" s="537"/>
      <c r="I197" s="537"/>
      <c r="J197" s="537"/>
      <c r="K197" s="537"/>
      <c r="L197" s="568" t="s">
        <v>26</v>
      </c>
      <c r="M197" s="568"/>
      <c r="N197" s="569"/>
    </row>
    <row r="198" spans="2:14" ht="18" customHeight="1" x14ac:dyDescent="0.35">
      <c r="B198" s="183"/>
      <c r="C198" s="184"/>
      <c r="D198" s="184"/>
      <c r="E198" s="184"/>
      <c r="F198" s="184"/>
      <c r="G198" s="184"/>
      <c r="H198" s="184"/>
      <c r="I198" s="184"/>
      <c r="J198" s="184"/>
      <c r="K198" s="184"/>
      <c r="L198" s="220"/>
      <c r="M198" s="185"/>
      <c r="N198" s="186"/>
    </row>
    <row r="199" spans="2:14" ht="18" customHeight="1" x14ac:dyDescent="0.35">
      <c r="B199" s="187"/>
      <c r="C199" s="68"/>
      <c r="D199" s="68"/>
      <c r="E199" s="68"/>
      <c r="F199" s="68"/>
      <c r="G199" s="68"/>
      <c r="H199" s="68"/>
      <c r="I199" s="68"/>
      <c r="J199" s="68"/>
      <c r="K199" s="68"/>
      <c r="L199" s="74" t="s">
        <v>157</v>
      </c>
      <c r="M199" s="12"/>
      <c r="N199" s="188"/>
    </row>
    <row r="200" spans="2:14" ht="18" customHeight="1" x14ac:dyDescent="0.35">
      <c r="B200" s="189">
        <f>B195+1</f>
        <v>84</v>
      </c>
      <c r="C200" s="2" t="s">
        <v>167</v>
      </c>
      <c r="D200" s="2"/>
      <c r="E200" s="2"/>
      <c r="F200" s="2"/>
      <c r="G200" s="2"/>
      <c r="H200" s="2"/>
      <c r="I200" s="2"/>
      <c r="J200" s="2"/>
      <c r="K200" s="39"/>
      <c r="L200" s="240" t="s">
        <v>7</v>
      </c>
      <c r="M200" s="246">
        <f>M195+1</f>
        <v>114</v>
      </c>
      <c r="N200" s="192"/>
    </row>
    <row r="201" spans="2:14" ht="18" customHeight="1" x14ac:dyDescent="0.35">
      <c r="B201" s="191"/>
      <c r="C201" s="39"/>
      <c r="D201" s="39"/>
      <c r="E201" s="39"/>
      <c r="F201" s="39"/>
      <c r="G201" s="39"/>
      <c r="H201" s="39"/>
      <c r="I201" s="39"/>
      <c r="J201" s="39"/>
      <c r="K201" s="39"/>
      <c r="L201" s="35"/>
      <c r="M201" s="246"/>
      <c r="N201" s="192"/>
    </row>
    <row r="202" spans="2:14" ht="18" customHeight="1" x14ac:dyDescent="0.35">
      <c r="B202" s="189">
        <f>B200+1</f>
        <v>85</v>
      </c>
      <c r="C202" s="2" t="s">
        <v>168</v>
      </c>
      <c r="D202" s="2"/>
      <c r="E202" s="2"/>
      <c r="F202" s="2"/>
      <c r="G202" s="2"/>
      <c r="H202" s="2"/>
      <c r="I202" s="2"/>
      <c r="J202" s="2"/>
      <c r="K202" s="39"/>
      <c r="L202" s="240" t="s">
        <v>7</v>
      </c>
      <c r="M202" s="246">
        <f>M200+1</f>
        <v>115</v>
      </c>
      <c r="N202" s="192"/>
    </row>
    <row r="203" spans="2:14" ht="18" customHeight="1" x14ac:dyDescent="0.35">
      <c r="B203" s="189"/>
      <c r="C203" s="2"/>
      <c r="D203" s="2"/>
      <c r="E203" s="2"/>
      <c r="F203" s="2"/>
      <c r="G203" s="2"/>
      <c r="H203" s="2"/>
      <c r="I203" s="2"/>
      <c r="J203" s="69"/>
      <c r="K203" s="69"/>
      <c r="L203" s="69"/>
      <c r="M203" s="246"/>
      <c r="N203" s="192"/>
    </row>
    <row r="204" spans="2:14" ht="18" customHeight="1" x14ac:dyDescent="0.35">
      <c r="B204" s="189"/>
      <c r="C204" s="41" t="s">
        <v>169</v>
      </c>
      <c r="D204" s="76"/>
      <c r="E204" s="76"/>
      <c r="F204" s="69"/>
      <c r="G204" s="69"/>
      <c r="H204" s="69"/>
      <c r="I204" s="69"/>
      <c r="J204" s="69"/>
      <c r="K204" s="69"/>
      <c r="L204" s="74" t="s">
        <v>170</v>
      </c>
      <c r="M204" s="246"/>
      <c r="N204" s="192"/>
    </row>
    <row r="205" spans="2:14" ht="18" customHeight="1" x14ac:dyDescent="0.35">
      <c r="B205" s="189">
        <f>B202+1</f>
        <v>86</v>
      </c>
      <c r="C205" s="2" t="s">
        <v>171</v>
      </c>
      <c r="D205" s="2"/>
      <c r="E205" s="2"/>
      <c r="F205" s="2"/>
      <c r="G205" s="2"/>
      <c r="H205" s="2"/>
      <c r="I205" s="2"/>
      <c r="J205" s="2"/>
      <c r="K205" s="39"/>
      <c r="L205" s="240" t="s">
        <v>7</v>
      </c>
      <c r="M205" s="246">
        <f>M202+1</f>
        <v>116</v>
      </c>
      <c r="N205" s="192" t="b">
        <v>1</v>
      </c>
    </row>
    <row r="206" spans="2:14" ht="18" customHeight="1" x14ac:dyDescent="0.35">
      <c r="B206" s="189"/>
      <c r="C206" s="2"/>
      <c r="D206" s="30" t="s">
        <v>172</v>
      </c>
      <c r="E206" s="2"/>
      <c r="F206" s="2"/>
      <c r="G206" s="2"/>
      <c r="H206" s="2"/>
      <c r="I206" s="2"/>
      <c r="J206" s="69"/>
      <c r="K206" s="69"/>
      <c r="L206" s="32"/>
      <c r="M206" s="246"/>
      <c r="N206" s="192"/>
    </row>
    <row r="207" spans="2:14" ht="18" customHeight="1" x14ac:dyDescent="0.35">
      <c r="B207" s="189">
        <f>B205+1</f>
        <v>87</v>
      </c>
      <c r="C207" s="3" t="s">
        <v>173</v>
      </c>
      <c r="D207" s="5"/>
      <c r="E207" s="5"/>
      <c r="F207" s="5"/>
      <c r="G207" s="5"/>
      <c r="H207" s="5"/>
      <c r="I207" s="5"/>
      <c r="J207" s="5"/>
      <c r="K207" s="5"/>
      <c r="L207" s="240" t="s">
        <v>7</v>
      </c>
      <c r="M207" s="246">
        <f>M205+1</f>
        <v>117</v>
      </c>
      <c r="N207" s="192"/>
    </row>
    <row r="208" spans="2:14" ht="18" customHeight="1" x14ac:dyDescent="0.35">
      <c r="B208" s="189"/>
      <c r="C208" s="5"/>
      <c r="D208" s="38" t="str">
        <f>CONCATENATE("(cumulative i.e. inclusive of percentage at Cell ",M205,")")</f>
        <v>(cumulative i.e. inclusive of percentage at Cell 116)</v>
      </c>
      <c r="E208" s="5"/>
      <c r="F208" s="5"/>
      <c r="G208" s="5"/>
      <c r="H208" s="5"/>
      <c r="I208" s="5"/>
      <c r="J208" s="5"/>
      <c r="K208" s="5"/>
      <c r="L208" s="256"/>
      <c r="M208" s="246"/>
      <c r="N208" s="192"/>
    </row>
    <row r="209" spans="2:14" ht="18" customHeight="1" x14ac:dyDescent="0.35">
      <c r="B209" s="189">
        <f>B207+1</f>
        <v>88</v>
      </c>
      <c r="C209" s="3" t="s">
        <v>174</v>
      </c>
      <c r="D209" s="5"/>
      <c r="E209" s="5"/>
      <c r="F209" s="5"/>
      <c r="G209" s="5"/>
      <c r="H209" s="5"/>
      <c r="I209" s="5"/>
      <c r="J209" s="5"/>
      <c r="K209" s="5"/>
      <c r="L209" s="240" t="s">
        <v>7</v>
      </c>
      <c r="M209" s="246">
        <f>M207+1</f>
        <v>118</v>
      </c>
      <c r="N209" s="192"/>
    </row>
    <row r="210" spans="2:14" ht="18" customHeight="1" x14ac:dyDescent="0.35">
      <c r="B210" s="191"/>
      <c r="C210" s="5"/>
      <c r="D210" s="38" t="str">
        <f>CONCATENATE("(cumulative i.e. inclusive of percentage at Cell ",M207,")")</f>
        <v>(cumulative i.e. inclusive of percentage at Cell 117)</v>
      </c>
      <c r="E210" s="5"/>
      <c r="F210" s="5"/>
      <c r="G210" s="5"/>
      <c r="H210" s="5"/>
      <c r="I210" s="5"/>
      <c r="J210" s="5"/>
      <c r="K210" s="5"/>
      <c r="L210" s="69"/>
      <c r="M210" s="1"/>
      <c r="N210" s="192"/>
    </row>
    <row r="211" spans="2:14" ht="18" customHeight="1" thickBot="1" x14ac:dyDescent="0.4">
      <c r="B211" s="196"/>
      <c r="C211" s="198"/>
      <c r="D211" s="197"/>
      <c r="E211" s="197"/>
      <c r="F211" s="197"/>
      <c r="G211" s="197"/>
      <c r="H211" s="197"/>
      <c r="I211" s="197"/>
      <c r="J211" s="221"/>
      <c r="K211" s="221"/>
      <c r="L211" s="197"/>
      <c r="M211" s="199"/>
      <c r="N211" s="200"/>
    </row>
    <row r="212" spans="2:14" ht="25.5" customHeight="1" thickBot="1" x14ac:dyDescent="0.4">
      <c r="B212" s="536" t="s">
        <v>175</v>
      </c>
      <c r="C212" s="537"/>
      <c r="D212" s="537"/>
      <c r="E212" s="537"/>
      <c r="F212" s="537"/>
      <c r="G212" s="537"/>
      <c r="H212" s="537"/>
      <c r="I212" s="537"/>
      <c r="J212" s="537"/>
      <c r="K212" s="537"/>
      <c r="L212" s="530" t="s">
        <v>26</v>
      </c>
      <c r="M212" s="530"/>
      <c r="N212" s="531"/>
    </row>
    <row r="213" spans="2:14" ht="18" customHeight="1" x14ac:dyDescent="0.35">
      <c r="B213" s="183"/>
      <c r="C213" s="184"/>
      <c r="D213" s="184"/>
      <c r="E213" s="184"/>
      <c r="F213" s="184"/>
      <c r="G213" s="184"/>
      <c r="H213" s="184"/>
      <c r="I213" s="184"/>
      <c r="J213" s="184"/>
      <c r="K213" s="184"/>
      <c r="L213" s="220"/>
      <c r="M213" s="185"/>
      <c r="N213" s="186"/>
    </row>
    <row r="214" spans="2:14" ht="18" customHeight="1" x14ac:dyDescent="0.35">
      <c r="B214" s="187"/>
      <c r="C214" s="68"/>
      <c r="D214" s="68"/>
      <c r="E214" s="68"/>
      <c r="F214" s="68"/>
      <c r="G214" s="68"/>
      <c r="H214" s="68"/>
      <c r="I214" s="68"/>
      <c r="J214" s="68"/>
      <c r="K214" s="68"/>
      <c r="L214" s="143" t="s">
        <v>157</v>
      </c>
      <c r="M214" s="12"/>
      <c r="N214" s="188"/>
    </row>
    <row r="215" spans="2:14" ht="18" customHeight="1" x14ac:dyDescent="0.35">
      <c r="B215" s="189">
        <f>B209+1</f>
        <v>89</v>
      </c>
      <c r="C215" s="20" t="s">
        <v>176</v>
      </c>
      <c r="D215" s="20"/>
      <c r="E215" s="20"/>
      <c r="F215" s="20"/>
      <c r="G215" s="20"/>
      <c r="H215" s="20"/>
      <c r="I215" s="20"/>
      <c r="J215" s="20"/>
      <c r="K215" s="40"/>
      <c r="L215" s="240" t="s">
        <v>7</v>
      </c>
      <c r="M215" s="246">
        <f>M209+1</f>
        <v>119</v>
      </c>
      <c r="N215" s="192"/>
    </row>
    <row r="216" spans="2:14" ht="18" customHeight="1" x14ac:dyDescent="0.35">
      <c r="B216" s="189"/>
      <c r="C216" s="40"/>
      <c r="D216" s="40"/>
      <c r="E216" s="40"/>
      <c r="F216" s="40"/>
      <c r="G216" s="40"/>
      <c r="H216" s="40"/>
      <c r="I216" s="40"/>
      <c r="J216" s="40"/>
      <c r="K216" s="40"/>
      <c r="L216" s="35"/>
      <c r="M216" s="246"/>
      <c r="N216" s="192"/>
    </row>
    <row r="217" spans="2:14" ht="18" customHeight="1" x14ac:dyDescent="0.35">
      <c r="B217" s="189">
        <f>B215+1</f>
        <v>90</v>
      </c>
      <c r="C217" s="2" t="s">
        <v>177</v>
      </c>
      <c r="D217" s="2"/>
      <c r="E217" s="2"/>
      <c r="F217" s="2"/>
      <c r="G217" s="2"/>
      <c r="H217" s="2"/>
      <c r="I217" s="2"/>
      <c r="J217" s="2"/>
      <c r="K217" s="39"/>
      <c r="L217" s="240" t="s">
        <v>7</v>
      </c>
      <c r="M217" s="246">
        <f>M215+1</f>
        <v>120</v>
      </c>
      <c r="N217" s="192"/>
    </row>
    <row r="218" spans="2:14" ht="18" customHeight="1" x14ac:dyDescent="0.35">
      <c r="B218" s="187"/>
      <c r="C218" s="56"/>
      <c r="D218" s="56"/>
      <c r="E218" s="56"/>
      <c r="F218" s="56"/>
      <c r="G218" s="56"/>
      <c r="H218" s="56"/>
      <c r="I218" s="56"/>
      <c r="J218" s="56"/>
      <c r="K218" s="56"/>
      <c r="L218" s="56"/>
      <c r="M218" s="246"/>
      <c r="N218" s="188"/>
    </row>
    <row r="219" spans="2:14" ht="18" customHeight="1" x14ac:dyDescent="0.35">
      <c r="B219" s="189">
        <f>B217+1</f>
        <v>91</v>
      </c>
      <c r="C219" s="2" t="s">
        <v>178</v>
      </c>
      <c r="D219" s="255"/>
      <c r="E219" s="255"/>
      <c r="F219" s="255"/>
      <c r="G219" s="255"/>
      <c r="H219" s="255"/>
      <c r="I219" s="255"/>
      <c r="J219" s="255"/>
      <c r="K219" s="255"/>
      <c r="L219" s="255"/>
      <c r="M219" s="246"/>
      <c r="N219" s="192"/>
    </row>
    <row r="220" spans="2:14" ht="12.75" customHeight="1" x14ac:dyDescent="0.35">
      <c r="B220" s="189"/>
      <c r="C220" s="2" t="s">
        <v>179</v>
      </c>
      <c r="D220" s="255"/>
      <c r="E220" s="255"/>
      <c r="F220" s="255"/>
      <c r="G220" s="255"/>
      <c r="H220" s="255"/>
      <c r="I220" s="255"/>
      <c r="J220" s="255"/>
      <c r="K220" s="255"/>
      <c r="L220" s="255"/>
      <c r="M220" s="246"/>
      <c r="N220" s="192"/>
    </row>
    <row r="221" spans="2:14" ht="18" customHeight="1" x14ac:dyDescent="0.35">
      <c r="B221" s="191"/>
      <c r="C221" s="29"/>
      <c r="D221" s="29"/>
      <c r="E221" s="29"/>
      <c r="F221" s="29"/>
      <c r="G221" s="29"/>
      <c r="H221" s="29"/>
      <c r="I221" s="29"/>
      <c r="J221" s="29"/>
      <c r="K221" s="29"/>
      <c r="L221" s="297" t="s">
        <v>180</v>
      </c>
      <c r="M221" s="246">
        <f>M217+1</f>
        <v>121</v>
      </c>
      <c r="N221" s="192"/>
    </row>
    <row r="222" spans="2:14" ht="18" customHeight="1" thickBot="1" x14ac:dyDescent="0.4">
      <c r="B222" s="196"/>
      <c r="C222" s="198"/>
      <c r="D222" s="197"/>
      <c r="E222" s="197"/>
      <c r="F222" s="197"/>
      <c r="G222" s="197"/>
      <c r="H222" s="197"/>
      <c r="I222" s="197"/>
      <c r="J222" s="221"/>
      <c r="K222" s="221"/>
      <c r="L222" s="197"/>
      <c r="M222" s="199"/>
      <c r="N222" s="200"/>
    </row>
    <row r="223" spans="2:14" ht="30.75" customHeight="1" thickBot="1" x14ac:dyDescent="0.4">
      <c r="B223" s="536" t="s">
        <v>181</v>
      </c>
      <c r="C223" s="537"/>
      <c r="D223" s="537"/>
      <c r="E223" s="537"/>
      <c r="F223" s="537"/>
      <c r="G223" s="537"/>
      <c r="H223" s="537"/>
      <c r="I223" s="537"/>
      <c r="J223" s="537"/>
      <c r="K223" s="537"/>
      <c r="L223" s="530" t="s">
        <v>26</v>
      </c>
      <c r="M223" s="530"/>
      <c r="N223" s="531"/>
    </row>
    <row r="224" spans="2:14" ht="18" customHeight="1" x14ac:dyDescent="0.35">
      <c r="B224" s="183"/>
      <c r="C224" s="184"/>
      <c r="D224" s="184"/>
      <c r="E224" s="184"/>
      <c r="F224" s="184"/>
      <c r="G224" s="184"/>
      <c r="H224" s="184"/>
      <c r="I224" s="184"/>
      <c r="J224" s="184"/>
      <c r="K224" s="184"/>
      <c r="L224" s="220"/>
      <c r="M224" s="185"/>
      <c r="N224" s="186"/>
    </row>
    <row r="225" spans="2:17" ht="18" customHeight="1" x14ac:dyDescent="0.35">
      <c r="B225" s="187"/>
      <c r="C225" s="41" t="s">
        <v>182</v>
      </c>
      <c r="D225" s="68"/>
      <c r="E225" s="68"/>
      <c r="F225" s="68"/>
      <c r="G225" s="68"/>
      <c r="H225" s="68"/>
      <c r="I225" s="68"/>
      <c r="J225" s="68"/>
      <c r="K225" s="68"/>
      <c r="L225" s="74" t="s">
        <v>102</v>
      </c>
      <c r="M225" s="12"/>
      <c r="N225" s="188"/>
    </row>
    <row r="226" spans="2:17" ht="18" customHeight="1" x14ac:dyDescent="0.35">
      <c r="B226" s="189">
        <f>B219+1</f>
        <v>92</v>
      </c>
      <c r="C226" s="2" t="str">
        <f>CONCATENATE("Number of Active Borrowers in ",Year,"-",Year-1999)</f>
        <v>Number of Active Borrowers in 2022-23</v>
      </c>
      <c r="D226" s="2"/>
      <c r="E226" s="2"/>
      <c r="F226" s="2"/>
      <c r="G226" s="2"/>
      <c r="H226" s="2"/>
      <c r="I226" s="2"/>
      <c r="J226" s="2"/>
      <c r="K226" s="39"/>
      <c r="L226" s="242" t="s">
        <v>7</v>
      </c>
      <c r="M226" s="246">
        <f>M221+1</f>
        <v>122</v>
      </c>
      <c r="N226" s="192"/>
    </row>
    <row r="227" spans="2:17" ht="3.75" customHeight="1" x14ac:dyDescent="0.35">
      <c r="B227" s="189"/>
      <c r="C227" s="2"/>
      <c r="D227" s="2"/>
      <c r="E227" s="2"/>
      <c r="F227" s="2"/>
      <c r="G227" s="2"/>
      <c r="H227" s="2"/>
      <c r="I227" s="2"/>
      <c r="J227" s="2"/>
      <c r="K227" s="39"/>
      <c r="L227" s="35"/>
      <c r="M227" s="246"/>
      <c r="N227" s="192"/>
    </row>
    <row r="228" spans="2:17" ht="18" customHeight="1" x14ac:dyDescent="0.35">
      <c r="B228" s="189"/>
      <c r="C228" s="2"/>
      <c r="D228" s="2"/>
      <c r="E228" s="2"/>
      <c r="F228" s="527" t="str">
        <f>CONCATENATE("Number of Active Borrowers in ",Year-1,"-",Year-2000," (taken from last year's return)")</f>
        <v>Number of Active Borrowers in 2021-22 (taken from last year's return)</v>
      </c>
      <c r="G228" s="591"/>
      <c r="H228" s="591"/>
      <c r="I228" s="591"/>
      <c r="J228" s="591"/>
      <c r="K228" s="592"/>
      <c r="L228" s="378" t="str">
        <f>VLOOKUP(FLAS,LY_Data,123,FALSE)</f>
        <v>..</v>
      </c>
      <c r="M228" s="246"/>
      <c r="N228" s="192"/>
      <c r="Q228" s="383"/>
    </row>
    <row r="229" spans="2:17" ht="18" customHeight="1" x14ac:dyDescent="0.35">
      <c r="B229" s="189"/>
      <c r="C229" s="539" t="str">
        <f>IF(OR(LIBR0092="..",L228=".."),"",IF(OR((LIBR0092/L228&gt;1.25),(LIBR0092/L228&lt;0.75)),"",""))</f>
        <v/>
      </c>
      <c r="D229" s="539"/>
      <c r="E229" s="539"/>
      <c r="F229" s="539"/>
      <c r="G229" s="539"/>
      <c r="H229" s="539"/>
      <c r="I229" s="539"/>
      <c r="J229" s="539"/>
      <c r="K229" s="539"/>
      <c r="L229" s="539"/>
      <c r="M229" s="246"/>
      <c r="N229" s="192"/>
      <c r="Q229" s="383"/>
    </row>
    <row r="230" spans="2:17" ht="18" customHeight="1" x14ac:dyDescent="0.35">
      <c r="B230" s="187"/>
      <c r="C230" s="539"/>
      <c r="D230" s="539"/>
      <c r="E230" s="539"/>
      <c r="F230" s="539"/>
      <c r="G230" s="539"/>
      <c r="H230" s="539"/>
      <c r="I230" s="539"/>
      <c r="J230" s="539"/>
      <c r="K230" s="539"/>
      <c r="L230" s="539"/>
      <c r="M230" s="137"/>
      <c r="N230" s="188"/>
    </row>
    <row r="231" spans="2:17" ht="18" customHeight="1" x14ac:dyDescent="0.35">
      <c r="B231" s="191"/>
      <c r="C231" s="41" t="s">
        <v>183</v>
      </c>
      <c r="D231" s="76"/>
      <c r="E231" s="76"/>
      <c r="F231" s="69"/>
      <c r="G231" s="69"/>
      <c r="H231" s="69"/>
      <c r="I231" s="70"/>
      <c r="J231" s="69"/>
      <c r="K231" s="69"/>
      <c r="L231" s="74" t="s">
        <v>102</v>
      </c>
      <c r="M231" s="138"/>
      <c r="N231" s="192"/>
    </row>
    <row r="232" spans="2:17" ht="18" customHeight="1" x14ac:dyDescent="0.35">
      <c r="B232" s="189">
        <f>B226+1</f>
        <v>93</v>
      </c>
      <c r="C232" s="2" t="str">
        <f>CONCATENATE("Number of Housebound Readers in ",Year,"-",Year-1999)</f>
        <v>Number of Housebound Readers in 2022-23</v>
      </c>
      <c r="D232" s="2"/>
      <c r="E232" s="2"/>
      <c r="F232" s="2"/>
      <c r="G232" s="2"/>
      <c r="H232" s="2"/>
      <c r="I232" s="2"/>
      <c r="J232" s="2"/>
      <c r="K232" s="39"/>
      <c r="L232" s="242" t="s">
        <v>7</v>
      </c>
      <c r="M232" s="246">
        <f>M226+1</f>
        <v>123</v>
      </c>
      <c r="N232" s="192" t="b">
        <v>1</v>
      </c>
    </row>
    <row r="233" spans="2:17" ht="18" customHeight="1" x14ac:dyDescent="0.35">
      <c r="B233" s="189"/>
      <c r="C233" s="2"/>
      <c r="D233" s="2"/>
      <c r="E233" s="2"/>
      <c r="F233" s="2"/>
      <c r="G233" s="2"/>
      <c r="H233" s="2"/>
      <c r="I233" s="69"/>
      <c r="J233" s="69"/>
      <c r="K233" s="69"/>
      <c r="L233" s="2"/>
      <c r="M233" s="3"/>
      <c r="N233" s="192"/>
    </row>
    <row r="234" spans="2:17" ht="18" customHeight="1" x14ac:dyDescent="0.35">
      <c r="B234" s="189"/>
      <c r="C234" s="41" t="s">
        <v>184</v>
      </c>
      <c r="D234" s="76"/>
      <c r="E234" s="76"/>
      <c r="F234" s="69"/>
      <c r="G234" s="69"/>
      <c r="H234" s="69"/>
      <c r="I234" s="69"/>
      <c r="J234" s="69"/>
      <c r="K234" s="69"/>
      <c r="L234" s="74" t="s">
        <v>185</v>
      </c>
      <c r="M234" s="138"/>
      <c r="N234" s="192"/>
    </row>
    <row r="235" spans="2:17" ht="18" customHeight="1" x14ac:dyDescent="0.35">
      <c r="B235" s="189">
        <f>B232+1</f>
        <v>94</v>
      </c>
      <c r="C235" s="2" t="s">
        <v>186</v>
      </c>
      <c r="D235" s="2"/>
      <c r="E235" s="2"/>
      <c r="F235" s="2"/>
      <c r="G235" s="2"/>
      <c r="H235" s="2"/>
      <c r="I235" s="2"/>
      <c r="J235" s="2"/>
      <c r="K235" s="39"/>
      <c r="L235" s="243" t="s">
        <v>7</v>
      </c>
      <c r="M235" s="246">
        <f>M232+1</f>
        <v>124</v>
      </c>
      <c r="N235" s="192" t="b">
        <v>0</v>
      </c>
    </row>
    <row r="236" spans="2:17" ht="3.75" customHeight="1" x14ac:dyDescent="0.35">
      <c r="B236" s="189"/>
      <c r="C236" s="2"/>
      <c r="D236" s="2"/>
      <c r="E236" s="2"/>
      <c r="F236" s="2"/>
      <c r="G236" s="2"/>
      <c r="H236" s="2"/>
      <c r="I236" s="2"/>
      <c r="J236" s="2"/>
      <c r="K236" s="39"/>
      <c r="L236" s="35"/>
      <c r="M236" s="246"/>
      <c r="N236" s="192"/>
    </row>
    <row r="237" spans="2:17" ht="18" customHeight="1" x14ac:dyDescent="0.35">
      <c r="B237" s="526" t="str">
        <f>CONCATENATE("Number of physical visits to library premises for library purposes in ",Year-1,"-",Year-2000," (taken from last year's return)")</f>
        <v>Number of physical visits to library premises for library purposes in 2021-22 (taken from last year's return)</v>
      </c>
      <c r="C237" s="527"/>
      <c r="D237" s="527"/>
      <c r="E237" s="527"/>
      <c r="F237" s="527"/>
      <c r="G237" s="527"/>
      <c r="H237" s="527"/>
      <c r="I237" s="527"/>
      <c r="J237" s="527"/>
      <c r="K237" s="528"/>
      <c r="L237" s="378" t="str">
        <f>VLOOKUP(FLAS,LY_Data,125,FALSE)</f>
        <v>..</v>
      </c>
      <c r="M237" s="246"/>
      <c r="N237" s="192"/>
      <c r="Q237" s="383"/>
    </row>
    <row r="238" spans="2:17" ht="18" customHeight="1" x14ac:dyDescent="0.35">
      <c r="B238" s="379"/>
      <c r="C238" s="539" t="str">
        <f>IF(OR(LIBR0094="..",L237=".."),"",IF(OR((LIBR0094/L237&gt;1.25),(LIBR0094/L237&lt;0.75)),"",""))</f>
        <v/>
      </c>
      <c r="D238" s="539"/>
      <c r="E238" s="539"/>
      <c r="F238" s="539"/>
      <c r="G238" s="539"/>
      <c r="H238" s="539"/>
      <c r="I238" s="539"/>
      <c r="J238" s="539"/>
      <c r="K238" s="539"/>
      <c r="L238" s="539"/>
      <c r="M238" s="246"/>
      <c r="N238" s="192"/>
      <c r="Q238" s="383"/>
    </row>
    <row r="239" spans="2:17" ht="18" customHeight="1" x14ac:dyDescent="0.35">
      <c r="B239" s="379"/>
      <c r="C239" s="539"/>
      <c r="D239" s="539"/>
      <c r="E239" s="539"/>
      <c r="F239" s="539"/>
      <c r="G239" s="539"/>
      <c r="H239" s="539"/>
      <c r="I239" s="539"/>
      <c r="J239" s="539"/>
      <c r="K239" s="539"/>
      <c r="L239" s="539"/>
      <c r="M239" s="246"/>
      <c r="N239" s="192"/>
      <c r="Q239" s="383"/>
    </row>
    <row r="240" spans="2:17" ht="18" customHeight="1" x14ac:dyDescent="0.35">
      <c r="B240" s="189"/>
      <c r="C240" s="29"/>
      <c r="D240" s="29"/>
      <c r="E240" s="29"/>
      <c r="F240" s="29"/>
      <c r="G240" s="29"/>
      <c r="H240" s="29"/>
      <c r="I240" s="29"/>
      <c r="J240" s="29"/>
      <c r="K240" s="29"/>
      <c r="L240" s="74" t="s">
        <v>185</v>
      </c>
      <c r="M240" s="1"/>
      <c r="N240" s="192"/>
    </row>
    <row r="241" spans="2:14" ht="18" customHeight="1" x14ac:dyDescent="0.35">
      <c r="B241" s="189">
        <f>B235+1</f>
        <v>95</v>
      </c>
      <c r="C241" s="2" t="s">
        <v>187</v>
      </c>
      <c r="D241" s="2"/>
      <c r="E241" s="2"/>
      <c r="F241" s="2"/>
      <c r="G241" s="2"/>
      <c r="H241" s="2"/>
      <c r="I241" s="2"/>
      <c r="J241" s="2"/>
      <c r="K241" s="39"/>
      <c r="L241" s="244" t="s">
        <v>7</v>
      </c>
      <c r="M241" s="246">
        <f>M235+1</f>
        <v>125</v>
      </c>
      <c r="N241" s="192"/>
    </row>
    <row r="242" spans="2:14" ht="18" customHeight="1" x14ac:dyDescent="0.35">
      <c r="B242" s="189"/>
      <c r="C242" s="535" t="s">
        <v>188</v>
      </c>
      <c r="D242" s="535"/>
      <c r="E242" s="535"/>
      <c r="F242" s="535"/>
      <c r="G242" s="535"/>
      <c r="H242" s="535"/>
      <c r="I242" s="535"/>
      <c r="J242" s="535"/>
      <c r="K242" s="535"/>
      <c r="L242" s="535"/>
      <c r="M242" s="535"/>
      <c r="N242" s="192"/>
    </row>
    <row r="243" spans="2:14" ht="12.75" customHeight="1" x14ac:dyDescent="0.35">
      <c r="B243" s="189"/>
      <c r="C243" s="535" t="s">
        <v>189</v>
      </c>
      <c r="D243" s="535"/>
      <c r="E243" s="535"/>
      <c r="F243" s="535"/>
      <c r="G243" s="535"/>
      <c r="H243" s="535"/>
      <c r="I243" s="535"/>
      <c r="J243" s="535"/>
      <c r="K243" s="535"/>
      <c r="L243" s="535"/>
      <c r="M243" s="535"/>
      <c r="N243" s="192"/>
    </row>
    <row r="244" spans="2:14" ht="12.75" customHeight="1" x14ac:dyDescent="0.35">
      <c r="B244" s="189"/>
      <c r="C244" s="2" t="s">
        <v>190</v>
      </c>
      <c r="D244" s="2"/>
      <c r="E244" s="2"/>
      <c r="F244" s="2"/>
      <c r="G244" s="2"/>
      <c r="H244" s="2"/>
      <c r="I244" s="2"/>
      <c r="J244" s="2"/>
      <c r="K244" s="2"/>
      <c r="L244" s="2"/>
      <c r="M244" s="1"/>
      <c r="N244" s="192"/>
    </row>
    <row r="245" spans="2:14" ht="18" customHeight="1" x14ac:dyDescent="0.35">
      <c r="B245" s="189"/>
      <c r="C245" s="3" t="s">
        <v>191</v>
      </c>
      <c r="D245" s="2"/>
      <c r="E245" s="2"/>
      <c r="F245" s="2"/>
      <c r="G245" s="2"/>
      <c r="H245" s="2"/>
      <c r="I245" s="69"/>
      <c r="J245" s="69"/>
      <c r="K245" s="69"/>
      <c r="L245" s="2"/>
      <c r="M245" s="1"/>
      <c r="N245" s="192"/>
    </row>
    <row r="246" spans="2:14" ht="18" customHeight="1" x14ac:dyDescent="0.35">
      <c r="B246" s="189"/>
      <c r="C246" s="3"/>
      <c r="D246" s="2"/>
      <c r="E246" s="2"/>
      <c r="F246" s="2"/>
      <c r="G246" s="2"/>
      <c r="H246" s="2"/>
      <c r="I246" s="69"/>
      <c r="J246" s="69"/>
      <c r="K246" s="69"/>
      <c r="L246" s="2"/>
      <c r="M246" s="1"/>
      <c r="N246" s="192"/>
    </row>
    <row r="247" spans="2:14" ht="18" customHeight="1" x14ac:dyDescent="0.35">
      <c r="B247" s="189">
        <f>B241+1</f>
        <v>96</v>
      </c>
      <c r="C247" s="535" t="s">
        <v>192</v>
      </c>
      <c r="D247" s="535"/>
      <c r="E247" s="535"/>
      <c r="F247" s="535"/>
      <c r="G247" s="535"/>
      <c r="H247" s="535"/>
      <c r="I247" s="535"/>
      <c r="J247" s="535"/>
      <c r="K247" s="535"/>
      <c r="L247" s="535"/>
      <c r="M247" s="535"/>
      <c r="N247" s="538"/>
    </row>
    <row r="248" spans="2:14" ht="12.75" customHeight="1" x14ac:dyDescent="0.35">
      <c r="B248" s="189"/>
      <c r="C248" s="2" t="s">
        <v>179</v>
      </c>
      <c r="D248" s="29"/>
      <c r="E248" s="29"/>
      <c r="F248" s="29"/>
      <c r="G248" s="29"/>
      <c r="H248" s="29"/>
      <c r="I248" s="29"/>
      <c r="J248" s="29"/>
      <c r="K248" s="29"/>
      <c r="L248" s="29"/>
      <c r="M248" s="1"/>
      <c r="N248" s="192"/>
    </row>
    <row r="249" spans="2:14" ht="18" customHeight="1" x14ac:dyDescent="0.35">
      <c r="B249" s="189"/>
      <c r="C249" s="29"/>
      <c r="D249" s="29"/>
      <c r="E249" s="29"/>
      <c r="F249" s="29"/>
      <c r="G249" s="29"/>
      <c r="H249" s="29"/>
      <c r="I249" s="29"/>
      <c r="J249" s="29"/>
      <c r="K249" s="29"/>
      <c r="L249" s="298" t="s">
        <v>180</v>
      </c>
      <c r="M249" s="246">
        <f>M241+1</f>
        <v>126</v>
      </c>
      <c r="N249" s="192"/>
    </row>
    <row r="250" spans="2:14" ht="18" customHeight="1" x14ac:dyDescent="0.35">
      <c r="B250" s="189"/>
      <c r="C250" s="9"/>
      <c r="D250" s="32"/>
      <c r="E250" s="32"/>
      <c r="F250" s="3"/>
      <c r="G250" s="87"/>
      <c r="H250" s="33"/>
      <c r="I250" s="87"/>
      <c r="J250" s="34"/>
      <c r="K250" s="34"/>
      <c r="L250" s="74" t="s">
        <v>102</v>
      </c>
      <c r="M250" s="69"/>
      <c r="N250" s="192"/>
    </row>
    <row r="251" spans="2:14" ht="18" customHeight="1" x14ac:dyDescent="0.35">
      <c r="B251" s="189">
        <f>B247+1</f>
        <v>97</v>
      </c>
      <c r="C251" s="2" t="s">
        <v>193</v>
      </c>
      <c r="D251" s="2"/>
      <c r="E251" s="2"/>
      <c r="F251" s="2"/>
      <c r="G251" s="2"/>
      <c r="H251" s="2"/>
      <c r="I251" s="2"/>
      <c r="J251" s="2"/>
      <c r="K251" s="39"/>
      <c r="L251" s="245" t="s">
        <v>7</v>
      </c>
      <c r="M251" s="246">
        <f>M249+1</f>
        <v>127</v>
      </c>
      <c r="N251" s="192"/>
    </row>
    <row r="252" spans="2:14" ht="18" customHeight="1" x14ac:dyDescent="0.35">
      <c r="B252" s="189"/>
      <c r="C252" s="2"/>
      <c r="D252" s="2"/>
      <c r="E252" s="2"/>
      <c r="F252" s="2"/>
      <c r="G252" s="2"/>
      <c r="H252" s="2"/>
      <c r="I252" s="69"/>
      <c r="J252" s="69"/>
      <c r="K252" s="69"/>
      <c r="L252" s="71"/>
      <c r="M252" s="37"/>
      <c r="N252" s="192"/>
    </row>
    <row r="253" spans="2:14" ht="18" customHeight="1" x14ac:dyDescent="0.35">
      <c r="B253" s="189"/>
      <c r="C253" s="41" t="s">
        <v>194</v>
      </c>
      <c r="D253" s="76"/>
      <c r="E253" s="76"/>
      <c r="F253" s="69"/>
      <c r="G253" s="69"/>
      <c r="H253" s="69"/>
      <c r="I253" s="2"/>
      <c r="J253" s="70"/>
      <c r="K253" s="70"/>
      <c r="L253" s="74" t="s">
        <v>102</v>
      </c>
      <c r="M253" s="138"/>
      <c r="N253" s="192"/>
    </row>
    <row r="254" spans="2:14" ht="18" customHeight="1" x14ac:dyDescent="0.35">
      <c r="B254" s="189">
        <f>B251+1</f>
        <v>98</v>
      </c>
      <c r="C254" s="2" t="str">
        <f>CONCATENATE("Estimated number of visits to the network resource (website) in ",Year,"-",Year-1999)</f>
        <v>Estimated number of visits to the network resource (website) in 2022-23</v>
      </c>
      <c r="D254" s="2"/>
      <c r="E254" s="2"/>
      <c r="F254" s="2"/>
      <c r="G254" s="2"/>
      <c r="H254" s="2"/>
      <c r="I254" s="2"/>
      <c r="J254" s="2"/>
      <c r="K254" s="39"/>
      <c r="L254" s="242" t="s">
        <v>7</v>
      </c>
      <c r="M254" s="246">
        <f>M251+1</f>
        <v>128</v>
      </c>
      <c r="N254" s="192" t="b">
        <v>0</v>
      </c>
    </row>
    <row r="255" spans="2:14" ht="18" customHeight="1" thickBot="1" x14ac:dyDescent="0.4">
      <c r="B255" s="196"/>
      <c r="C255" s="198"/>
      <c r="D255" s="197"/>
      <c r="E255" s="197"/>
      <c r="F255" s="197"/>
      <c r="G255" s="197"/>
      <c r="H255" s="197"/>
      <c r="I255" s="197"/>
      <c r="J255" s="221"/>
      <c r="K255" s="221"/>
      <c r="L255" s="197"/>
      <c r="M255" s="199"/>
      <c r="N255" s="200"/>
    </row>
    <row r="256" spans="2:14" ht="18" customHeight="1" thickBot="1" x14ac:dyDescent="0.4">
      <c r="B256" s="598" t="s">
        <v>195</v>
      </c>
      <c r="C256" s="599"/>
      <c r="D256" s="599"/>
      <c r="E256" s="599"/>
      <c r="F256" s="599"/>
      <c r="G256" s="599"/>
      <c r="H256" s="599"/>
      <c r="I256" s="599"/>
      <c r="J256" s="599"/>
      <c r="K256" s="599"/>
      <c r="L256" s="530" t="s">
        <v>26</v>
      </c>
      <c r="M256" s="530"/>
      <c r="N256" s="531"/>
    </row>
    <row r="257" spans="2:14" ht="18" customHeight="1" x14ac:dyDescent="0.35">
      <c r="B257" s="269"/>
      <c r="C257" s="270"/>
      <c r="D257" s="271"/>
      <c r="E257" s="272"/>
      <c r="F257" s="272"/>
      <c r="G257" s="272"/>
      <c r="H257" s="272"/>
      <c r="I257" s="272"/>
      <c r="J257" s="272"/>
      <c r="K257" s="272"/>
      <c r="L257" s="273"/>
      <c r="M257" s="274"/>
      <c r="N257" s="275"/>
    </row>
    <row r="258" spans="2:14" ht="18" customHeight="1" x14ac:dyDescent="0.35">
      <c r="B258" s="276"/>
      <c r="C258" s="75"/>
      <c r="D258" s="88"/>
      <c r="E258" s="69"/>
      <c r="F258" s="69"/>
      <c r="G258" s="69"/>
      <c r="H258" s="69"/>
      <c r="I258" s="69"/>
      <c r="J258" s="69"/>
      <c r="K258" s="69"/>
      <c r="L258" s="74" t="s">
        <v>102</v>
      </c>
      <c r="M258" s="13"/>
      <c r="N258" s="277"/>
    </row>
    <row r="259" spans="2:14" ht="18" customHeight="1" x14ac:dyDescent="0.35">
      <c r="B259" s="278">
        <f>B254+1</f>
        <v>99</v>
      </c>
      <c r="C259" s="2" t="s">
        <v>196</v>
      </c>
      <c r="D259" s="2"/>
      <c r="E259" s="20"/>
      <c r="F259" s="20"/>
      <c r="G259" s="2"/>
      <c r="H259" s="2"/>
      <c r="I259" s="69"/>
      <c r="J259" s="69"/>
      <c r="K259" s="69"/>
      <c r="L259" s="242" t="s">
        <v>7</v>
      </c>
      <c r="M259" s="246">
        <f>M254+1</f>
        <v>129</v>
      </c>
      <c r="N259" s="277"/>
    </row>
    <row r="260" spans="2:14" ht="18" customHeight="1" x14ac:dyDescent="0.35">
      <c r="B260" s="278">
        <f>B259+1</f>
        <v>100</v>
      </c>
      <c r="C260" s="2" t="s">
        <v>197</v>
      </c>
      <c r="D260" s="2"/>
      <c r="E260" s="2"/>
      <c r="F260" s="2"/>
      <c r="G260" s="2"/>
      <c r="H260" s="2"/>
      <c r="I260" s="69"/>
      <c r="J260" s="69"/>
      <c r="K260" s="69"/>
      <c r="L260" s="242" t="s">
        <v>7</v>
      </c>
      <c r="M260" s="246">
        <f>M259+1</f>
        <v>130</v>
      </c>
      <c r="N260" s="277"/>
    </row>
    <row r="261" spans="2:14" ht="18" customHeight="1" thickBot="1" x14ac:dyDescent="0.4">
      <c r="B261" s="279"/>
      <c r="C261" s="590"/>
      <c r="D261" s="590"/>
      <c r="E261" s="590"/>
      <c r="F261" s="590"/>
      <c r="G261" s="590"/>
      <c r="H261" s="590"/>
      <c r="I261" s="590"/>
      <c r="J261" s="590"/>
      <c r="K261" s="280"/>
      <c r="L261" s="281"/>
      <c r="M261" s="282"/>
      <c r="N261" s="283"/>
    </row>
    <row r="262" spans="2:14" ht="18" customHeight="1" thickBot="1" x14ac:dyDescent="0.4">
      <c r="B262" s="586" t="s">
        <v>198</v>
      </c>
      <c r="C262" s="587"/>
      <c r="D262" s="587"/>
      <c r="E262" s="587"/>
      <c r="F262" s="587"/>
      <c r="G262" s="587"/>
      <c r="H262" s="587"/>
      <c r="I262" s="587"/>
      <c r="J262" s="587"/>
      <c r="K262" s="587"/>
      <c r="L262" s="530" t="s">
        <v>26</v>
      </c>
      <c r="M262" s="530"/>
      <c r="N262" s="531"/>
    </row>
    <row r="263" spans="2:14" ht="18" customHeight="1" x14ac:dyDescent="0.35">
      <c r="B263" s="581" t="s">
        <v>199</v>
      </c>
      <c r="C263" s="582"/>
      <c r="D263" s="582"/>
      <c r="E263" s="582"/>
      <c r="F263" s="582"/>
      <c r="G263" s="582"/>
      <c r="H263" s="582"/>
      <c r="I263" s="582"/>
      <c r="J263" s="582"/>
      <c r="K263" s="582"/>
      <c r="L263" s="582"/>
      <c r="M263" s="582"/>
      <c r="N263" s="583"/>
    </row>
    <row r="264" spans="2:14" ht="18" customHeight="1" x14ac:dyDescent="0.35">
      <c r="B264" s="55"/>
      <c r="C264" s="529" t="str">
        <f>IF(OR(J318="..",L318=".."),"Please check all '..' entered are unknown values and are not 0 or included in another cell.",0)</f>
        <v>Please check all '..' entered are unknown values and are not 0 or included in another cell.</v>
      </c>
      <c r="D264" s="529"/>
      <c r="E264" s="529"/>
      <c r="F264" s="529"/>
      <c r="G264" s="529"/>
      <c r="H264" s="529"/>
      <c r="I264" s="529"/>
      <c r="J264" s="529"/>
      <c r="K264" s="529"/>
      <c r="L264" s="529"/>
      <c r="M264" s="89"/>
      <c r="N264" s="188"/>
    </row>
    <row r="265" spans="2:14" ht="18" customHeight="1" x14ac:dyDescent="0.35">
      <c r="B265" s="222" t="s">
        <v>200</v>
      </c>
      <c r="C265" s="83"/>
      <c r="D265" s="74"/>
      <c r="E265" s="74"/>
      <c r="F265" s="74"/>
      <c r="G265" s="74"/>
      <c r="H265" s="74"/>
      <c r="I265" s="8"/>
      <c r="J265" s="74" t="str">
        <f>CONCATENATE(Year,"-",Year-1999," Outturn")</f>
        <v>2022-23 Outturn</v>
      </c>
      <c r="K265" s="8"/>
      <c r="L265" s="74" t="str">
        <f>CONCATENATE(Year+1,"-",Year-1998," Estimates")</f>
        <v>2023-24 Estimates</v>
      </c>
      <c r="M265" s="74"/>
      <c r="N265" s="223"/>
    </row>
    <row r="266" spans="2:14" ht="18" customHeight="1" x14ac:dyDescent="0.35">
      <c r="B266" s="209"/>
      <c r="C266" s="90" t="str">
        <f>CONCATENATE("Revenue Expenditure (excluding Capital Charges - See Line ",B325,")")</f>
        <v>Revenue Expenditure (excluding Capital Charges - See Line 140)</v>
      </c>
      <c r="D266" s="69"/>
      <c r="E266" s="69"/>
      <c r="F266" s="69"/>
      <c r="G266" s="69"/>
      <c r="H266" s="69"/>
      <c r="I266" s="13"/>
      <c r="J266" s="74" t="s">
        <v>201</v>
      </c>
      <c r="K266" s="8"/>
      <c r="L266" s="74" t="s">
        <v>201</v>
      </c>
      <c r="M266" s="91"/>
      <c r="N266" s="192"/>
    </row>
    <row r="267" spans="2:14" ht="18" customHeight="1" x14ac:dyDescent="0.35">
      <c r="B267" s="189">
        <f>B260+1</f>
        <v>101</v>
      </c>
      <c r="C267" s="2" t="s">
        <v>202</v>
      </c>
      <c r="D267" s="69"/>
      <c r="E267" s="69"/>
      <c r="F267" s="69"/>
      <c r="G267" s="69"/>
      <c r="H267" s="69"/>
      <c r="I267" s="13"/>
      <c r="J267" s="240" t="s">
        <v>7</v>
      </c>
      <c r="K267" s="246">
        <f>M260+1</f>
        <v>131</v>
      </c>
      <c r="L267" s="240" t="s">
        <v>7</v>
      </c>
      <c r="M267" s="246">
        <f>K325+1</f>
        <v>170</v>
      </c>
      <c r="N267" s="192"/>
    </row>
    <row r="268" spans="2:14" ht="18" customHeight="1" x14ac:dyDescent="0.35">
      <c r="B268" s="189">
        <f>B267+1</f>
        <v>102</v>
      </c>
      <c r="C268" s="2" t="s">
        <v>203</v>
      </c>
      <c r="D268" s="69"/>
      <c r="E268" s="69"/>
      <c r="F268" s="69"/>
      <c r="G268" s="69"/>
      <c r="H268" s="69"/>
      <c r="I268" s="13"/>
      <c r="J268" s="240" t="s">
        <v>7</v>
      </c>
      <c r="K268" s="246">
        <f>K267+1</f>
        <v>132</v>
      </c>
      <c r="L268" s="240" t="s">
        <v>7</v>
      </c>
      <c r="M268" s="246">
        <f>M267+1</f>
        <v>171</v>
      </c>
      <c r="N268" s="192"/>
    </row>
    <row r="269" spans="2:14" ht="18" customHeight="1" x14ac:dyDescent="0.35">
      <c r="B269" s="209"/>
      <c r="C269" s="2" t="s">
        <v>204</v>
      </c>
      <c r="D269" s="69"/>
      <c r="E269" s="69"/>
      <c r="F269" s="69"/>
      <c r="G269" s="69"/>
      <c r="H269" s="69"/>
      <c r="I269" s="21"/>
      <c r="J269" s="69"/>
      <c r="K269" s="69"/>
      <c r="L269" s="69"/>
      <c r="M269" s="92"/>
      <c r="N269" s="192"/>
    </row>
    <row r="270" spans="2:14" ht="18" customHeight="1" x14ac:dyDescent="0.35">
      <c r="B270" s="209"/>
      <c r="C270" s="2"/>
      <c r="D270" s="2" t="str">
        <f>CONCATENATE("Books &amp; Pamphlets (enter here the amount spent in ",Year,"-",Year-1999," to purchase books &amp; pamphlets for your libraries):")</f>
        <v>Books &amp; Pamphlets (enter here the amount spent in 2022-23 to purchase books &amp; pamphlets for your libraries):</v>
      </c>
      <c r="E270" s="69"/>
      <c r="F270" s="69"/>
      <c r="G270" s="69"/>
      <c r="H270" s="69"/>
      <c r="I270" s="21"/>
      <c r="J270" s="69"/>
      <c r="K270" s="69"/>
      <c r="L270" s="69"/>
      <c r="M270" s="92"/>
      <c r="N270" s="192"/>
    </row>
    <row r="271" spans="2:14" ht="18" customHeight="1" x14ac:dyDescent="0.35">
      <c r="B271" s="189">
        <f>B268+1</f>
        <v>103</v>
      </c>
      <c r="C271" s="69"/>
      <c r="D271" s="22" t="s">
        <v>205</v>
      </c>
      <c r="E271" s="69"/>
      <c r="F271" s="69"/>
      <c r="G271" s="69"/>
      <c r="H271" s="93"/>
      <c r="I271" s="21"/>
      <c r="J271" s="240" t="s">
        <v>7</v>
      </c>
      <c r="K271" s="246">
        <f>K268+1</f>
        <v>133</v>
      </c>
      <c r="L271" s="21"/>
      <c r="M271" s="23"/>
      <c r="N271" s="192"/>
    </row>
    <row r="272" spans="2:14" ht="18" customHeight="1" x14ac:dyDescent="0.35">
      <c r="B272" s="189">
        <f t="shared" ref="B272:B291" si="9">B271+1</f>
        <v>104</v>
      </c>
      <c r="C272" s="69"/>
      <c r="D272" s="22" t="s">
        <v>122</v>
      </c>
      <c r="E272" s="69"/>
      <c r="F272" s="69"/>
      <c r="G272" s="69"/>
      <c r="H272" s="93"/>
      <c r="I272" s="21"/>
      <c r="J272" s="240" t="s">
        <v>7</v>
      </c>
      <c r="K272" s="246">
        <f t="shared" ref="K272:K288" si="10">K271+1</f>
        <v>134</v>
      </c>
      <c r="L272" s="21"/>
      <c r="M272" s="23"/>
      <c r="N272" s="192"/>
    </row>
    <row r="273" spans="2:14" ht="18" customHeight="1" x14ac:dyDescent="0.35">
      <c r="B273" s="189">
        <f t="shared" si="9"/>
        <v>105</v>
      </c>
      <c r="C273" s="69"/>
      <c r="D273" s="22" t="s">
        <v>123</v>
      </c>
      <c r="E273" s="69"/>
      <c r="F273" s="69"/>
      <c r="G273" s="69"/>
      <c r="H273" s="93"/>
      <c r="I273" s="21"/>
      <c r="J273" s="240" t="s">
        <v>7</v>
      </c>
      <c r="K273" s="246">
        <f t="shared" si="10"/>
        <v>135</v>
      </c>
      <c r="L273" s="21"/>
      <c r="M273" s="23"/>
      <c r="N273" s="192"/>
    </row>
    <row r="274" spans="2:14" ht="18" customHeight="1" x14ac:dyDescent="0.35">
      <c r="B274" s="189">
        <f t="shared" si="9"/>
        <v>106</v>
      </c>
      <c r="C274" s="69"/>
      <c r="D274" s="22" t="s">
        <v>124</v>
      </c>
      <c r="E274" s="69"/>
      <c r="F274" s="69"/>
      <c r="G274" s="69"/>
      <c r="H274" s="93"/>
      <c r="I274" s="21"/>
      <c r="J274" s="240" t="s">
        <v>7</v>
      </c>
      <c r="K274" s="246">
        <f t="shared" si="10"/>
        <v>136</v>
      </c>
      <c r="L274" s="21"/>
      <c r="M274" s="23"/>
      <c r="N274" s="192"/>
    </row>
    <row r="275" spans="2:14" ht="18" customHeight="1" x14ac:dyDescent="0.35">
      <c r="B275" s="189">
        <f t="shared" si="9"/>
        <v>107</v>
      </c>
      <c r="C275" s="69"/>
      <c r="D275" s="22" t="s">
        <v>125</v>
      </c>
      <c r="E275" s="69"/>
      <c r="F275" s="69"/>
      <c r="G275" s="69"/>
      <c r="H275" s="93"/>
      <c r="I275" s="21"/>
      <c r="J275" s="240" t="s">
        <v>7</v>
      </c>
      <c r="K275" s="246">
        <f t="shared" si="10"/>
        <v>137</v>
      </c>
      <c r="L275" s="21"/>
      <c r="M275" s="23"/>
      <c r="N275" s="192"/>
    </row>
    <row r="276" spans="2:14" ht="18" customHeight="1" x14ac:dyDescent="0.35">
      <c r="B276" s="189">
        <f t="shared" si="9"/>
        <v>108</v>
      </c>
      <c r="C276" s="69"/>
      <c r="D276" s="2" t="s">
        <v>206</v>
      </c>
      <c r="E276" s="69"/>
      <c r="F276" s="69"/>
      <c r="G276" s="69"/>
      <c r="H276" s="69"/>
      <c r="I276" s="21"/>
      <c r="J276" s="240" t="s">
        <v>7</v>
      </c>
      <c r="K276" s="246">
        <f t="shared" si="10"/>
        <v>138</v>
      </c>
      <c r="L276" s="21"/>
      <c r="M276" s="23"/>
      <c r="N276" s="192"/>
    </row>
    <row r="277" spans="2:14" ht="18" customHeight="1" x14ac:dyDescent="0.35">
      <c r="B277" s="189">
        <f t="shared" si="9"/>
        <v>109</v>
      </c>
      <c r="C277" s="69"/>
      <c r="D277" s="2" t="s">
        <v>136</v>
      </c>
      <c r="E277" s="69"/>
      <c r="F277" s="69"/>
      <c r="G277" s="69"/>
      <c r="H277" s="69"/>
      <c r="I277" s="21"/>
      <c r="J277" s="240" t="s">
        <v>7</v>
      </c>
      <c r="K277" s="246">
        <f t="shared" si="10"/>
        <v>139</v>
      </c>
      <c r="L277" s="21"/>
      <c r="M277" s="23"/>
      <c r="N277" s="192"/>
    </row>
    <row r="278" spans="2:14" ht="18" customHeight="1" x14ac:dyDescent="0.35">
      <c r="B278" s="189">
        <f t="shared" si="9"/>
        <v>110</v>
      </c>
      <c r="C278" s="69"/>
      <c r="D278" s="2" t="s">
        <v>137</v>
      </c>
      <c r="E278" s="69"/>
      <c r="F278" s="69"/>
      <c r="G278" s="69"/>
      <c r="H278" s="69"/>
      <c r="I278" s="21"/>
      <c r="J278" s="240" t="s">
        <v>7</v>
      </c>
      <c r="K278" s="246">
        <f t="shared" si="10"/>
        <v>140</v>
      </c>
      <c r="L278" s="21"/>
      <c r="M278" s="23"/>
      <c r="N278" s="192"/>
    </row>
    <row r="279" spans="2:14" ht="18" customHeight="1" x14ac:dyDescent="0.35">
      <c r="B279" s="556">
        <f>B278+1</f>
        <v>111</v>
      </c>
      <c r="C279" s="69"/>
      <c r="D279" s="555" t="s">
        <v>135</v>
      </c>
      <c r="E279" s="555"/>
      <c r="F279" s="555"/>
      <c r="G279" s="555"/>
      <c r="H279" s="555"/>
      <c r="I279" s="139"/>
      <c r="J279" s="240" t="s">
        <v>7</v>
      </c>
      <c r="K279" s="246">
        <f t="shared" si="10"/>
        <v>141</v>
      </c>
      <c r="L279" s="21"/>
      <c r="M279" s="23"/>
      <c r="N279" s="192"/>
    </row>
    <row r="280" spans="2:14" ht="12" customHeight="1" x14ac:dyDescent="0.35">
      <c r="B280" s="556"/>
      <c r="C280" s="69"/>
      <c r="D280" s="555"/>
      <c r="E280" s="555"/>
      <c r="F280" s="555"/>
      <c r="G280" s="555"/>
      <c r="H280" s="555"/>
      <c r="I280" s="139"/>
      <c r="J280" s="69"/>
      <c r="K280" s="246"/>
      <c r="L280" s="21"/>
      <c r="M280" s="23"/>
      <c r="N280" s="192"/>
    </row>
    <row r="281" spans="2:14" ht="18" customHeight="1" x14ac:dyDescent="0.35">
      <c r="B281" s="189">
        <f>B279+1</f>
        <v>112</v>
      </c>
      <c r="C281" s="69"/>
      <c r="D281" s="2" t="s">
        <v>141</v>
      </c>
      <c r="E281" s="69"/>
      <c r="F281" s="69"/>
      <c r="G281" s="69"/>
      <c r="H281" s="69"/>
      <c r="I281" s="21"/>
      <c r="J281" s="240" t="s">
        <v>7</v>
      </c>
      <c r="K281" s="246">
        <f>K279+1</f>
        <v>142</v>
      </c>
      <c r="L281" s="21"/>
      <c r="M281" s="23"/>
      <c r="N281" s="192"/>
    </row>
    <row r="282" spans="2:14" ht="18" customHeight="1" x14ac:dyDescent="0.35">
      <c r="B282" s="189">
        <f>B281+1</f>
        <v>113</v>
      </c>
      <c r="C282" s="69"/>
      <c r="D282" s="2" t="s">
        <v>142</v>
      </c>
      <c r="E282" s="69"/>
      <c r="F282" s="69"/>
      <c r="G282" s="69"/>
      <c r="H282" s="69"/>
      <c r="I282" s="21"/>
      <c r="J282" s="240" t="s">
        <v>7</v>
      </c>
      <c r="K282" s="246">
        <f>K281+1</f>
        <v>143</v>
      </c>
      <c r="L282" s="21"/>
      <c r="M282" s="23"/>
      <c r="N282" s="192"/>
    </row>
    <row r="283" spans="2:14" ht="18" customHeight="1" x14ac:dyDescent="0.35">
      <c r="B283" s="189">
        <f t="shared" si="9"/>
        <v>114</v>
      </c>
      <c r="C283" s="69"/>
      <c r="D283" s="2" t="s">
        <v>143</v>
      </c>
      <c r="E283" s="69"/>
      <c r="F283" s="69"/>
      <c r="G283" s="69"/>
      <c r="H283" s="69"/>
      <c r="I283" s="21"/>
      <c r="J283" s="240" t="s">
        <v>7</v>
      </c>
      <c r="K283" s="246">
        <f t="shared" si="10"/>
        <v>144</v>
      </c>
      <c r="L283" s="21"/>
      <c r="M283" s="23"/>
      <c r="N283" s="192"/>
    </row>
    <row r="284" spans="2:14" ht="18" customHeight="1" x14ac:dyDescent="0.35">
      <c r="B284" s="189">
        <f t="shared" si="9"/>
        <v>115</v>
      </c>
      <c r="C284" s="69"/>
      <c r="D284" s="2" t="s">
        <v>144</v>
      </c>
      <c r="E284" s="69"/>
      <c r="F284" s="69"/>
      <c r="G284" s="69"/>
      <c r="H284" s="69"/>
      <c r="I284" s="21"/>
      <c r="J284" s="240" t="s">
        <v>7</v>
      </c>
      <c r="K284" s="246">
        <f t="shared" si="10"/>
        <v>145</v>
      </c>
      <c r="L284" s="21"/>
      <c r="M284" s="23"/>
      <c r="N284" s="192"/>
    </row>
    <row r="285" spans="2:14" ht="18" customHeight="1" x14ac:dyDescent="0.35">
      <c r="B285" s="189">
        <f t="shared" si="9"/>
        <v>116</v>
      </c>
      <c r="C285" s="69"/>
      <c r="D285" s="2" t="s">
        <v>145</v>
      </c>
      <c r="E285" s="69"/>
      <c r="F285" s="69"/>
      <c r="G285" s="69"/>
      <c r="H285" s="69"/>
      <c r="I285" s="21"/>
      <c r="J285" s="240" t="s">
        <v>7</v>
      </c>
      <c r="K285" s="246">
        <f t="shared" si="10"/>
        <v>146</v>
      </c>
      <c r="L285" s="21"/>
      <c r="M285" s="23"/>
      <c r="N285" s="192"/>
    </row>
    <row r="286" spans="2:14" ht="18" customHeight="1" x14ac:dyDescent="0.35">
      <c r="B286" s="189">
        <f>B285+1</f>
        <v>117</v>
      </c>
      <c r="C286" s="69"/>
      <c r="D286" s="2" t="s">
        <v>146</v>
      </c>
      <c r="E286" s="69"/>
      <c r="F286" s="69"/>
      <c r="G286" s="69"/>
      <c r="H286" s="69"/>
      <c r="I286" s="21"/>
      <c r="J286" s="240" t="s">
        <v>7</v>
      </c>
      <c r="K286" s="246">
        <f>K285+1</f>
        <v>147</v>
      </c>
      <c r="L286" s="21"/>
      <c r="M286" s="23"/>
      <c r="N286" s="192"/>
    </row>
    <row r="287" spans="2:14" ht="18" customHeight="1" x14ac:dyDescent="0.35">
      <c r="B287" s="189">
        <f t="shared" si="9"/>
        <v>118</v>
      </c>
      <c r="C287" s="69"/>
      <c r="D287" s="2" t="s">
        <v>207</v>
      </c>
      <c r="E287" s="69"/>
      <c r="F287" s="69"/>
      <c r="G287" s="69"/>
      <c r="H287" s="69"/>
      <c r="I287" s="21"/>
      <c r="J287" s="240" t="s">
        <v>7</v>
      </c>
      <c r="K287" s="246">
        <f t="shared" si="10"/>
        <v>148</v>
      </c>
      <c r="L287" s="21"/>
      <c r="M287" s="23"/>
      <c r="N287" s="192"/>
    </row>
    <row r="288" spans="2:14" ht="18" customHeight="1" x14ac:dyDescent="0.35">
      <c r="B288" s="189">
        <f t="shared" si="9"/>
        <v>119</v>
      </c>
      <c r="C288" s="69"/>
      <c r="D288" s="2" t="s">
        <v>208</v>
      </c>
      <c r="E288" s="69"/>
      <c r="F288" s="69"/>
      <c r="G288" s="69"/>
      <c r="H288" s="69"/>
      <c r="I288" s="21"/>
      <c r="J288" s="240" t="s">
        <v>7</v>
      </c>
      <c r="K288" s="246">
        <f t="shared" si="10"/>
        <v>149</v>
      </c>
      <c r="L288" s="21"/>
      <c r="M288" s="23"/>
      <c r="N288" s="192"/>
    </row>
    <row r="289" spans="2:14" ht="18" customHeight="1" x14ac:dyDescent="0.35">
      <c r="B289" s="189"/>
      <c r="C289" s="69"/>
      <c r="D289" s="532" t="s">
        <v>7</v>
      </c>
      <c r="E289" s="533"/>
      <c r="F289" s="533"/>
      <c r="G289" s="533"/>
      <c r="H289" s="534"/>
      <c r="I289" s="21"/>
      <c r="J289" s="69"/>
      <c r="K289" s="246"/>
      <c r="L289" s="21"/>
      <c r="M289" s="23"/>
      <c r="N289" s="192"/>
    </row>
    <row r="290" spans="2:14" ht="18" customHeight="1" x14ac:dyDescent="0.35">
      <c r="B290" s="189">
        <f>B288+1</f>
        <v>120</v>
      </c>
      <c r="C290" s="69"/>
      <c r="D290" s="2" t="s">
        <v>209</v>
      </c>
      <c r="E290" s="69"/>
      <c r="F290" s="69"/>
      <c r="G290" s="69"/>
      <c r="H290" s="69"/>
      <c r="I290" s="21"/>
      <c r="J290" s="240" t="s">
        <v>7</v>
      </c>
      <c r="K290" s="246">
        <f>K288+1</f>
        <v>150</v>
      </c>
      <c r="L290" s="21"/>
      <c r="M290" s="23"/>
      <c r="N290" s="192"/>
    </row>
    <row r="291" spans="2:14" ht="18" customHeight="1" x14ac:dyDescent="0.35">
      <c r="B291" s="189">
        <f t="shared" si="9"/>
        <v>121</v>
      </c>
      <c r="C291" s="69"/>
      <c r="D291" s="20" t="s">
        <v>210</v>
      </c>
      <c r="E291" s="2"/>
      <c r="F291" s="69"/>
      <c r="G291" s="11"/>
      <c r="H291" s="80" t="str">
        <f>CONCATENATE("(Sum of Lines ",B271," to ",B290,")")</f>
        <v>(Sum of Lines 103 to 120)</v>
      </c>
      <c r="I291" s="21"/>
      <c r="J291" s="290" t="str">
        <f>IF(COUNTIF(J271:J290,"..")&gt;0,"..",SUM(J271:J290))</f>
        <v>..</v>
      </c>
      <c r="K291" s="246">
        <f>K290+1</f>
        <v>151</v>
      </c>
      <c r="L291" s="240" t="s">
        <v>7</v>
      </c>
      <c r="M291" s="246">
        <f>M268+1</f>
        <v>172</v>
      </c>
      <c r="N291" s="192"/>
    </row>
    <row r="292" spans="2:14" ht="9.75" customHeight="1" x14ac:dyDescent="0.35">
      <c r="B292" s="55"/>
      <c r="C292" s="56"/>
      <c r="D292" s="82"/>
      <c r="E292" s="56"/>
      <c r="F292" s="11"/>
      <c r="G292" s="11"/>
      <c r="H292" s="56"/>
      <c r="I292" s="21"/>
      <c r="J292" s="56"/>
      <c r="K292" s="246"/>
      <c r="L292" s="56"/>
      <c r="M292" s="24"/>
      <c r="N292" s="188"/>
    </row>
    <row r="293" spans="2:14" ht="18" customHeight="1" x14ac:dyDescent="0.35">
      <c r="B293" s="189">
        <f>B291+1</f>
        <v>122</v>
      </c>
      <c r="C293" s="69"/>
      <c r="D293" s="2" t="s">
        <v>211</v>
      </c>
      <c r="E293" s="69"/>
      <c r="F293" s="69"/>
      <c r="G293" s="69"/>
      <c r="H293" s="69"/>
      <c r="I293" s="21"/>
      <c r="J293" s="240" t="s">
        <v>7</v>
      </c>
      <c r="K293" s="246">
        <f>K291+1</f>
        <v>152</v>
      </c>
      <c r="L293" s="9"/>
      <c r="M293" s="1"/>
      <c r="N293" s="224"/>
    </row>
    <row r="294" spans="2:14" ht="18" customHeight="1" x14ac:dyDescent="0.35">
      <c r="B294" s="189">
        <f>B293+1</f>
        <v>123</v>
      </c>
      <c r="C294" s="69"/>
      <c r="D294" s="2" t="s">
        <v>212</v>
      </c>
      <c r="E294" s="69"/>
      <c r="F294" s="69"/>
      <c r="G294" s="69"/>
      <c r="H294" s="69"/>
      <c r="I294" s="21"/>
      <c r="J294" s="240" t="s">
        <v>7</v>
      </c>
      <c r="K294" s="246">
        <f>K293+1</f>
        <v>153</v>
      </c>
      <c r="L294" s="9"/>
      <c r="M294" s="1"/>
      <c r="N294" s="192"/>
    </row>
    <row r="295" spans="2:14" ht="9.75" customHeight="1" x14ac:dyDescent="0.35">
      <c r="B295" s="189"/>
      <c r="C295" s="56"/>
      <c r="D295" s="56"/>
      <c r="E295" s="56"/>
      <c r="F295" s="56"/>
      <c r="G295" s="56"/>
      <c r="H295" s="56"/>
      <c r="I295" s="25"/>
      <c r="J295" s="56"/>
      <c r="K295" s="246"/>
      <c r="L295" s="9"/>
      <c r="M295" s="89"/>
      <c r="N295" s="188"/>
    </row>
    <row r="296" spans="2:14" ht="18" customHeight="1" x14ac:dyDescent="0.35">
      <c r="B296" s="189">
        <f>B294+1</f>
        <v>124</v>
      </c>
      <c r="C296" s="2" t="s">
        <v>213</v>
      </c>
      <c r="D296" s="69"/>
      <c r="E296" s="69"/>
      <c r="F296" s="69"/>
      <c r="G296" s="69"/>
      <c r="H296" s="69"/>
      <c r="I296" s="25"/>
      <c r="J296" s="240" t="s">
        <v>7</v>
      </c>
      <c r="K296" s="246">
        <f>K294+1</f>
        <v>154</v>
      </c>
      <c r="L296" s="9"/>
      <c r="M296" s="1"/>
      <c r="N296" s="192"/>
    </row>
    <row r="297" spans="2:14" ht="18" customHeight="1" x14ac:dyDescent="0.35">
      <c r="B297" s="189">
        <f>B296+1</f>
        <v>125</v>
      </c>
      <c r="C297" s="2" t="s">
        <v>214</v>
      </c>
      <c r="D297" s="26"/>
      <c r="E297" s="69"/>
      <c r="F297" s="69"/>
      <c r="G297" s="69"/>
      <c r="H297" s="69"/>
      <c r="I297" s="25"/>
      <c r="J297" s="240" t="s">
        <v>7</v>
      </c>
      <c r="K297" s="246">
        <f>K296+1</f>
        <v>155</v>
      </c>
      <c r="L297" s="9"/>
      <c r="M297" s="1"/>
      <c r="N297" s="192"/>
    </row>
    <row r="298" spans="2:14" ht="18" customHeight="1" x14ac:dyDescent="0.35">
      <c r="B298" s="189">
        <f>B297+1</f>
        <v>126</v>
      </c>
      <c r="C298" s="2" t="s">
        <v>215</v>
      </c>
      <c r="D298" s="69"/>
      <c r="E298" s="69"/>
      <c r="F298" s="69"/>
      <c r="G298" s="69"/>
      <c r="H298" s="69"/>
      <c r="I298" s="25"/>
      <c r="J298" s="240" t="s">
        <v>7</v>
      </c>
      <c r="K298" s="246">
        <f>K297+1</f>
        <v>156</v>
      </c>
      <c r="L298" s="9"/>
      <c r="M298" s="1"/>
      <c r="N298" s="192"/>
    </row>
    <row r="299" spans="2:14" ht="10.5" customHeight="1" x14ac:dyDescent="0.35">
      <c r="B299" s="189"/>
      <c r="C299" s="2"/>
      <c r="D299" s="69"/>
      <c r="E299" s="69"/>
      <c r="F299" s="69"/>
      <c r="G299" s="69"/>
      <c r="H299" s="69"/>
      <c r="I299" s="35"/>
      <c r="J299" s="69"/>
      <c r="K299" s="246"/>
      <c r="L299" s="9"/>
      <c r="M299" s="1"/>
      <c r="N299" s="192"/>
    </row>
    <row r="300" spans="2:14" ht="18" customHeight="1" x14ac:dyDescent="0.35">
      <c r="B300" s="189">
        <f>B298+1</f>
        <v>127</v>
      </c>
      <c r="C300" s="263" t="s">
        <v>216</v>
      </c>
      <c r="D300" s="263"/>
      <c r="E300" s="263"/>
      <c r="F300" s="263"/>
      <c r="G300" s="263"/>
      <c r="H300" s="263"/>
      <c r="I300" s="263"/>
      <c r="J300" s="263"/>
      <c r="K300" s="246"/>
      <c r="L300" s="240" t="s">
        <v>7</v>
      </c>
      <c r="M300" s="246">
        <f>M291+1</f>
        <v>173</v>
      </c>
      <c r="N300" s="192"/>
    </row>
    <row r="301" spans="2:14" ht="12.75" customHeight="1" x14ac:dyDescent="0.35">
      <c r="B301" s="189"/>
      <c r="C301" s="263" t="s">
        <v>217</v>
      </c>
      <c r="D301" s="263"/>
      <c r="E301" s="263"/>
      <c r="F301" s="263"/>
      <c r="G301" s="263"/>
      <c r="H301" s="263"/>
      <c r="I301" s="263"/>
      <c r="J301" s="263"/>
      <c r="K301" s="246"/>
      <c r="L301" s="263"/>
      <c r="M301" s="246"/>
      <c r="N301" s="192"/>
    </row>
    <row r="302" spans="2:14" ht="10.5" customHeight="1" x14ac:dyDescent="0.35">
      <c r="B302" s="209"/>
      <c r="C302" s="2"/>
      <c r="D302" s="69"/>
      <c r="E302" s="69"/>
      <c r="F302" s="69"/>
      <c r="G302" s="69"/>
      <c r="H302" s="69"/>
      <c r="I302" s="35"/>
      <c r="J302" s="35"/>
      <c r="K302" s="246"/>
      <c r="L302" s="9"/>
      <c r="M302" s="133"/>
      <c r="N302" s="192"/>
    </row>
    <row r="303" spans="2:14" ht="18" customHeight="1" x14ac:dyDescent="0.35">
      <c r="B303" s="189">
        <f>B300+1</f>
        <v>128</v>
      </c>
      <c r="C303" s="20" t="s">
        <v>218</v>
      </c>
      <c r="D303" s="69"/>
      <c r="E303" s="69"/>
      <c r="F303" s="69"/>
      <c r="G303" s="268"/>
      <c r="H303" s="80" t="str">
        <f>CONCATENATE("(Sum of Lines ",B267,", ",B268," and ",B291," to ",B300,")")</f>
        <v>(Sum of Lines 101, 102 and 121 to 127)</v>
      </c>
      <c r="I303" s="35"/>
      <c r="J303" s="290" t="str">
        <f>IF(COUNTIF(J267:J298,"..")&gt;0,"..",(SUM(J267:J268,J291,J293:J294,J296:J298)))</f>
        <v>..</v>
      </c>
      <c r="K303" s="246">
        <f>K298+1</f>
        <v>157</v>
      </c>
      <c r="L303" s="290" t="str">
        <f>IF(COUNTIF(L267:L300,"..")&gt;0,"..",(SUM(L267:L268,L291,L300)))</f>
        <v>..</v>
      </c>
      <c r="M303" s="246">
        <f>M300+1</f>
        <v>174</v>
      </c>
      <c r="N303" s="192"/>
    </row>
    <row r="304" spans="2:14" ht="9" customHeight="1" x14ac:dyDescent="0.35">
      <c r="B304" s="189"/>
      <c r="C304" s="56"/>
      <c r="D304" s="56"/>
      <c r="E304" s="56"/>
      <c r="F304" s="56"/>
      <c r="G304" s="56"/>
      <c r="H304" s="56"/>
      <c r="I304" s="25"/>
      <c r="J304" s="56"/>
      <c r="K304" s="246"/>
      <c r="L304" s="56"/>
      <c r="M304" s="89"/>
      <c r="N304" s="188"/>
    </row>
    <row r="305" spans="2:17" ht="18" customHeight="1" x14ac:dyDescent="0.35">
      <c r="B305" s="189"/>
      <c r="C305" s="94" t="s">
        <v>219</v>
      </c>
      <c r="D305" s="56"/>
      <c r="E305" s="56"/>
      <c r="F305" s="56"/>
      <c r="G305" s="56"/>
      <c r="H305" s="56"/>
      <c r="I305" s="25"/>
      <c r="J305" s="56"/>
      <c r="K305" s="246"/>
      <c r="L305" s="56"/>
      <c r="M305" s="89"/>
      <c r="N305" s="188"/>
    </row>
    <row r="306" spans="2:17" ht="18" customHeight="1" x14ac:dyDescent="0.35">
      <c r="B306" s="189">
        <f>B303+1</f>
        <v>129</v>
      </c>
      <c r="C306" s="2" t="s">
        <v>220</v>
      </c>
      <c r="D306" s="69"/>
      <c r="E306" s="69"/>
      <c r="F306" s="69"/>
      <c r="G306" s="69"/>
      <c r="H306" s="69"/>
      <c r="I306" s="25"/>
      <c r="J306" s="240" t="s">
        <v>7</v>
      </c>
      <c r="K306" s="246">
        <f>K303+1</f>
        <v>158</v>
      </c>
      <c r="L306" s="56"/>
      <c r="M306" s="1"/>
      <c r="N306" s="192"/>
    </row>
    <row r="307" spans="2:17" ht="18" customHeight="1" x14ac:dyDescent="0.35">
      <c r="B307" s="189">
        <f t="shared" ref="B307:B314" si="11">B306+1</f>
        <v>130</v>
      </c>
      <c r="C307" s="2" t="s">
        <v>221</v>
      </c>
      <c r="D307" s="2"/>
      <c r="E307" s="69"/>
      <c r="F307" s="69"/>
      <c r="G307" s="69"/>
      <c r="H307" s="69"/>
      <c r="I307" s="25"/>
      <c r="J307" s="240" t="s">
        <v>7</v>
      </c>
      <c r="K307" s="246">
        <f t="shared" ref="K307:K314" si="12">K306+1</f>
        <v>159</v>
      </c>
      <c r="L307" s="56"/>
      <c r="M307" s="1"/>
      <c r="N307" s="192"/>
    </row>
    <row r="308" spans="2:17" ht="18" customHeight="1" x14ac:dyDescent="0.35">
      <c r="B308" s="189">
        <f t="shared" si="11"/>
        <v>131</v>
      </c>
      <c r="C308" s="2" t="s">
        <v>222</v>
      </c>
      <c r="D308" s="2"/>
      <c r="E308" s="69"/>
      <c r="F308" s="69"/>
      <c r="G308" s="69"/>
      <c r="H308" s="69"/>
      <c r="I308" s="25"/>
      <c r="J308" s="240" t="s">
        <v>7</v>
      </c>
      <c r="K308" s="246">
        <f t="shared" si="12"/>
        <v>160</v>
      </c>
      <c r="L308" s="56"/>
      <c r="M308" s="1"/>
      <c r="N308" s="192"/>
    </row>
    <row r="309" spans="2:17" ht="18" customHeight="1" x14ac:dyDescent="0.35">
      <c r="B309" s="189">
        <f t="shared" si="11"/>
        <v>132</v>
      </c>
      <c r="C309" s="2" t="s">
        <v>223</v>
      </c>
      <c r="D309" s="69"/>
      <c r="E309" s="69"/>
      <c r="F309" s="69"/>
      <c r="G309" s="69"/>
      <c r="H309" s="69"/>
      <c r="I309" s="25"/>
      <c r="J309" s="240" t="s">
        <v>7</v>
      </c>
      <c r="K309" s="246">
        <f t="shared" si="12"/>
        <v>161</v>
      </c>
      <c r="L309" s="56"/>
      <c r="M309" s="1"/>
      <c r="N309" s="192"/>
    </row>
    <row r="310" spans="2:17" ht="18" customHeight="1" x14ac:dyDescent="0.35">
      <c r="B310" s="189">
        <f t="shared" si="11"/>
        <v>133</v>
      </c>
      <c r="C310" s="2" t="s">
        <v>224</v>
      </c>
      <c r="D310" s="2"/>
      <c r="E310" s="69"/>
      <c r="F310" s="69"/>
      <c r="G310" s="69"/>
      <c r="H310" s="69"/>
      <c r="I310" s="25"/>
      <c r="J310" s="240" t="s">
        <v>7</v>
      </c>
      <c r="K310" s="246">
        <f t="shared" si="12"/>
        <v>162</v>
      </c>
      <c r="L310" s="56"/>
      <c r="M310" s="1"/>
      <c r="N310" s="192"/>
    </row>
    <row r="311" spans="2:17" ht="18" customHeight="1" x14ac:dyDescent="0.35">
      <c r="B311" s="189">
        <f t="shared" si="11"/>
        <v>134</v>
      </c>
      <c r="C311" s="2" t="s">
        <v>225</v>
      </c>
      <c r="D311" s="2"/>
      <c r="E311" s="69"/>
      <c r="F311" s="69"/>
      <c r="G311" s="69"/>
      <c r="H311" s="69"/>
      <c r="I311" s="25"/>
      <c r="J311" s="240" t="s">
        <v>7</v>
      </c>
      <c r="K311" s="246">
        <f t="shared" si="12"/>
        <v>163</v>
      </c>
      <c r="L311" s="56"/>
      <c r="M311" s="1"/>
      <c r="N311" s="192"/>
    </row>
    <row r="312" spans="2:17" ht="18" customHeight="1" x14ac:dyDescent="0.35">
      <c r="B312" s="189">
        <f t="shared" si="11"/>
        <v>135</v>
      </c>
      <c r="C312" s="2" t="s">
        <v>226</v>
      </c>
      <c r="D312" s="69"/>
      <c r="E312" s="69"/>
      <c r="F312" s="69"/>
      <c r="G312" s="69"/>
      <c r="H312" s="69"/>
      <c r="I312" s="25"/>
      <c r="J312" s="240" t="s">
        <v>7</v>
      </c>
      <c r="K312" s="246">
        <f t="shared" si="12"/>
        <v>164</v>
      </c>
      <c r="L312" s="56"/>
      <c r="M312" s="1"/>
      <c r="N312" s="192"/>
    </row>
    <row r="313" spans="2:17" ht="18" customHeight="1" x14ac:dyDescent="0.35">
      <c r="B313" s="189">
        <f t="shared" si="11"/>
        <v>136</v>
      </c>
      <c r="C313" s="2" t="s">
        <v>227</v>
      </c>
      <c r="D313" s="2"/>
      <c r="E313" s="2"/>
      <c r="F313" s="69"/>
      <c r="G313" s="69"/>
      <c r="H313" s="69"/>
      <c r="I313" s="25"/>
      <c r="J313" s="240" t="s">
        <v>7</v>
      </c>
      <c r="K313" s="246">
        <f t="shared" si="12"/>
        <v>165</v>
      </c>
      <c r="L313" s="56"/>
      <c r="M313" s="1"/>
      <c r="N313" s="192"/>
    </row>
    <row r="314" spans="2:17" ht="18" customHeight="1" x14ac:dyDescent="0.35">
      <c r="B314" s="189">
        <f t="shared" si="11"/>
        <v>137</v>
      </c>
      <c r="C314" s="2" t="s">
        <v>228</v>
      </c>
      <c r="D314" s="2"/>
      <c r="E314" s="2"/>
      <c r="F314" s="69"/>
      <c r="G314" s="69"/>
      <c r="H314" s="69"/>
      <c r="I314" s="25"/>
      <c r="J314" s="240" t="s">
        <v>7</v>
      </c>
      <c r="K314" s="246">
        <f t="shared" si="12"/>
        <v>166</v>
      </c>
      <c r="L314" s="56"/>
      <c r="M314" s="1"/>
      <c r="N314" s="192"/>
    </row>
    <row r="315" spans="2:17" ht="18" customHeight="1" x14ac:dyDescent="0.35">
      <c r="B315" s="415" t="s">
        <v>76</v>
      </c>
      <c r="C315" s="532" t="s">
        <v>7</v>
      </c>
      <c r="D315" s="533"/>
      <c r="E315" s="533"/>
      <c r="F315" s="533"/>
      <c r="G315" s="534"/>
      <c r="H315" s="56"/>
      <c r="I315" s="25"/>
      <c r="J315" s="56"/>
      <c r="K315" s="246"/>
      <c r="L315" s="56"/>
      <c r="M315" s="89"/>
      <c r="N315" s="188"/>
    </row>
    <row r="316" spans="2:17" ht="18" customHeight="1" x14ac:dyDescent="0.35">
      <c r="B316" s="189">
        <f>B314+1</f>
        <v>138</v>
      </c>
      <c r="C316" s="20" t="s">
        <v>229</v>
      </c>
      <c r="D316" s="69"/>
      <c r="E316" s="69"/>
      <c r="F316" s="69"/>
      <c r="G316" s="69"/>
      <c r="H316" s="80" t="str">
        <f>CONCATENATE("(Sum of Lines ",B306," to ",B314,")")</f>
        <v>(Sum of Lines 129 to 137)</v>
      </c>
      <c r="I316" s="25"/>
      <c r="J316" s="290" t="str">
        <f>IF(COUNTIF(J306:J314,"..")&gt;0,"..",SUM(J306:J314))</f>
        <v>..</v>
      </c>
      <c r="K316" s="246">
        <f>K314+1</f>
        <v>167</v>
      </c>
      <c r="L316" s="240" t="s">
        <v>7</v>
      </c>
      <c r="M316" s="246">
        <f>M303+1</f>
        <v>175</v>
      </c>
      <c r="N316" s="192"/>
    </row>
    <row r="317" spans="2:17" ht="9" customHeight="1" x14ac:dyDescent="0.35">
      <c r="B317" s="189"/>
      <c r="C317" s="82"/>
      <c r="D317" s="56"/>
      <c r="E317" s="56"/>
      <c r="F317" s="56"/>
      <c r="G317" s="56"/>
      <c r="H317" s="56"/>
      <c r="I317" s="25"/>
      <c r="J317" s="56"/>
      <c r="K317" s="246"/>
      <c r="L317" s="56"/>
      <c r="M317" s="135"/>
      <c r="N317" s="188"/>
    </row>
    <row r="318" spans="2:17" ht="18" customHeight="1" x14ac:dyDescent="0.3">
      <c r="B318" s="189">
        <f>B316+1</f>
        <v>139</v>
      </c>
      <c r="C318" s="20" t="s">
        <v>230</v>
      </c>
      <c r="D318" s="69"/>
      <c r="E318" s="69"/>
      <c r="F318" s="69"/>
      <c r="G318" s="69"/>
      <c r="H318" s="80" t="str">
        <f>CONCATENATE("(Line ",B303," minus ",B316,")")</f>
        <v>(Line 128 minus 138)</v>
      </c>
      <c r="I318" s="25"/>
      <c r="J318" s="290" t="str">
        <f>IF(COUNTIF(J303:J316,"..")&gt;0,"..",SUM(J303)-SUM(J316))</f>
        <v>..</v>
      </c>
      <c r="K318" s="246">
        <f>K316+1</f>
        <v>168</v>
      </c>
      <c r="L318" s="290" t="str">
        <f>IF(COUNTIF(L303:L316,"..")&gt;0,"..",SUM(L303)-SUM(L316))</f>
        <v>..</v>
      </c>
      <c r="M318" s="246">
        <f>M316+1</f>
        <v>176</v>
      </c>
      <c r="N318" s="192"/>
      <c r="O318" s="52"/>
      <c r="Q318" s="383"/>
    </row>
    <row r="319" spans="2:17" ht="3.75" customHeight="1" x14ac:dyDescent="0.35">
      <c r="B319" s="189"/>
      <c r="C319" s="20"/>
      <c r="D319" s="69"/>
      <c r="E319" s="69"/>
      <c r="F319" s="69"/>
      <c r="G319" s="69"/>
      <c r="H319" s="80"/>
      <c r="I319" s="25"/>
      <c r="J319" s="56"/>
      <c r="K319" s="56"/>
      <c r="L319" s="56"/>
      <c r="M319" s="246"/>
      <c r="N319" s="192"/>
      <c r="Q319" s="383"/>
    </row>
    <row r="320" spans="2:17" ht="18" customHeight="1" x14ac:dyDescent="0.35">
      <c r="B320" s="189"/>
      <c r="C320" s="20"/>
      <c r="D320" s="374"/>
      <c r="E320" s="527" t="str">
        <f>CONCATENATE("Net Expenditure in ",Year-1,"-",Year-2000," (taken from last year's return)")</f>
        <v>Net Expenditure in 2021-22 (taken from last year's return)</v>
      </c>
      <c r="F320" s="584"/>
      <c r="G320" s="584"/>
      <c r="H320" s="584"/>
      <c r="I320" s="585"/>
      <c r="J320" s="378" t="str">
        <f>VLOOKUP(FLAS,LY_Data,168,FALSE)</f>
        <v>..</v>
      </c>
      <c r="K320" s="56"/>
      <c r="L320" s="56"/>
      <c r="M320" s="246"/>
      <c r="N320" s="192"/>
      <c r="Q320" s="383"/>
    </row>
    <row r="321" spans="2:17" ht="18" customHeight="1" x14ac:dyDescent="0.35">
      <c r="B321" s="189"/>
      <c r="C321" s="539" t="str">
        <f>IF(OR(LIBR0146="..",LIBR0138=".."),"",IF(OR((LIBR0138/LIBR0146&gt;1.25),(LIBR0138/LIBR0146&lt;0.75)),"",""))</f>
        <v/>
      </c>
      <c r="D321" s="539"/>
      <c r="E321" s="539"/>
      <c r="F321" s="539"/>
      <c r="G321" s="539"/>
      <c r="H321" s="539"/>
      <c r="I321" s="539"/>
      <c r="J321" s="539"/>
      <c r="K321" s="539"/>
      <c r="L321" s="539"/>
      <c r="M321" s="246"/>
      <c r="N321" s="192"/>
      <c r="Q321" s="383"/>
    </row>
    <row r="322" spans="2:17" ht="18" customHeight="1" x14ac:dyDescent="0.35">
      <c r="B322" s="189"/>
      <c r="C322" s="539"/>
      <c r="D322" s="539"/>
      <c r="E322" s="539"/>
      <c r="F322" s="539"/>
      <c r="G322" s="539"/>
      <c r="H322" s="539"/>
      <c r="I322" s="539"/>
      <c r="J322" s="539"/>
      <c r="K322" s="539"/>
      <c r="L322" s="539"/>
      <c r="M322" s="246"/>
      <c r="N322" s="192"/>
      <c r="Q322" s="383"/>
    </row>
    <row r="323" spans="2:17" ht="17.5" customHeight="1" x14ac:dyDescent="0.35">
      <c r="B323" s="189"/>
      <c r="C323" s="539" t="str">
        <f>IF(OR(LIBR0138="..",J320=".."),"",IF(OR((LIBR0138/J320&gt;1.25),(LIBR0138/J320&lt;0.75)),"",""))</f>
        <v/>
      </c>
      <c r="D323" s="539"/>
      <c r="E323" s="539"/>
      <c r="F323" s="539"/>
      <c r="G323" s="539"/>
      <c r="H323" s="539"/>
      <c r="I323" s="539"/>
      <c r="J323" s="539"/>
      <c r="K323" s="539"/>
      <c r="L323" s="539"/>
      <c r="M323" s="246"/>
      <c r="N323" s="192"/>
      <c r="Q323" s="383"/>
    </row>
    <row r="324" spans="2:17" ht="18" customHeight="1" x14ac:dyDescent="0.35">
      <c r="B324" s="189"/>
      <c r="C324" s="539"/>
      <c r="D324" s="539"/>
      <c r="E324" s="539"/>
      <c r="F324" s="539"/>
      <c r="G324" s="539"/>
      <c r="H324" s="539"/>
      <c r="I324" s="539"/>
      <c r="J324" s="539"/>
      <c r="K324" s="539"/>
      <c r="L324" s="539"/>
      <c r="M324" s="246"/>
      <c r="N324" s="192"/>
    </row>
    <row r="325" spans="2:17" ht="18" customHeight="1" x14ac:dyDescent="0.35">
      <c r="B325" s="189">
        <f>B318+1</f>
        <v>140</v>
      </c>
      <c r="C325" s="20" t="s">
        <v>231</v>
      </c>
      <c r="D325" s="81"/>
      <c r="E325" s="81"/>
      <c r="F325" s="81"/>
      <c r="G325" s="81"/>
      <c r="H325" s="81"/>
      <c r="I325" s="25"/>
      <c r="J325" s="240" t="s">
        <v>7</v>
      </c>
      <c r="K325" s="246">
        <f>K318+1</f>
        <v>169</v>
      </c>
      <c r="L325" s="240" t="s">
        <v>7</v>
      </c>
      <c r="M325" s="246">
        <f>M318+1</f>
        <v>177</v>
      </c>
      <c r="N325" s="192"/>
    </row>
    <row r="326" spans="2:17" ht="6" customHeight="1" thickBot="1" x14ac:dyDescent="0.4">
      <c r="B326" s="64"/>
      <c r="C326" s="225"/>
      <c r="D326" s="65"/>
      <c r="E326" s="65"/>
      <c r="F326" s="65"/>
      <c r="G326" s="65"/>
      <c r="H326" s="65"/>
      <c r="I326" s="226"/>
      <c r="J326" s="65"/>
      <c r="K326" s="65"/>
      <c r="L326" s="65"/>
      <c r="M326" s="227"/>
      <c r="N326" s="228"/>
    </row>
    <row r="327" spans="2:17" ht="18" customHeight="1" thickBot="1" x14ac:dyDescent="0.4">
      <c r="B327" s="496" t="s">
        <v>232</v>
      </c>
      <c r="C327" s="537"/>
      <c r="D327" s="537"/>
      <c r="E327" s="537"/>
      <c r="F327" s="537"/>
      <c r="G327" s="537"/>
      <c r="H327" s="537"/>
      <c r="I327" s="537"/>
      <c r="J327" s="537"/>
      <c r="K327" s="537"/>
      <c r="L327" s="530" t="s">
        <v>26</v>
      </c>
      <c r="M327" s="530"/>
      <c r="N327" s="531"/>
    </row>
    <row r="328" spans="2:17" ht="18" customHeight="1" x14ac:dyDescent="0.35">
      <c r="B328" s="229"/>
      <c r="C328" s="230"/>
      <c r="D328" s="230"/>
      <c r="E328" s="230"/>
      <c r="F328" s="230"/>
      <c r="G328" s="230"/>
      <c r="H328" s="230"/>
      <c r="I328" s="230"/>
      <c r="J328" s="230"/>
      <c r="K328" s="230"/>
      <c r="L328" s="230"/>
      <c r="M328" s="230"/>
      <c r="N328" s="289"/>
    </row>
    <row r="329" spans="2:17" ht="20" x14ac:dyDescent="0.35">
      <c r="B329" s="209"/>
      <c r="C329" s="41" t="s">
        <v>233</v>
      </c>
      <c r="D329" s="69"/>
      <c r="E329" s="69"/>
      <c r="F329" s="69"/>
      <c r="G329" s="69"/>
      <c r="H329" s="69"/>
      <c r="I329" s="69"/>
      <c r="J329" s="69"/>
      <c r="K329" s="69"/>
      <c r="L329" s="248" t="str">
        <f>CONCATENATE(Year,"-",Year-1999," Outturn 
£")</f>
        <v>2022-23 Outturn 
£</v>
      </c>
      <c r="M329" s="91"/>
      <c r="N329" s="192"/>
    </row>
    <row r="330" spans="2:17" ht="18" customHeight="1" x14ac:dyDescent="0.35">
      <c r="B330" s="189">
        <f>B325+1</f>
        <v>141</v>
      </c>
      <c r="C330" s="2" t="s">
        <v>234</v>
      </c>
      <c r="D330" s="69"/>
      <c r="E330" s="69"/>
      <c r="F330" s="69"/>
      <c r="G330" s="69"/>
      <c r="H330" s="69"/>
      <c r="I330" s="69"/>
      <c r="J330" s="69"/>
      <c r="K330" s="69"/>
      <c r="L330" s="240" t="s">
        <v>7</v>
      </c>
      <c r="M330" s="246">
        <f>M325+1</f>
        <v>178</v>
      </c>
      <c r="N330" s="192"/>
    </row>
    <row r="331" spans="2:17" ht="18" customHeight="1" x14ac:dyDescent="0.35">
      <c r="B331" s="189">
        <f t="shared" ref="B331:B336" si="13">B330+1</f>
        <v>142</v>
      </c>
      <c r="C331" s="2" t="s">
        <v>235</v>
      </c>
      <c r="D331" s="69"/>
      <c r="E331" s="69"/>
      <c r="F331" s="69"/>
      <c r="G331" s="69"/>
      <c r="H331" s="69"/>
      <c r="I331" s="69"/>
      <c r="J331" s="69"/>
      <c r="K331" s="69"/>
      <c r="L331" s="240" t="s">
        <v>7</v>
      </c>
      <c r="M331" s="246">
        <f t="shared" ref="M331:M336" si="14">M330+1</f>
        <v>179</v>
      </c>
      <c r="N331" s="192"/>
    </row>
    <row r="332" spans="2:17" ht="18" customHeight="1" x14ac:dyDescent="0.35">
      <c r="B332" s="189">
        <f t="shared" si="13"/>
        <v>143</v>
      </c>
      <c r="C332" s="2" t="s">
        <v>236</v>
      </c>
      <c r="D332" s="69"/>
      <c r="E332" s="69"/>
      <c r="F332" s="69"/>
      <c r="G332" s="69"/>
      <c r="H332" s="69"/>
      <c r="I332" s="69"/>
      <c r="J332" s="69"/>
      <c r="K332" s="69"/>
      <c r="L332" s="240" t="s">
        <v>7</v>
      </c>
      <c r="M332" s="246">
        <f t="shared" si="14"/>
        <v>180</v>
      </c>
      <c r="N332" s="192"/>
    </row>
    <row r="333" spans="2:17" ht="18" customHeight="1" x14ac:dyDescent="0.35">
      <c r="B333" s="189">
        <f>B332+1</f>
        <v>144</v>
      </c>
      <c r="C333" s="2" t="s">
        <v>237</v>
      </c>
      <c r="D333" s="69"/>
      <c r="E333" s="69"/>
      <c r="F333" s="69"/>
      <c r="G333" s="69"/>
      <c r="H333" s="69"/>
      <c r="I333" s="69"/>
      <c r="J333" s="69"/>
      <c r="K333" s="69"/>
      <c r="L333" s="240" t="s">
        <v>7</v>
      </c>
      <c r="M333" s="246">
        <f>M332+1</f>
        <v>181</v>
      </c>
      <c r="N333" s="192"/>
    </row>
    <row r="334" spans="2:17" ht="18" customHeight="1" x14ac:dyDescent="0.35">
      <c r="B334" s="189">
        <f>B333+1</f>
        <v>145</v>
      </c>
      <c r="C334" s="2" t="s">
        <v>238</v>
      </c>
      <c r="D334" s="69"/>
      <c r="E334" s="69"/>
      <c r="F334" s="69"/>
      <c r="G334" s="69"/>
      <c r="H334" s="69"/>
      <c r="I334" s="69"/>
      <c r="J334" s="69"/>
      <c r="K334" s="69"/>
      <c r="L334" s="240" t="s">
        <v>7</v>
      </c>
      <c r="M334" s="246">
        <f>M333+1</f>
        <v>182</v>
      </c>
      <c r="N334" s="192"/>
    </row>
    <row r="335" spans="2:17" ht="18" customHeight="1" x14ac:dyDescent="0.35">
      <c r="B335" s="189">
        <f t="shared" si="13"/>
        <v>146</v>
      </c>
      <c r="C335" s="2" t="s">
        <v>239</v>
      </c>
      <c r="D335" s="69"/>
      <c r="E335" s="69"/>
      <c r="F335" s="69"/>
      <c r="G335" s="69"/>
      <c r="H335" s="532" t="s">
        <v>7</v>
      </c>
      <c r="I335" s="533"/>
      <c r="J335" s="534"/>
      <c r="K335" s="69"/>
      <c r="L335" s="240" t="s">
        <v>7</v>
      </c>
      <c r="M335" s="246">
        <f t="shared" si="14"/>
        <v>183</v>
      </c>
      <c r="N335" s="192"/>
    </row>
    <row r="336" spans="2:17" ht="18" customHeight="1" x14ac:dyDescent="0.35">
      <c r="B336" s="189">
        <f t="shared" si="13"/>
        <v>147</v>
      </c>
      <c r="C336" s="20" t="s">
        <v>240</v>
      </c>
      <c r="D336" s="69"/>
      <c r="E336" s="69"/>
      <c r="F336" s="69"/>
      <c r="G336" s="69"/>
      <c r="H336" s="85"/>
      <c r="I336" s="85"/>
      <c r="J336" s="80" t="str">
        <f>CONCATENATE("(Sum of Lines ",B330," to ",B335,")")</f>
        <v>(Sum of Lines 141 to 146)</v>
      </c>
      <c r="K336" s="69"/>
      <c r="L336" s="290" t="str">
        <f>IF(COUNTIF(L330:L335,"..")&gt;0,"..",SUM(L330:L335))</f>
        <v>..</v>
      </c>
      <c r="M336" s="246">
        <f t="shared" si="14"/>
        <v>184</v>
      </c>
      <c r="N336" s="192"/>
    </row>
    <row r="337" spans="2:14" ht="11.25" customHeight="1" x14ac:dyDescent="0.35">
      <c r="B337" s="286"/>
      <c r="C337" s="20"/>
      <c r="D337" s="20"/>
      <c r="E337" s="20"/>
      <c r="F337" s="20"/>
      <c r="G337" s="20"/>
      <c r="H337" s="20"/>
      <c r="I337" s="20"/>
      <c r="J337" s="20"/>
      <c r="K337" s="20"/>
      <c r="L337" s="20"/>
      <c r="M337" s="20"/>
      <c r="N337" s="287"/>
    </row>
    <row r="338" spans="2:14" ht="18" customHeight="1" x14ac:dyDescent="0.35">
      <c r="B338" s="209"/>
      <c r="C338" s="529" t="str">
        <f>IF(L336="..","Please check all '..'s entered are unknown values and are not 0 or included in another cell.",0)</f>
        <v>Please check all '..'s entered are unknown values and are not 0 or included in another cell.</v>
      </c>
      <c r="D338" s="529"/>
      <c r="E338" s="529"/>
      <c r="F338" s="529"/>
      <c r="G338" s="529"/>
      <c r="H338" s="529"/>
      <c r="I338" s="529"/>
      <c r="J338" s="529"/>
      <c r="K338" s="529"/>
      <c r="L338" s="529"/>
      <c r="M338" s="1"/>
      <c r="N338" s="192"/>
    </row>
    <row r="339" spans="2:14" ht="18" customHeight="1" thickBot="1" x14ac:dyDescent="0.4">
      <c r="B339" s="64"/>
      <c r="C339" s="65"/>
      <c r="D339" s="65"/>
      <c r="E339" s="65"/>
      <c r="F339" s="65"/>
      <c r="G339" s="65"/>
      <c r="H339" s="65"/>
      <c r="I339" s="65"/>
      <c r="J339" s="231"/>
      <c r="K339" s="231"/>
      <c r="L339" s="65"/>
      <c r="M339" s="232"/>
      <c r="N339" s="228"/>
    </row>
    <row r="340" spans="2:14" ht="18" customHeight="1" thickBot="1" x14ac:dyDescent="0.4">
      <c r="B340" s="496" t="s">
        <v>241</v>
      </c>
      <c r="C340" s="537"/>
      <c r="D340" s="537"/>
      <c r="E340" s="537"/>
      <c r="F340" s="537"/>
      <c r="G340" s="537"/>
      <c r="H340" s="537"/>
      <c r="I340" s="537"/>
      <c r="J340" s="537"/>
      <c r="K340" s="537"/>
      <c r="L340" s="530"/>
      <c r="M340" s="530"/>
      <c r="N340" s="531"/>
    </row>
    <row r="341" spans="2:14" ht="18" customHeight="1" x14ac:dyDescent="0.35">
      <c r="B341" s="229"/>
      <c r="C341" s="230"/>
      <c r="D341" s="230"/>
      <c r="E341" s="230"/>
      <c r="F341" s="230"/>
      <c r="G341" s="230"/>
      <c r="H341" s="230"/>
      <c r="I341" s="230"/>
      <c r="J341" s="230"/>
      <c r="K341" s="230"/>
      <c r="L341" s="230"/>
      <c r="M341" s="230"/>
      <c r="N341" s="289"/>
    </row>
    <row r="342" spans="2:14" ht="15.5" x14ac:dyDescent="0.35">
      <c r="B342" s="209"/>
      <c r="C342" s="41" t="s">
        <v>115</v>
      </c>
      <c r="D342" s="69"/>
      <c r="E342" s="69"/>
      <c r="F342" s="69"/>
      <c r="G342" s="69"/>
      <c r="H342" s="69"/>
      <c r="I342" s="69"/>
      <c r="J342" s="69"/>
      <c r="K342" s="69"/>
      <c r="L342" s="248"/>
      <c r="M342" s="91"/>
      <c r="N342" s="192"/>
    </row>
    <row r="343" spans="2:14" ht="18" customHeight="1" x14ac:dyDescent="0.35">
      <c r="B343" s="189">
        <f>B336+1</f>
        <v>148</v>
      </c>
      <c r="C343" s="2" t="s">
        <v>242</v>
      </c>
      <c r="D343" s="69"/>
      <c r="E343" s="69"/>
      <c r="F343" s="69"/>
      <c r="G343" s="69"/>
      <c r="H343" s="69"/>
      <c r="I343" s="414" t="s">
        <v>76</v>
      </c>
      <c r="J343" s="69"/>
      <c r="K343" s="69"/>
      <c r="L343" s="240" t="s">
        <v>7</v>
      </c>
      <c r="M343" s="246">
        <f>M336+1</f>
        <v>185</v>
      </c>
      <c r="N343" s="192"/>
    </row>
    <row r="344" spans="2:14" ht="18" customHeight="1" x14ac:dyDescent="0.35">
      <c r="B344" s="189">
        <f t="shared" ref="B344:B352" si="15">B343+1</f>
        <v>149</v>
      </c>
      <c r="C344" s="2" t="s">
        <v>243</v>
      </c>
      <c r="D344" s="69"/>
      <c r="E344" s="69"/>
      <c r="F344" s="69"/>
      <c r="G344" s="69"/>
      <c r="H344" s="69"/>
      <c r="I344" s="414" t="s">
        <v>76</v>
      </c>
      <c r="J344" s="69"/>
      <c r="K344" s="69"/>
      <c r="L344" s="240" t="s">
        <v>7</v>
      </c>
      <c r="M344" s="246">
        <f t="shared" ref="M344:M352" si="16">M343+1</f>
        <v>186</v>
      </c>
      <c r="N344" s="192"/>
    </row>
    <row r="345" spans="2:14" ht="18" customHeight="1" x14ac:dyDescent="0.35">
      <c r="B345" s="189">
        <f t="shared" si="15"/>
        <v>150</v>
      </c>
      <c r="C345" s="2" t="s">
        <v>244</v>
      </c>
      <c r="D345" s="69"/>
      <c r="E345" s="69"/>
      <c r="F345" s="69"/>
      <c r="G345" s="69"/>
      <c r="H345" s="69"/>
      <c r="I345" s="414" t="s">
        <v>76</v>
      </c>
      <c r="J345" s="69"/>
      <c r="K345" s="69"/>
      <c r="L345" s="240" t="s">
        <v>7</v>
      </c>
      <c r="M345" s="246">
        <f t="shared" si="16"/>
        <v>187</v>
      </c>
      <c r="N345" s="192"/>
    </row>
    <row r="346" spans="2:14" ht="18" customHeight="1" x14ac:dyDescent="0.35">
      <c r="B346" s="189">
        <f t="shared" si="15"/>
        <v>151</v>
      </c>
      <c r="C346" s="2" t="s">
        <v>245</v>
      </c>
      <c r="D346" s="69"/>
      <c r="E346" s="69"/>
      <c r="F346" s="69"/>
      <c r="G346" s="69"/>
      <c r="H346" s="69"/>
      <c r="I346" s="414" t="s">
        <v>76</v>
      </c>
      <c r="J346" s="69"/>
      <c r="K346" s="69"/>
      <c r="L346" s="240" t="s">
        <v>7</v>
      </c>
      <c r="M346" s="246">
        <f t="shared" si="16"/>
        <v>188</v>
      </c>
      <c r="N346" s="192"/>
    </row>
    <row r="347" spans="2:14" ht="18" customHeight="1" x14ac:dyDescent="0.35">
      <c r="B347" s="189">
        <f t="shared" si="15"/>
        <v>152</v>
      </c>
      <c r="C347" s="2" t="s">
        <v>246</v>
      </c>
      <c r="D347" s="69"/>
      <c r="E347" s="69"/>
      <c r="F347" s="69"/>
      <c r="G347" s="69"/>
      <c r="H347" s="69"/>
      <c r="I347" s="414" t="s">
        <v>76</v>
      </c>
      <c r="J347" s="69"/>
      <c r="K347" s="69"/>
      <c r="L347" s="240" t="s">
        <v>7</v>
      </c>
      <c r="M347" s="246">
        <f t="shared" si="16"/>
        <v>189</v>
      </c>
      <c r="N347" s="192"/>
    </row>
    <row r="348" spans="2:14" ht="18" customHeight="1" x14ac:dyDescent="0.35">
      <c r="B348" s="189">
        <f>B347+1</f>
        <v>153</v>
      </c>
      <c r="C348" s="2" t="s">
        <v>247</v>
      </c>
      <c r="D348" s="69"/>
      <c r="E348" s="69"/>
      <c r="F348" s="69"/>
      <c r="G348" s="69"/>
      <c r="H348" s="69"/>
      <c r="I348" s="414" t="s">
        <v>76</v>
      </c>
      <c r="J348" s="69"/>
      <c r="K348" s="69"/>
      <c r="L348" s="240" t="s">
        <v>7</v>
      </c>
      <c r="M348" s="246">
        <f>M347+1</f>
        <v>190</v>
      </c>
      <c r="N348" s="192"/>
    </row>
    <row r="349" spans="2:14" ht="18" customHeight="1" x14ac:dyDescent="0.35">
      <c r="B349" s="189">
        <f t="shared" si="15"/>
        <v>154</v>
      </c>
      <c r="C349" s="2" t="s">
        <v>248</v>
      </c>
      <c r="D349" s="69"/>
      <c r="E349" s="69"/>
      <c r="F349" s="69"/>
      <c r="G349" s="69"/>
      <c r="H349" s="69"/>
      <c r="I349" s="414" t="s">
        <v>76</v>
      </c>
      <c r="J349" s="69"/>
      <c r="K349" s="69"/>
      <c r="L349" s="240" t="s">
        <v>7</v>
      </c>
      <c r="M349" s="246">
        <f t="shared" si="16"/>
        <v>191</v>
      </c>
      <c r="N349" s="192"/>
    </row>
    <row r="350" spans="2:14" ht="18" customHeight="1" x14ac:dyDescent="0.35">
      <c r="B350" s="189">
        <f t="shared" si="15"/>
        <v>155</v>
      </c>
      <c r="C350" s="2" t="s">
        <v>249</v>
      </c>
      <c r="D350" s="69"/>
      <c r="E350" s="69"/>
      <c r="F350" s="69"/>
      <c r="G350" s="69"/>
      <c r="H350" s="69"/>
      <c r="I350" s="414" t="s">
        <v>76</v>
      </c>
      <c r="J350" s="69"/>
      <c r="K350" s="69"/>
      <c r="L350" s="240" t="s">
        <v>7</v>
      </c>
      <c r="M350" s="246">
        <f t="shared" si="16"/>
        <v>192</v>
      </c>
      <c r="N350" s="192"/>
    </row>
    <row r="351" spans="2:14" ht="18" customHeight="1" x14ac:dyDescent="0.35">
      <c r="B351" s="189">
        <f t="shared" si="15"/>
        <v>156</v>
      </c>
      <c r="C351" s="2" t="s">
        <v>7169</v>
      </c>
      <c r="D351" s="69"/>
      <c r="E351" s="69"/>
      <c r="F351" s="69"/>
      <c r="G351" s="69"/>
      <c r="H351" s="69"/>
      <c r="I351" s="414" t="s">
        <v>76</v>
      </c>
      <c r="J351" s="69"/>
      <c r="K351" s="69"/>
      <c r="L351" s="240" t="s">
        <v>7</v>
      </c>
      <c r="M351" s="246">
        <f t="shared" si="16"/>
        <v>193</v>
      </c>
      <c r="N351" s="192"/>
    </row>
    <row r="352" spans="2:14" ht="18" customHeight="1" x14ac:dyDescent="0.35">
      <c r="B352" s="189">
        <f t="shared" si="15"/>
        <v>157</v>
      </c>
      <c r="C352" s="2" t="s">
        <v>7171</v>
      </c>
      <c r="D352" s="69"/>
      <c r="E352" s="69"/>
      <c r="F352" s="69"/>
      <c r="G352" s="69"/>
      <c r="H352" s="69"/>
      <c r="I352" s="414" t="s">
        <v>76</v>
      </c>
      <c r="J352" s="69"/>
      <c r="K352" s="69"/>
      <c r="L352" s="240" t="s">
        <v>7</v>
      </c>
      <c r="M352" s="246">
        <f t="shared" si="16"/>
        <v>194</v>
      </c>
      <c r="N352" s="192"/>
    </row>
    <row r="353" spans="2:14" ht="18" customHeight="1" x14ac:dyDescent="0.35">
      <c r="B353" s="189">
        <f>B352+1</f>
        <v>158</v>
      </c>
      <c r="C353" s="2" t="s">
        <v>7170</v>
      </c>
      <c r="D353" s="69"/>
      <c r="E353" s="69"/>
      <c r="F353" s="69"/>
      <c r="G353" s="69"/>
      <c r="H353" s="69"/>
      <c r="I353" s="414" t="s">
        <v>76</v>
      </c>
      <c r="J353" s="69"/>
      <c r="K353" s="69"/>
      <c r="L353" s="240" t="s">
        <v>7</v>
      </c>
      <c r="M353" s="246">
        <f>M352+1</f>
        <v>195</v>
      </c>
      <c r="N353" s="192"/>
    </row>
    <row r="354" spans="2:14" ht="18" customHeight="1" x14ac:dyDescent="0.35">
      <c r="B354" s="189">
        <f>B353+1</f>
        <v>159</v>
      </c>
      <c r="C354" s="2" t="s">
        <v>7172</v>
      </c>
      <c r="D354" s="69"/>
      <c r="E354" s="69"/>
      <c r="F354" s="69"/>
      <c r="G354" s="69"/>
      <c r="H354" s="69"/>
      <c r="I354" s="414" t="s">
        <v>76</v>
      </c>
      <c r="J354" s="69"/>
      <c r="K354" s="69"/>
      <c r="L354" s="240" t="s">
        <v>7</v>
      </c>
      <c r="M354" s="246">
        <f>M353+1</f>
        <v>196</v>
      </c>
      <c r="N354" s="192"/>
    </row>
    <row r="355" spans="2:14" ht="11.25" customHeight="1" x14ac:dyDescent="0.35">
      <c r="B355" s="191"/>
      <c r="C355" s="20"/>
      <c r="D355" s="20"/>
      <c r="E355" s="20"/>
      <c r="F355" s="20"/>
      <c r="G355" s="20"/>
      <c r="H355" s="20"/>
      <c r="I355" s="20"/>
      <c r="J355" s="20"/>
      <c r="K355" s="20"/>
      <c r="L355" s="20"/>
      <c r="M355" s="20"/>
      <c r="N355" s="287"/>
    </row>
    <row r="356" spans="2:14" ht="18" customHeight="1" x14ac:dyDescent="0.35">
      <c r="B356" s="415" t="s">
        <v>76</v>
      </c>
      <c r="C356" s="2" t="s">
        <v>250</v>
      </c>
      <c r="D356" s="20"/>
      <c r="E356" s="20"/>
      <c r="F356" s="20"/>
      <c r="G356" s="20"/>
      <c r="H356" s="20"/>
      <c r="I356" s="20"/>
      <c r="J356" s="20"/>
      <c r="K356" s="20"/>
      <c r="L356" s="20"/>
      <c r="M356" s="1"/>
      <c r="N356" s="192"/>
    </row>
    <row r="357" spans="2:14" ht="18" customHeight="1" x14ac:dyDescent="0.35">
      <c r="B357" s="191"/>
      <c r="C357" s="517" t="s">
        <v>7</v>
      </c>
      <c r="D357" s="518"/>
      <c r="E357" s="518"/>
      <c r="F357" s="518"/>
      <c r="G357" s="518"/>
      <c r="H357" s="518"/>
      <c r="I357" s="518"/>
      <c r="J357" s="518"/>
      <c r="K357" s="518"/>
      <c r="L357" s="518"/>
      <c r="M357" s="519"/>
      <c r="N357" s="192"/>
    </row>
    <row r="358" spans="2:14" ht="18" customHeight="1" x14ac:dyDescent="0.35">
      <c r="B358" s="191"/>
      <c r="C358" s="520"/>
      <c r="D358" s="521"/>
      <c r="E358" s="521"/>
      <c r="F358" s="521"/>
      <c r="G358" s="521"/>
      <c r="H358" s="521"/>
      <c r="I358" s="521"/>
      <c r="J358" s="521"/>
      <c r="K358" s="521"/>
      <c r="L358" s="521"/>
      <c r="M358" s="522"/>
      <c r="N358" s="192"/>
    </row>
    <row r="359" spans="2:14" ht="18" customHeight="1" x14ac:dyDescent="0.35">
      <c r="B359" s="191"/>
      <c r="C359" s="523"/>
      <c r="D359" s="524"/>
      <c r="E359" s="524"/>
      <c r="F359" s="524"/>
      <c r="G359" s="524"/>
      <c r="H359" s="524"/>
      <c r="I359" s="524"/>
      <c r="J359" s="524"/>
      <c r="K359" s="524"/>
      <c r="L359" s="524"/>
      <c r="M359" s="525"/>
      <c r="N359" s="192"/>
    </row>
    <row r="360" spans="2:14" ht="18" customHeight="1" thickBot="1" x14ac:dyDescent="0.4">
      <c r="B360" s="64"/>
      <c r="C360" s="65"/>
      <c r="D360" s="65"/>
      <c r="E360" s="65"/>
      <c r="F360" s="65"/>
      <c r="G360" s="65"/>
      <c r="H360" s="65"/>
      <c r="I360" s="65"/>
      <c r="J360" s="231"/>
      <c r="K360" s="231"/>
      <c r="L360" s="65"/>
      <c r="M360" s="232"/>
      <c r="N360" s="228"/>
    </row>
    <row r="361" spans="2:14" ht="18" customHeight="1" thickBot="1" x14ac:dyDescent="0.4">
      <c r="B361" s="496" t="s">
        <v>251</v>
      </c>
      <c r="C361" s="537"/>
      <c r="D361" s="537"/>
      <c r="E361" s="537"/>
      <c r="F361" s="537"/>
      <c r="G361" s="537"/>
      <c r="H361" s="537"/>
      <c r="I361" s="537"/>
      <c r="J361" s="537"/>
      <c r="K361" s="537"/>
      <c r="L361" s="530" t="s">
        <v>26</v>
      </c>
      <c r="M361" s="530"/>
      <c r="N361" s="531"/>
    </row>
    <row r="362" spans="2:14" ht="2.5" customHeight="1" x14ac:dyDescent="0.35">
      <c r="B362" s="183"/>
      <c r="C362" s="233"/>
      <c r="D362" s="234"/>
      <c r="E362" s="234"/>
      <c r="F362" s="234"/>
      <c r="G362" s="234"/>
      <c r="H362" s="234"/>
      <c r="I362" s="234"/>
      <c r="J362" s="234"/>
      <c r="K362" s="234"/>
      <c r="L362" s="234"/>
      <c r="M362" s="233"/>
      <c r="N362" s="186"/>
    </row>
    <row r="363" spans="2:14" ht="3" customHeight="1" x14ac:dyDescent="0.35">
      <c r="B363" s="187"/>
      <c r="C363" s="580"/>
      <c r="D363" s="580"/>
      <c r="E363" s="580"/>
      <c r="F363" s="580"/>
      <c r="G363" s="580"/>
      <c r="H363" s="580"/>
      <c r="I363" s="580"/>
      <c r="J363" s="580"/>
      <c r="K363" s="580"/>
      <c r="L363" s="580"/>
      <c r="M363" s="580"/>
      <c r="N363" s="188"/>
    </row>
    <row r="364" spans="2:14" ht="5.15" customHeight="1" x14ac:dyDescent="0.35">
      <c r="B364" s="187"/>
      <c r="C364" s="580"/>
      <c r="D364" s="580"/>
      <c r="E364" s="580"/>
      <c r="F364" s="580"/>
      <c r="G364" s="580"/>
      <c r="H364" s="580"/>
      <c r="I364" s="580"/>
      <c r="J364" s="580"/>
      <c r="K364" s="580"/>
      <c r="L364" s="580"/>
      <c r="M364" s="580"/>
      <c r="N364" s="188"/>
    </row>
    <row r="365" spans="2:14" ht="5.5" customHeight="1" x14ac:dyDescent="0.35">
      <c r="B365" s="187"/>
      <c r="C365" s="51"/>
      <c r="D365" s="22"/>
      <c r="E365" s="22"/>
      <c r="F365" s="22"/>
      <c r="G365" s="22"/>
      <c r="H365" s="22"/>
      <c r="I365" s="22"/>
      <c r="J365" s="22"/>
      <c r="K365" s="22"/>
      <c r="L365" s="22"/>
      <c r="M365" s="51"/>
      <c r="N365" s="188"/>
    </row>
    <row r="366" spans="2:14" ht="18" customHeight="1" x14ac:dyDescent="0.35">
      <c r="B366" s="191"/>
      <c r="C366" s="41" t="s">
        <v>252</v>
      </c>
      <c r="D366" s="20"/>
      <c r="E366" s="20"/>
      <c r="F366" s="20"/>
      <c r="G366" s="20"/>
      <c r="H366" s="95"/>
      <c r="I366" s="95"/>
      <c r="J366" s="95"/>
      <c r="K366" s="9"/>
      <c r="L366" s="27"/>
      <c r="M366" s="1"/>
      <c r="N366" s="192"/>
    </row>
    <row r="367" spans="2:14" ht="12.75" customHeight="1" x14ac:dyDescent="0.35">
      <c r="B367" s="191"/>
      <c r="C367" s="10" t="s">
        <v>253</v>
      </c>
      <c r="D367" s="253"/>
      <c r="E367" s="253"/>
      <c r="F367" s="253"/>
      <c r="G367" s="253"/>
      <c r="H367" s="253"/>
      <c r="I367" s="253"/>
      <c r="J367" s="253"/>
      <c r="K367" s="253"/>
      <c r="L367" s="253"/>
      <c r="M367" s="1"/>
      <c r="N367" s="192"/>
    </row>
    <row r="368" spans="2:14" ht="12.75" customHeight="1" x14ac:dyDescent="0.35">
      <c r="B368" s="191"/>
      <c r="C368" s="10" t="s">
        <v>254</v>
      </c>
      <c r="D368" s="253"/>
      <c r="E368" s="253"/>
      <c r="F368" s="253"/>
      <c r="G368" s="253"/>
      <c r="H368" s="253"/>
      <c r="I368" s="253"/>
      <c r="J368" s="253"/>
      <c r="K368" s="253"/>
      <c r="L368" s="253"/>
      <c r="M368" s="1"/>
      <c r="N368" s="192"/>
    </row>
    <row r="369" spans="2:14" ht="12.75" customHeight="1" x14ac:dyDescent="0.35">
      <c r="B369" s="191"/>
      <c r="C369" s="10" t="s">
        <v>255</v>
      </c>
      <c r="D369" s="253"/>
      <c r="E369" s="253"/>
      <c r="F369" s="253"/>
      <c r="G369" s="253"/>
      <c r="H369" s="253"/>
      <c r="I369" s="253"/>
      <c r="J369" s="253"/>
      <c r="K369" s="253"/>
      <c r="L369" s="253"/>
      <c r="M369" s="1"/>
      <c r="N369" s="192"/>
    </row>
    <row r="370" spans="2:14" ht="18" customHeight="1" x14ac:dyDescent="0.35">
      <c r="B370" s="191"/>
      <c r="C370" s="517" t="s">
        <v>7</v>
      </c>
      <c r="D370" s="518"/>
      <c r="E370" s="518"/>
      <c r="F370" s="518"/>
      <c r="G370" s="518"/>
      <c r="H370" s="518"/>
      <c r="I370" s="518"/>
      <c r="J370" s="518"/>
      <c r="K370" s="518"/>
      <c r="L370" s="518"/>
      <c r="M370" s="519"/>
      <c r="N370" s="192"/>
    </row>
    <row r="371" spans="2:14" ht="18" customHeight="1" x14ac:dyDescent="0.35">
      <c r="B371" s="191"/>
      <c r="C371" s="520"/>
      <c r="D371" s="521"/>
      <c r="E371" s="521"/>
      <c r="F371" s="521"/>
      <c r="G371" s="521"/>
      <c r="H371" s="521"/>
      <c r="I371" s="521"/>
      <c r="J371" s="521"/>
      <c r="K371" s="521"/>
      <c r="L371" s="521"/>
      <c r="M371" s="522"/>
      <c r="N371" s="192"/>
    </row>
    <row r="372" spans="2:14" ht="18" customHeight="1" x14ac:dyDescent="0.35">
      <c r="B372" s="191"/>
      <c r="C372" s="523"/>
      <c r="D372" s="524"/>
      <c r="E372" s="524"/>
      <c r="F372" s="524"/>
      <c r="G372" s="524"/>
      <c r="H372" s="524"/>
      <c r="I372" s="524"/>
      <c r="J372" s="524"/>
      <c r="K372" s="524"/>
      <c r="L372" s="524"/>
      <c r="M372" s="525"/>
      <c r="N372" s="192"/>
    </row>
    <row r="373" spans="2:14" ht="12.75" customHeight="1" x14ac:dyDescent="0.35">
      <c r="B373" s="187"/>
      <c r="C373" s="264"/>
      <c r="D373" s="264"/>
      <c r="E373" s="264"/>
      <c r="F373" s="264"/>
      <c r="G373" s="264"/>
      <c r="H373" s="264"/>
      <c r="I373" s="264"/>
      <c r="J373" s="264"/>
      <c r="K373" s="264"/>
      <c r="L373" s="264"/>
      <c r="M373" s="264"/>
      <c r="N373" s="188"/>
    </row>
    <row r="374" spans="2:14" ht="12.75" customHeight="1" x14ac:dyDescent="0.35">
      <c r="B374" s="187"/>
      <c r="C374" s="41" t="s">
        <v>256</v>
      </c>
      <c r="D374" s="264"/>
      <c r="E374" s="264"/>
      <c r="F374" s="264"/>
      <c r="G374" s="264"/>
      <c r="H374" s="264"/>
      <c r="I374" s="264"/>
      <c r="J374" s="264"/>
      <c r="K374" s="264"/>
      <c r="L374" s="264"/>
      <c r="M374" s="264"/>
      <c r="N374" s="188"/>
    </row>
    <row r="375" spans="2:14" ht="12.75" customHeight="1" x14ac:dyDescent="0.35">
      <c r="B375" s="187"/>
      <c r="C375" s="264" t="s">
        <v>257</v>
      </c>
      <c r="D375" s="264"/>
      <c r="E375" s="264"/>
      <c r="F375" s="264"/>
      <c r="G375" s="264"/>
      <c r="H375" s="264"/>
      <c r="I375" s="264"/>
      <c r="J375" s="264"/>
      <c r="K375" s="264"/>
      <c r="L375" s="264"/>
      <c r="M375" s="264"/>
      <c r="N375" s="188"/>
    </row>
    <row r="376" spans="2:14" ht="12.75" customHeight="1" x14ac:dyDescent="0.35">
      <c r="B376" s="187"/>
      <c r="C376" s="264" t="s">
        <v>258</v>
      </c>
      <c r="D376" s="264"/>
      <c r="E376" s="264"/>
      <c r="F376" s="264"/>
      <c r="G376" s="264"/>
      <c r="H376" s="264"/>
      <c r="I376" s="264"/>
      <c r="J376" s="264"/>
      <c r="K376" s="264"/>
      <c r="L376" s="264"/>
      <c r="M376" s="264"/>
      <c r="N376" s="188"/>
    </row>
    <row r="377" spans="2:14" ht="12.75" customHeight="1" x14ac:dyDescent="0.35">
      <c r="B377" s="187"/>
      <c r="C377" s="51"/>
      <c r="D377" s="51"/>
      <c r="E377" s="51"/>
      <c r="F377" s="51"/>
      <c r="G377" s="51"/>
      <c r="H377" s="51"/>
      <c r="I377" s="51"/>
      <c r="J377" s="51"/>
      <c r="K377" s="51"/>
      <c r="L377" s="51"/>
      <c r="M377" s="51"/>
      <c r="N377" s="188"/>
    </row>
    <row r="378" spans="2:14" ht="12.75" customHeight="1" x14ac:dyDescent="0.35">
      <c r="B378" s="187"/>
      <c r="C378" s="265" t="s">
        <v>259</v>
      </c>
      <c r="D378" s="265"/>
      <c r="E378" s="265"/>
      <c r="F378" s="265"/>
      <c r="G378" s="265"/>
      <c r="H378" s="265"/>
      <c r="I378" s="265"/>
      <c r="J378" s="265"/>
      <c r="K378" s="265"/>
      <c r="L378" s="265"/>
      <c r="M378" s="51"/>
      <c r="N378" s="188"/>
    </row>
    <row r="379" spans="2:14" ht="12.75" customHeight="1" x14ac:dyDescent="0.35">
      <c r="B379" s="187"/>
      <c r="C379" s="265" t="s">
        <v>260</v>
      </c>
      <c r="D379" s="265"/>
      <c r="E379" s="265"/>
      <c r="F379" s="265"/>
      <c r="G379" s="265"/>
      <c r="H379" s="265"/>
      <c r="I379" s="265"/>
      <c r="J379" s="265"/>
      <c r="K379" s="265"/>
      <c r="L379" s="265"/>
      <c r="M379" s="1"/>
      <c r="N379" s="188"/>
    </row>
    <row r="380" spans="2:14" ht="12.75" customHeight="1" x14ac:dyDescent="0.35">
      <c r="B380" s="187"/>
      <c r="C380" s="51"/>
      <c r="D380" s="51"/>
      <c r="E380" s="51"/>
      <c r="F380" s="51"/>
      <c r="G380" s="51"/>
      <c r="H380" s="51"/>
      <c r="I380" s="51"/>
      <c r="J380" s="51"/>
      <c r="K380" s="51"/>
      <c r="L380" s="51"/>
      <c r="M380" s="51"/>
      <c r="N380" s="188"/>
    </row>
    <row r="381" spans="2:14" ht="18" customHeight="1" x14ac:dyDescent="0.35">
      <c r="B381" s="187"/>
      <c r="C381" s="266" t="s">
        <v>261</v>
      </c>
      <c r="D381" s="15"/>
      <c r="E381" s="15"/>
      <c r="F381" s="15"/>
      <c r="G381" s="15"/>
      <c r="H381" s="15"/>
      <c r="I381" s="15"/>
      <c r="J381" s="15"/>
      <c r="K381" s="15"/>
      <c r="L381" s="15"/>
      <c r="M381" s="15"/>
      <c r="N381" s="188"/>
    </row>
    <row r="382" spans="2:14" ht="18" customHeight="1" x14ac:dyDescent="0.35">
      <c r="B382" s="187"/>
      <c r="C382" s="517" t="s">
        <v>7</v>
      </c>
      <c r="D382" s="518"/>
      <c r="E382" s="518"/>
      <c r="F382" s="518"/>
      <c r="G382" s="518"/>
      <c r="H382" s="518"/>
      <c r="I382" s="518"/>
      <c r="J382" s="518"/>
      <c r="K382" s="518"/>
      <c r="L382" s="518"/>
      <c r="M382" s="519"/>
      <c r="N382" s="224"/>
    </row>
    <row r="383" spans="2:14" ht="18" customHeight="1" x14ac:dyDescent="0.35">
      <c r="B383" s="187"/>
      <c r="C383" s="520"/>
      <c r="D383" s="521"/>
      <c r="E383" s="521"/>
      <c r="F383" s="521"/>
      <c r="G383" s="521"/>
      <c r="H383" s="521"/>
      <c r="I383" s="521"/>
      <c r="J383" s="521"/>
      <c r="K383" s="521"/>
      <c r="L383" s="521"/>
      <c r="M383" s="522"/>
      <c r="N383" s="224"/>
    </row>
    <row r="384" spans="2:14" ht="18" customHeight="1" x14ac:dyDescent="0.35">
      <c r="B384" s="187"/>
      <c r="C384" s="523"/>
      <c r="D384" s="524"/>
      <c r="E384" s="524"/>
      <c r="F384" s="524"/>
      <c r="G384" s="524"/>
      <c r="H384" s="524"/>
      <c r="I384" s="524"/>
      <c r="J384" s="524"/>
      <c r="K384" s="524"/>
      <c r="L384" s="524"/>
      <c r="M384" s="525"/>
      <c r="N384" s="224"/>
    </row>
    <row r="385" spans="2:15" ht="18" customHeight="1" x14ac:dyDescent="0.35">
      <c r="B385" s="187"/>
      <c r="C385" s="51"/>
      <c r="D385" s="51"/>
      <c r="E385" s="51"/>
      <c r="F385" s="51"/>
      <c r="G385" s="51"/>
      <c r="H385" s="51"/>
      <c r="I385" s="51"/>
      <c r="J385" s="51"/>
      <c r="K385" s="51"/>
      <c r="L385" s="51"/>
      <c r="M385" s="1"/>
      <c r="N385" s="224"/>
    </row>
    <row r="386" spans="2:15" ht="12.75" customHeight="1" x14ac:dyDescent="0.35">
      <c r="B386" s="187"/>
      <c r="C386" s="41" t="s">
        <v>262</v>
      </c>
      <c r="D386" s="264"/>
      <c r="E386" s="264"/>
      <c r="F386" s="264"/>
      <c r="G386" s="264"/>
      <c r="H386" s="264"/>
      <c r="I386" s="264"/>
      <c r="J386" s="264"/>
      <c r="K386" s="264"/>
      <c r="L386" s="264"/>
      <c r="M386" s="264"/>
      <c r="N386" s="188"/>
    </row>
    <row r="387" spans="2:15" ht="18" customHeight="1" x14ac:dyDescent="0.35">
      <c r="B387" s="187"/>
      <c r="C387" s="254" t="s">
        <v>263</v>
      </c>
      <c r="D387" s="254"/>
      <c r="E387" s="254"/>
      <c r="F387" s="254"/>
      <c r="G387" s="254"/>
      <c r="H387" s="254"/>
      <c r="I387" s="254"/>
      <c r="J387" s="254"/>
      <c r="K387" s="254"/>
      <c r="L387" s="254"/>
      <c r="M387" s="1"/>
      <c r="N387" s="224"/>
    </row>
    <row r="388" spans="2:15" ht="18" customHeight="1" x14ac:dyDescent="0.35">
      <c r="B388" s="187"/>
      <c r="C388" s="517" t="s">
        <v>7</v>
      </c>
      <c r="D388" s="518"/>
      <c r="E388" s="518"/>
      <c r="F388" s="518"/>
      <c r="G388" s="518"/>
      <c r="H388" s="518"/>
      <c r="I388" s="518"/>
      <c r="J388" s="518"/>
      <c r="K388" s="518"/>
      <c r="L388" s="518"/>
      <c r="M388" s="519"/>
      <c r="N388" s="224"/>
    </row>
    <row r="389" spans="2:15" ht="18" customHeight="1" x14ac:dyDescent="0.35">
      <c r="B389" s="187"/>
      <c r="C389" s="520"/>
      <c r="D389" s="521"/>
      <c r="E389" s="521"/>
      <c r="F389" s="521"/>
      <c r="G389" s="521"/>
      <c r="H389" s="521"/>
      <c r="I389" s="521"/>
      <c r="J389" s="521"/>
      <c r="K389" s="521"/>
      <c r="L389" s="521"/>
      <c r="M389" s="522"/>
      <c r="N389" s="224"/>
    </row>
    <row r="390" spans="2:15" ht="18" customHeight="1" x14ac:dyDescent="0.35">
      <c r="B390" s="187"/>
      <c r="C390" s="523"/>
      <c r="D390" s="524"/>
      <c r="E390" s="524"/>
      <c r="F390" s="524"/>
      <c r="G390" s="524"/>
      <c r="H390" s="524"/>
      <c r="I390" s="524"/>
      <c r="J390" s="524"/>
      <c r="K390" s="524"/>
      <c r="L390" s="524"/>
      <c r="M390" s="525"/>
      <c r="N390" s="224"/>
    </row>
    <row r="391" spans="2:15" ht="18" customHeight="1" thickBot="1" x14ac:dyDescent="0.4">
      <c r="B391" s="235"/>
      <c r="C391" s="236"/>
      <c r="D391" s="236"/>
      <c r="E391" s="236"/>
      <c r="F391" s="236"/>
      <c r="G391" s="236"/>
      <c r="H391" s="236"/>
      <c r="I391" s="236"/>
      <c r="J391" s="236"/>
      <c r="K391" s="236"/>
      <c r="L391" s="236"/>
      <c r="M391" s="199"/>
      <c r="N391" s="228"/>
    </row>
    <row r="392" spans="2:15" ht="12.75" customHeight="1" x14ac:dyDescent="0.35"/>
    <row r="393" spans="2:15" ht="12.75" customHeight="1" x14ac:dyDescent="0.35">
      <c r="B393" s="463" t="str">
        <f>Contacts!B59</f>
        <v>© CIPFA 2023</v>
      </c>
      <c r="C393" s="463"/>
      <c r="D393" s="463"/>
      <c r="E393" s="463"/>
      <c r="F393" s="463"/>
      <c r="G393" s="463"/>
      <c r="H393" s="463"/>
      <c r="I393" s="463"/>
      <c r="J393" s="463"/>
      <c r="K393" s="463"/>
      <c r="L393" s="463"/>
      <c r="M393" s="463"/>
      <c r="N393" s="463"/>
    </row>
    <row r="394" spans="2:15" ht="12.75" customHeight="1" x14ac:dyDescent="0.3">
      <c r="B394" s="475" t="str">
        <f>Contacts!B60</f>
        <v>The Chartered Institute of Public Finance and Accountancy (CIPFA)</v>
      </c>
      <c r="C394" s="475"/>
      <c r="D394" s="475"/>
      <c r="E394" s="475"/>
      <c r="F394" s="475"/>
      <c r="G394" s="475"/>
      <c r="H394" s="475"/>
      <c r="I394" s="475"/>
      <c r="J394" s="475"/>
      <c r="K394" s="475"/>
      <c r="L394" s="475"/>
      <c r="M394" s="475"/>
      <c r="O394" s="52"/>
    </row>
    <row r="395" spans="2:15" ht="12.75" customHeight="1" x14ac:dyDescent="0.3">
      <c r="B395" s="461" t="str">
        <f>Contacts!B61</f>
        <v>77 Mansell Street, London, E1 8AN</v>
      </c>
      <c r="C395" s="461"/>
      <c r="D395" s="461"/>
      <c r="E395" s="461"/>
      <c r="F395" s="461"/>
      <c r="G395" s="461"/>
      <c r="H395" s="461"/>
      <c r="I395" s="461"/>
      <c r="J395" s="461"/>
      <c r="K395" s="461"/>
      <c r="L395" s="461"/>
      <c r="M395" s="461"/>
      <c r="N395" s="461"/>
      <c r="O395" s="52"/>
    </row>
    <row r="396" spans="2:15" ht="12.75" customHeight="1" x14ac:dyDescent="0.3">
      <c r="O396" s="52"/>
    </row>
    <row r="397" spans="2:15" ht="18" hidden="1" customHeight="1" x14ac:dyDescent="0.3">
      <c r="O397" s="52"/>
    </row>
    <row r="398" spans="2:15" ht="18" hidden="1" customHeight="1" x14ac:dyDescent="0.3">
      <c r="O398" s="52"/>
    </row>
    <row r="399" spans="2:15" ht="18" hidden="1" customHeight="1" x14ac:dyDescent="0.3">
      <c r="O399" s="52"/>
    </row>
    <row r="400" spans="2:15" ht="18" hidden="1" customHeight="1" x14ac:dyDescent="0.3">
      <c r="O400" s="52"/>
    </row>
    <row r="401" spans="15:15" ht="18" hidden="1" customHeight="1" x14ac:dyDescent="0.3">
      <c r="O401" s="52"/>
    </row>
    <row r="402" spans="15:15" ht="18" hidden="1" customHeight="1" x14ac:dyDescent="0.3">
      <c r="O402" s="52"/>
    </row>
    <row r="403" spans="15:15" ht="18" hidden="1" customHeight="1" x14ac:dyDescent="0.3">
      <c r="O403" s="52"/>
    </row>
    <row r="404" spans="15:15" ht="18" hidden="1" customHeight="1" x14ac:dyDescent="0.3">
      <c r="O404" s="52"/>
    </row>
    <row r="405" spans="15:15" ht="18" hidden="1" customHeight="1" x14ac:dyDescent="0.3">
      <c r="O405" s="52"/>
    </row>
    <row r="406" spans="15:15" ht="18" hidden="1" customHeight="1" x14ac:dyDescent="0.3">
      <c r="O406" s="52"/>
    </row>
    <row r="407" spans="15:15" ht="18" hidden="1" customHeight="1" x14ac:dyDescent="0.3">
      <c r="O407" s="52"/>
    </row>
    <row r="408" spans="15:15" ht="18" hidden="1" customHeight="1" x14ac:dyDescent="0.3">
      <c r="O408" s="52"/>
    </row>
    <row r="409" spans="15:15" ht="18" hidden="1" customHeight="1" x14ac:dyDescent="0.3">
      <c r="O409" s="52"/>
    </row>
    <row r="410" spans="15:15" ht="18" hidden="1" customHeight="1" x14ac:dyDescent="0.3">
      <c r="O410" s="52"/>
    </row>
    <row r="411" spans="15:15" ht="18" hidden="1" customHeight="1" x14ac:dyDescent="0.3">
      <c r="O411" s="52"/>
    </row>
    <row r="412" spans="15:15" ht="18" hidden="1" customHeight="1" x14ac:dyDescent="0.3">
      <c r="O412" s="52"/>
    </row>
    <row r="413" spans="15:15" ht="18" hidden="1" customHeight="1" x14ac:dyDescent="0.3">
      <c r="O413" s="52"/>
    </row>
    <row r="414" spans="15:15" ht="18" hidden="1" customHeight="1" x14ac:dyDescent="0.3">
      <c r="O414" s="52"/>
    </row>
    <row r="415" spans="15:15" ht="18" hidden="1" customHeight="1" x14ac:dyDescent="0.3">
      <c r="O415" s="52"/>
    </row>
    <row r="416" spans="15:15" ht="18" hidden="1" customHeight="1" x14ac:dyDescent="0.3">
      <c r="O416" s="52"/>
    </row>
    <row r="417" spans="15:15" ht="18" hidden="1" customHeight="1" x14ac:dyDescent="0.3">
      <c r="O417" s="52"/>
    </row>
    <row r="418" spans="15:15" ht="18" hidden="1" customHeight="1" x14ac:dyDescent="0.3">
      <c r="O418" s="52"/>
    </row>
    <row r="419" spans="15:15" ht="18" hidden="1" customHeight="1" x14ac:dyDescent="0.3">
      <c r="O419" s="52"/>
    </row>
    <row r="420" spans="15:15" ht="18" hidden="1" customHeight="1" x14ac:dyDescent="0.3">
      <c r="O420" s="52"/>
    </row>
    <row r="421" spans="15:15" ht="18" hidden="1" customHeight="1" x14ac:dyDescent="0.3">
      <c r="O421" s="52"/>
    </row>
    <row r="422" spans="15:15" ht="18" hidden="1" customHeight="1" x14ac:dyDescent="0.3">
      <c r="O422" s="52"/>
    </row>
    <row r="423" spans="15:15" ht="18" hidden="1" customHeight="1" x14ac:dyDescent="0.3">
      <c r="O423" s="52"/>
    </row>
    <row r="424" spans="15:15" ht="18" hidden="1" customHeight="1" x14ac:dyDescent="0.3">
      <c r="O424" s="52"/>
    </row>
    <row r="425" spans="15:15" ht="18" hidden="1" customHeight="1" x14ac:dyDescent="0.3">
      <c r="O425" s="52"/>
    </row>
    <row r="426" spans="15:15" ht="18" hidden="1" customHeight="1" x14ac:dyDescent="0.3">
      <c r="O426" s="52"/>
    </row>
    <row r="427" spans="15:15" ht="18" hidden="1" customHeight="1" x14ac:dyDescent="0.3">
      <c r="O427" s="52"/>
    </row>
    <row r="428" spans="15:15" ht="18" customHeight="1" x14ac:dyDescent="0.3">
      <c r="O428" s="52"/>
    </row>
    <row r="429" spans="15:15" ht="18" customHeight="1" x14ac:dyDescent="0.3">
      <c r="O429" s="52"/>
    </row>
    <row r="430" spans="15:15" ht="18" customHeight="1" x14ac:dyDescent="0.3">
      <c r="O430" s="52"/>
    </row>
    <row r="431" spans="15:15" ht="18" customHeight="1" x14ac:dyDescent="0.35"/>
    <row r="432" spans="15:15" ht="18" customHeight="1" x14ac:dyDescent="0.35"/>
    <row r="433" ht="18" customHeight="1" x14ac:dyDescent="0.35"/>
    <row r="434" ht="18" customHeight="1" x14ac:dyDescent="0.35"/>
    <row r="435" ht="18" customHeight="1" x14ac:dyDescent="0.35"/>
    <row r="436" ht="18" customHeight="1" x14ac:dyDescent="0.35"/>
    <row r="437" ht="18" customHeight="1" x14ac:dyDescent="0.35"/>
    <row r="438" ht="18" customHeight="1" x14ac:dyDescent="0.35"/>
    <row r="439" ht="18" customHeight="1" x14ac:dyDescent="0.35"/>
    <row r="440" ht="18" customHeight="1" x14ac:dyDescent="0.35"/>
    <row r="441" ht="18" customHeight="1" x14ac:dyDescent="0.35"/>
    <row r="442" ht="18" customHeight="1" x14ac:dyDescent="0.35"/>
    <row r="443" ht="18" customHeight="1" x14ac:dyDescent="0.35"/>
    <row r="444" ht="18" customHeight="1" x14ac:dyDescent="0.35"/>
    <row r="445" ht="18" customHeight="1" x14ac:dyDescent="0.35"/>
    <row r="446" ht="18" customHeight="1" x14ac:dyDescent="0.35"/>
    <row r="447" ht="18" customHeight="1" x14ac:dyDescent="0.35"/>
    <row r="448" ht="18" customHeight="1" x14ac:dyDescent="0.35"/>
    <row r="449" ht="18" customHeight="1" x14ac:dyDescent="0.35"/>
    <row r="450" ht="18" customHeight="1" x14ac:dyDescent="0.35"/>
    <row r="451" ht="18" customHeight="1" x14ac:dyDescent="0.35"/>
    <row r="452" ht="18" customHeight="1" x14ac:dyDescent="0.35"/>
    <row r="453" ht="18" customHeight="1" x14ac:dyDescent="0.35"/>
    <row r="454" ht="18" customHeight="1" x14ac:dyDescent="0.35"/>
    <row r="455" ht="18" customHeight="1" x14ac:dyDescent="0.35"/>
    <row r="456" ht="18" customHeight="1" x14ac:dyDescent="0.35"/>
    <row r="457" ht="18" customHeight="1" x14ac:dyDescent="0.35"/>
    <row r="458" ht="18" customHeight="1" x14ac:dyDescent="0.35"/>
    <row r="459" ht="18" customHeight="1" x14ac:dyDescent="0.35"/>
    <row r="460" ht="18" customHeight="1" x14ac:dyDescent="0.35"/>
    <row r="461" ht="18" customHeight="1" x14ac:dyDescent="0.35"/>
    <row r="462" ht="18" customHeight="1" x14ac:dyDescent="0.35"/>
    <row r="463" ht="18" customHeight="1" x14ac:dyDescent="0.35"/>
    <row r="464" ht="18" customHeight="1" x14ac:dyDescent="0.35"/>
    <row r="465" ht="18" customHeight="1" x14ac:dyDescent="0.35"/>
    <row r="466" ht="18" customHeight="1" x14ac:dyDescent="0.35"/>
    <row r="467" ht="18" customHeight="1" x14ac:dyDescent="0.35"/>
    <row r="468" ht="18" customHeight="1" x14ac:dyDescent="0.35"/>
    <row r="469" ht="18" customHeight="1" x14ac:dyDescent="0.35"/>
    <row r="470" ht="18" customHeight="1" x14ac:dyDescent="0.35"/>
    <row r="471" ht="18" customHeight="1" x14ac:dyDescent="0.35"/>
    <row r="472" ht="18" customHeight="1" x14ac:dyDescent="0.35"/>
  </sheetData>
  <sheetProtection selectLockedCells="1"/>
  <mergeCells count="98">
    <mergeCell ref="B212:K212"/>
    <mergeCell ref="C238:L239"/>
    <mergeCell ref="B140:K140"/>
    <mergeCell ref="C357:M359"/>
    <mergeCell ref="C338:L338"/>
    <mergeCell ref="L262:N262"/>
    <mergeCell ref="D279:H280"/>
    <mergeCell ref="C187:L188"/>
    <mergeCell ref="C229:L230"/>
    <mergeCell ref="F228:K228"/>
    <mergeCell ref="C315:G315"/>
    <mergeCell ref="B197:K197"/>
    <mergeCell ref="L197:N197"/>
    <mergeCell ref="L256:N256"/>
    <mergeCell ref="B256:K256"/>
    <mergeCell ref="B279:B280"/>
    <mergeCell ref="B262:K262"/>
    <mergeCell ref="B237:K237"/>
    <mergeCell ref="D182:J183"/>
    <mergeCell ref="L161:N161"/>
    <mergeCell ref="C69:L69"/>
    <mergeCell ref="C261:J261"/>
    <mergeCell ref="L150:N150"/>
    <mergeCell ref="L212:N212"/>
    <mergeCell ref="F176:K176"/>
    <mergeCell ref="C196:L196"/>
    <mergeCell ref="F105:K105"/>
    <mergeCell ref="B161:K161"/>
    <mergeCell ref="D136:K137"/>
    <mergeCell ref="L108:N108"/>
    <mergeCell ref="B108:K108"/>
    <mergeCell ref="L140:N140"/>
    <mergeCell ref="C370:M372"/>
    <mergeCell ref="C363:M364"/>
    <mergeCell ref="B263:N263"/>
    <mergeCell ref="B327:K327"/>
    <mergeCell ref="L327:N327"/>
    <mergeCell ref="E320:I320"/>
    <mergeCell ref="B340:K340"/>
    <mergeCell ref="L340:N340"/>
    <mergeCell ref="L361:N361"/>
    <mergeCell ref="B361:K361"/>
    <mergeCell ref="H335:J335"/>
    <mergeCell ref="C5:M5"/>
    <mergeCell ref="B75:N75"/>
    <mergeCell ref="C8:M9"/>
    <mergeCell ref="C12:M13"/>
    <mergeCell ref="B7:K7"/>
    <mergeCell ref="L7:N7"/>
    <mergeCell ref="L74:N74"/>
    <mergeCell ref="B74:K74"/>
    <mergeCell ref="C14:M14"/>
    <mergeCell ref="C38:L39"/>
    <mergeCell ref="E34:K34"/>
    <mergeCell ref="C15:M15"/>
    <mergeCell ref="E53:G53"/>
    <mergeCell ref="C50:L50"/>
    <mergeCell ref="E56:G56"/>
    <mergeCell ref="C10:M11"/>
    <mergeCell ref="C91:L92"/>
    <mergeCell ref="D115:J116"/>
    <mergeCell ref="B182:B183"/>
    <mergeCell ref="D162:J162"/>
    <mergeCell ref="C177:L178"/>
    <mergeCell ref="L167:N167"/>
    <mergeCell ref="B167:K167"/>
    <mergeCell ref="B6:N6"/>
    <mergeCell ref="C47:L47"/>
    <mergeCell ref="C59:L61"/>
    <mergeCell ref="C159:L160"/>
    <mergeCell ref="G77:K78"/>
    <mergeCell ref="C106:L107"/>
    <mergeCell ref="D131:J132"/>
    <mergeCell ref="D123:K123"/>
    <mergeCell ref="C138:L139"/>
    <mergeCell ref="C124:L125"/>
    <mergeCell ref="B150:K150"/>
    <mergeCell ref="B115:B116"/>
    <mergeCell ref="B131:B132"/>
    <mergeCell ref="F33:K33"/>
    <mergeCell ref="I36:J37"/>
    <mergeCell ref="L63:L65"/>
    <mergeCell ref="C388:M390"/>
    <mergeCell ref="C382:M384"/>
    <mergeCell ref="B186:K186"/>
    <mergeCell ref="G158:K158"/>
    <mergeCell ref="B395:N395"/>
    <mergeCell ref="B394:M394"/>
    <mergeCell ref="B393:N393"/>
    <mergeCell ref="C264:L264"/>
    <mergeCell ref="L223:N223"/>
    <mergeCell ref="D289:H289"/>
    <mergeCell ref="C242:M242"/>
    <mergeCell ref="C243:M243"/>
    <mergeCell ref="B223:K223"/>
    <mergeCell ref="C247:N247"/>
    <mergeCell ref="C321:L322"/>
    <mergeCell ref="C323:L324"/>
  </mergeCells>
  <phoneticPr fontId="0" type="noConversion"/>
  <conditionalFormatting sqref="C69:L69">
    <cfRule type="expression" dxfId="21" priority="57" stopIfTrue="1">
      <formula>$P$68=1</formula>
    </cfRule>
  </conditionalFormatting>
  <conditionalFormatting sqref="C264:L264 C338:L338">
    <cfRule type="cellIs" dxfId="20" priority="38" stopIfTrue="1" operator="equal">
      <formula>0</formula>
    </cfRule>
  </conditionalFormatting>
  <conditionalFormatting sqref="D245:L246">
    <cfRule type="cellIs" dxfId="19" priority="42" stopIfTrue="1" operator="notEqual">
      <formula>""""""</formula>
    </cfRule>
  </conditionalFormatting>
  <conditionalFormatting sqref="J318">
    <cfRule type="expression" dxfId="18" priority="28" stopIfTrue="1">
      <formula>$C$323&lt;&gt;""</formula>
    </cfRule>
  </conditionalFormatting>
  <conditionalFormatting sqref="L34:L35">
    <cfRule type="containsText" dxfId="17" priority="6" stopIfTrue="1" operator="containsText" text="..">
      <formula>NOT(ISERROR(SEARCH("..",L34)))</formula>
    </cfRule>
    <cfRule type="cellIs" dxfId="16" priority="7" stopIfTrue="1" operator="lessThan">
      <formula>0</formula>
    </cfRule>
    <cfRule type="cellIs" dxfId="15" priority="8" stopIfTrue="1" operator="greaterThan">
      <formula>0</formula>
    </cfRule>
  </conditionalFormatting>
  <conditionalFormatting sqref="L90">
    <cfRule type="expression" dxfId="14" priority="2" stopIfTrue="1">
      <formula>$C$91&lt;&gt;""</formula>
    </cfRule>
  </conditionalFormatting>
  <conditionalFormatting sqref="L103">
    <cfRule type="expression" dxfId="13" priority="9" stopIfTrue="1">
      <formula>$C$106&lt;&gt;""</formula>
    </cfRule>
  </conditionalFormatting>
  <conditionalFormatting sqref="L121">
    <cfRule type="expression" dxfId="12" priority="10" stopIfTrue="1">
      <formula>$C$124&lt;&gt;""</formula>
    </cfRule>
  </conditionalFormatting>
  <conditionalFormatting sqref="L134">
    <cfRule type="expression" dxfId="11" priority="12" stopIfTrue="1">
      <formula>$C$138&lt;&gt;""</formula>
    </cfRule>
  </conditionalFormatting>
  <conditionalFormatting sqref="L156">
    <cfRule type="expression" dxfId="10" priority="13" stopIfTrue="1">
      <formula>$C$159&lt;&gt;""</formula>
    </cfRule>
  </conditionalFormatting>
  <conditionalFormatting sqref="L174">
    <cfRule type="expression" dxfId="9" priority="14" stopIfTrue="1">
      <formula>$C$177&lt;&gt;""</formula>
    </cfRule>
  </conditionalFormatting>
  <conditionalFormatting sqref="L184">
    <cfRule type="expression" dxfId="8" priority="60" stopIfTrue="1">
      <formula>$C$187&lt;&gt;""</formula>
    </cfRule>
  </conditionalFormatting>
  <conditionalFormatting sqref="L202">
    <cfRule type="cellIs" dxfId="7" priority="18" stopIfTrue="1" operator="greaterThan">
      <formula>$L$200</formula>
    </cfRule>
  </conditionalFormatting>
  <conditionalFormatting sqref="L205">
    <cfRule type="cellIs" dxfId="6" priority="19" stopIfTrue="1" operator="greaterThan">
      <formula>$L$207</formula>
    </cfRule>
  </conditionalFormatting>
  <conditionalFormatting sqref="L207">
    <cfRule type="cellIs" dxfId="5" priority="21" stopIfTrue="1" operator="lessThan">
      <formula>$L$205</formula>
    </cfRule>
  </conditionalFormatting>
  <conditionalFormatting sqref="L209">
    <cfRule type="cellIs" dxfId="4" priority="20" stopIfTrue="1" operator="lessThan">
      <formula>$L$207</formula>
    </cfRule>
  </conditionalFormatting>
  <conditionalFormatting sqref="L217">
    <cfRule type="cellIs" dxfId="3" priority="33" stopIfTrue="1" operator="greaterThan">
      <formula>$L$215</formula>
    </cfRule>
  </conditionalFormatting>
  <conditionalFormatting sqref="L226">
    <cfRule type="expression" dxfId="2" priority="26" stopIfTrue="1">
      <formula>$C$229&lt;&gt;""</formula>
    </cfRule>
  </conditionalFormatting>
  <conditionalFormatting sqref="L235">
    <cfRule type="expression" dxfId="1" priority="59" stopIfTrue="1">
      <formula>$C$238&lt;&gt;""</formula>
    </cfRule>
  </conditionalFormatting>
  <conditionalFormatting sqref="L318">
    <cfRule type="expression" dxfId="0" priority="58" stopIfTrue="1">
      <formula>$C$321&lt;&gt;""</formula>
    </cfRule>
  </conditionalFormatting>
  <dataValidations xWindow="872" yWindow="772" count="4">
    <dataValidation type="list" allowBlank="1" showInputMessage="1" showErrorMessage="1" sqref="L221 L249" xr:uid="{00000000-0002-0000-0200-000000000000}">
      <formula1>DropDown</formula1>
    </dataValidation>
    <dataValidation type="list" allowBlank="1" showInputMessage="1" showErrorMessage="1" sqref="E53:G53 E56:G56" xr:uid="{00000000-0002-0000-0200-000001000000}">
      <formula1>service_names</formula1>
    </dataValidation>
    <dataValidation errorStyle="warning" allowBlank="1" sqref="C38 L34:L37" xr:uid="{00000000-0002-0000-0200-000002000000}"/>
    <dataValidation allowBlank="1" showErrorMessage="1" sqref="L103" xr:uid="{00000000-0002-0000-0200-000003000000}"/>
  </dataValidations>
  <hyperlinks>
    <hyperlink ref="C14:L14" location="Service_Points_Tab" display="To go to 'Service Points Tab' Click here" xr:uid="{00000000-0004-0000-0200-000000000000}"/>
    <hyperlink ref="L161" location="Note5" display="?" xr:uid="{00000000-0004-0000-0200-000001000000}"/>
    <hyperlink ref="L167" location="Note6" display="?" xr:uid="{00000000-0004-0000-0200-000002000000}"/>
    <hyperlink ref="L197" location="Note7" display="?" xr:uid="{00000000-0004-0000-0200-000003000000}"/>
    <hyperlink ref="L212" location="Note8" display="?" xr:uid="{00000000-0004-0000-0200-000004000000}"/>
    <hyperlink ref="L223" location="Note9" display="?" xr:uid="{00000000-0004-0000-0200-000005000000}"/>
    <hyperlink ref="L256" location="Note10" display="?" xr:uid="{00000000-0004-0000-0200-000006000000}"/>
    <hyperlink ref="L262" location="Note11" display="?" xr:uid="{00000000-0004-0000-0200-000007000000}"/>
    <hyperlink ref="L327" location="Note12" display="?" xr:uid="{00000000-0004-0000-0200-000008000000}"/>
    <hyperlink ref="L361" location="Note13" display="?" xr:uid="{00000000-0004-0000-0200-000009000000}"/>
    <hyperlink ref="C14:M14" location="'Service Points'!A1" display="To go to the 'Service Points' tab, click here" xr:uid="{00000000-0004-0000-0200-00000A000000}"/>
    <hyperlink ref="L7" location="Note1" display="?" xr:uid="{00000000-0004-0000-0200-00000B000000}"/>
    <hyperlink ref="L74" location="Note2" display="?" xr:uid="{00000000-0004-0000-0200-00000C000000}"/>
    <hyperlink ref="L108" location="Note3" display="?" xr:uid="{00000000-0004-0000-0200-00000D000000}"/>
    <hyperlink ref="L150" location="Note4" display="?" xr:uid="{00000000-0004-0000-0200-00000E000000}"/>
    <hyperlink ref="L7:N7" location="Note1" display="      Go to Guidance --&gt;" xr:uid="{00000000-0004-0000-0200-00000F000000}"/>
    <hyperlink ref="L140" location="Note3" display="?" xr:uid="{00000000-0004-0000-0200-000010000000}"/>
    <hyperlink ref="L140:N140" location="Note4" display="      Go to Guidance --&gt;" xr:uid="{00000000-0004-0000-0200-000011000000}"/>
    <hyperlink ref="L150:N150" location="Note5" display="               Go to Guidance --&gt;" xr:uid="{00000000-0004-0000-0200-000012000000}"/>
    <hyperlink ref="L161:N161" location="Note6" display="Go to Guidance --&gt;" xr:uid="{00000000-0004-0000-0200-000013000000}"/>
    <hyperlink ref="L167:N167" location="Note7" display="Go to Guidance --&gt;" xr:uid="{00000000-0004-0000-0200-000014000000}"/>
    <hyperlink ref="L197:N197" location="Note8" display="Go to Guidance --&gt;" xr:uid="{00000000-0004-0000-0200-000015000000}"/>
    <hyperlink ref="L212:N212" location="Note9" display="Go to Guidance --&gt;" xr:uid="{00000000-0004-0000-0200-000016000000}"/>
    <hyperlink ref="L223:N223" location="Note10" display="Go to Guidance --&gt;" xr:uid="{00000000-0004-0000-0200-000017000000}"/>
    <hyperlink ref="L256:N256" location="Note11" display="Go to Guidance --&gt;" xr:uid="{00000000-0004-0000-0200-000018000000}"/>
    <hyperlink ref="L262:N262" location="Note12" display="Go to Guidance --&gt;" xr:uid="{00000000-0004-0000-0200-000019000000}"/>
    <hyperlink ref="L327:N327" location="Note13" display="Go to Guidance --&gt;" xr:uid="{00000000-0004-0000-0200-00001A000000}"/>
    <hyperlink ref="L361:N361" location="Note14" display="Go to Guidance --&gt;" xr:uid="{00000000-0004-0000-0200-00001B000000}"/>
  </hyperlinks>
  <printOptions horizontalCentered="1"/>
  <pageMargins left="0.23622047244094491" right="0.23622047244094491" top="0.19685039370078741" bottom="0.19685039370078741" header="0" footer="0"/>
  <pageSetup paperSize="9" scale="72" fitToWidth="6" fitToHeight="6" orientation="portrait" r:id="rId1"/>
  <headerFooter alignWithMargins="0"/>
  <rowBreaks count="6" manualBreakCount="6">
    <brk id="73" min="9" max="14" man="1"/>
    <brk id="107" max="16383" man="1"/>
    <brk id="149" min="9" max="14" man="1"/>
    <brk id="211" min="9" max="14" man="1"/>
    <brk id="261" min="9" max="14" man="1"/>
    <brk id="326" min="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tint="0.39997558519241921"/>
    <pageSetUpPr autoPageBreaks="0"/>
  </sheetPr>
  <dimension ref="A1:Q688"/>
  <sheetViews>
    <sheetView showGridLines="0" showRowColHeaders="0" zoomScaleNormal="100" zoomScaleSheetLayoutView="100" workbookViewId="0">
      <selection activeCell="E30" sqref="E30"/>
    </sheetView>
  </sheetViews>
  <sheetFormatPr defaultColWidth="0" defaultRowHeight="0" customHeight="1" zeroHeight="1" x14ac:dyDescent="0.35"/>
  <cols>
    <col min="1" max="1" width="0.765625" style="163" customWidth="1"/>
    <col min="2" max="2" width="1.23046875" style="163" customWidth="1"/>
    <col min="3" max="3" width="8.84375" style="163" customWidth="1"/>
    <col min="4" max="4" width="3.07421875" style="163" customWidth="1"/>
    <col min="5" max="9" width="6.3046875" style="163" customWidth="1"/>
    <col min="10" max="10" width="2.4609375" style="163" customWidth="1"/>
    <col min="11" max="15" width="6.3046875" style="163" customWidth="1"/>
    <col min="16" max="16" width="1.23046875" style="163" customWidth="1"/>
    <col min="17" max="17" width="1.69140625" style="163" customWidth="1"/>
    <col min="18" max="255" width="8.84375" style="163" hidden="1" customWidth="1"/>
    <col min="256" max="16384" width="8.84375" style="163" hidden="1"/>
  </cols>
  <sheetData>
    <row r="1" spans="1:17" ht="12.75" customHeight="1" x14ac:dyDescent="0.35">
      <c r="A1" s="411"/>
      <c r="B1" s="301"/>
      <c r="C1" s="620"/>
      <c r="D1" s="620"/>
      <c r="E1" s="620"/>
      <c r="F1" s="620"/>
      <c r="G1" s="620"/>
      <c r="H1" s="620"/>
      <c r="I1" s="620"/>
      <c r="J1" s="620"/>
      <c r="K1" s="620"/>
      <c r="L1" s="620"/>
      <c r="M1" s="302"/>
      <c r="N1" s="302"/>
      <c r="O1" s="302"/>
      <c r="P1" s="301"/>
      <c r="Q1" s="301"/>
    </row>
    <row r="2" spans="1:17" ht="12.75" customHeight="1" x14ac:dyDescent="0.35">
      <c r="A2" s="301"/>
      <c r="B2" s="302"/>
      <c r="C2" s="302"/>
      <c r="D2" s="302"/>
      <c r="E2" s="302"/>
      <c r="F2" s="302"/>
      <c r="G2" s="302"/>
      <c r="H2" s="302"/>
      <c r="I2" s="302"/>
      <c r="J2" s="302"/>
      <c r="K2" s="302"/>
      <c r="L2" s="302"/>
      <c r="M2" s="302"/>
      <c r="N2" s="302"/>
      <c r="O2" s="302"/>
      <c r="P2" s="301"/>
      <c r="Q2" s="301"/>
    </row>
    <row r="3" spans="1:17" ht="12.75" customHeight="1" x14ac:dyDescent="0.35">
      <c r="A3" s="301"/>
      <c r="B3" s="302"/>
      <c r="C3" s="302"/>
      <c r="D3" s="302"/>
      <c r="E3" s="302"/>
      <c r="F3" s="302"/>
      <c r="G3" s="302"/>
      <c r="H3" s="302"/>
      <c r="I3" s="302"/>
      <c r="J3" s="302"/>
      <c r="K3" s="302"/>
      <c r="L3" s="302"/>
      <c r="M3" s="302"/>
      <c r="N3" s="302"/>
      <c r="O3" s="302"/>
      <c r="P3" s="301"/>
      <c r="Q3" s="301"/>
    </row>
    <row r="4" spans="1:17" ht="12.75" customHeight="1" x14ac:dyDescent="0.35">
      <c r="A4" s="301"/>
      <c r="B4" s="302"/>
      <c r="C4" s="302"/>
      <c r="D4" s="302"/>
      <c r="E4" s="302"/>
      <c r="F4" s="302"/>
      <c r="G4" s="302"/>
      <c r="H4" s="302"/>
      <c r="I4" s="302"/>
      <c r="J4" s="302"/>
      <c r="K4" s="302"/>
      <c r="L4" s="302"/>
      <c r="M4" s="302"/>
      <c r="N4" s="302"/>
      <c r="O4" s="302"/>
      <c r="P4" s="301"/>
      <c r="Q4" s="301"/>
    </row>
    <row r="5" spans="1:17" ht="12.75" customHeight="1" x14ac:dyDescent="0.35">
      <c r="A5" s="301"/>
      <c r="B5" s="302"/>
      <c r="C5" s="302"/>
      <c r="D5" s="302"/>
      <c r="E5" s="302"/>
      <c r="F5" s="302"/>
      <c r="G5" s="302"/>
      <c r="H5" s="302"/>
      <c r="I5" s="302"/>
      <c r="J5" s="302"/>
      <c r="K5" s="302"/>
      <c r="L5" s="302"/>
      <c r="M5" s="302"/>
      <c r="N5" s="302"/>
      <c r="O5" s="302"/>
      <c r="P5" s="301"/>
      <c r="Q5" s="301"/>
    </row>
    <row r="6" spans="1:17" ht="12.75" customHeight="1" x14ac:dyDescent="0.35">
      <c r="A6" s="411"/>
      <c r="B6" s="302"/>
      <c r="C6" s="302"/>
      <c r="D6" s="302"/>
      <c r="E6" s="302"/>
      <c r="F6" s="302"/>
      <c r="G6" s="302"/>
      <c r="H6" s="302"/>
      <c r="I6" s="302"/>
      <c r="J6" s="302"/>
      <c r="K6" s="302"/>
      <c r="L6" s="302"/>
      <c r="M6" s="302"/>
      <c r="N6" s="302"/>
      <c r="O6" s="302"/>
      <c r="P6" s="301"/>
      <c r="Q6" s="301"/>
    </row>
    <row r="7" spans="1:17" ht="12.75" customHeight="1" x14ac:dyDescent="0.35">
      <c r="A7" s="301"/>
      <c r="B7" s="301"/>
      <c r="C7" s="625" t="str">
        <f>Contacts!C7</f>
        <v>PUBLIC LIBRARY STATISTICS 2022-23 ACTUALS AND 2023-24 ESTIMATES</v>
      </c>
      <c r="D7" s="625"/>
      <c r="E7" s="625"/>
      <c r="F7" s="625"/>
      <c r="G7" s="625"/>
      <c r="H7" s="625"/>
      <c r="I7" s="625"/>
      <c r="J7" s="625"/>
      <c r="K7" s="625"/>
      <c r="L7" s="625"/>
      <c r="M7" s="625"/>
      <c r="N7" s="625"/>
      <c r="O7" s="625"/>
      <c r="P7" s="412"/>
      <c r="Q7" s="301"/>
    </row>
    <row r="8" spans="1:17" ht="12.75" customHeight="1" x14ac:dyDescent="0.35">
      <c r="A8" s="301"/>
      <c r="B8" s="302"/>
      <c r="C8" s="302"/>
      <c r="D8" s="302"/>
      <c r="E8" s="302"/>
      <c r="F8" s="302"/>
      <c r="G8" s="302"/>
      <c r="H8" s="302"/>
      <c r="I8" s="302"/>
      <c r="J8" s="302"/>
      <c r="K8" s="302"/>
      <c r="L8" s="302"/>
      <c r="M8" s="302"/>
      <c r="N8" s="302"/>
      <c r="O8" s="302"/>
      <c r="P8" s="301"/>
      <c r="Q8" s="301"/>
    </row>
    <row r="9" spans="1:17" s="98" customFormat="1" ht="12.75" customHeight="1" thickBot="1" x14ac:dyDescent="0.4">
      <c r="A9" s="306"/>
      <c r="B9" s="305"/>
      <c r="C9" s="305"/>
      <c r="D9" s="305"/>
      <c r="E9" s="302"/>
      <c r="F9" s="302"/>
      <c r="G9" s="302"/>
      <c r="H9" s="302"/>
      <c r="I9" s="302"/>
      <c r="J9" s="302"/>
      <c r="K9" s="302"/>
      <c r="L9" s="302"/>
      <c r="M9" s="302"/>
      <c r="N9" s="302"/>
      <c r="O9" s="302"/>
      <c r="P9" s="305"/>
      <c r="Q9" s="306"/>
    </row>
    <row r="10" spans="1:17" s="285" customFormat="1" ht="15.75" customHeight="1" thickBot="1" x14ac:dyDescent="0.4">
      <c r="A10" s="303"/>
      <c r="B10" s="621" t="s">
        <v>264</v>
      </c>
      <c r="C10" s="622"/>
      <c r="D10" s="622"/>
      <c r="E10" s="622"/>
      <c r="F10" s="622"/>
      <c r="G10" s="622"/>
      <c r="H10" s="622"/>
      <c r="I10" s="622"/>
      <c r="J10" s="622"/>
      <c r="K10" s="622"/>
      <c r="L10" s="622"/>
      <c r="M10" s="622"/>
      <c r="N10" s="622"/>
      <c r="O10" s="622"/>
      <c r="P10" s="623"/>
      <c r="Q10" s="303"/>
    </row>
    <row r="11" spans="1:17" ht="12.75" customHeight="1" x14ac:dyDescent="0.35">
      <c r="A11" s="301"/>
      <c r="B11" s="307"/>
      <c r="C11" s="308"/>
      <c r="D11" s="308"/>
      <c r="E11" s="308"/>
      <c r="F11" s="308"/>
      <c r="G11" s="308"/>
      <c r="H11" s="308"/>
      <c r="I11" s="308"/>
      <c r="J11" s="308"/>
      <c r="K11" s="308"/>
      <c r="L11" s="308"/>
      <c r="M11" s="308"/>
      <c r="N11" s="308"/>
      <c r="O11" s="308"/>
      <c r="P11" s="309"/>
      <c r="Q11" s="301"/>
    </row>
    <row r="12" spans="1:17" ht="12.75" customHeight="1" x14ac:dyDescent="0.35">
      <c r="A12" s="301"/>
      <c r="B12" s="307"/>
      <c r="C12" s="304" t="s">
        <v>265</v>
      </c>
      <c r="D12" s="308"/>
      <c r="E12" s="308"/>
      <c r="F12" s="308"/>
      <c r="G12" s="308"/>
      <c r="H12" s="308"/>
      <c r="I12" s="308"/>
      <c r="J12" s="308"/>
      <c r="K12" s="308"/>
      <c r="L12" s="308"/>
      <c r="M12" s="308"/>
      <c r="N12" s="308"/>
      <c r="O12" s="308"/>
      <c r="P12" s="309"/>
      <c r="Q12" s="301"/>
    </row>
    <row r="13" spans="1:17" ht="12.75" customHeight="1" x14ac:dyDescent="0.35">
      <c r="A13" s="301"/>
      <c r="B13" s="307"/>
      <c r="C13" s="310" t="s">
        <v>266</v>
      </c>
      <c r="D13" s="308"/>
      <c r="E13" s="308"/>
      <c r="F13" s="308"/>
      <c r="G13" s="308"/>
      <c r="H13" s="308"/>
      <c r="I13" s="308"/>
      <c r="J13" s="308"/>
      <c r="K13" s="308"/>
      <c r="L13" s="308"/>
      <c r="M13" s="308"/>
      <c r="N13" s="308"/>
      <c r="O13" s="308"/>
      <c r="P13" s="309"/>
      <c r="Q13" s="301"/>
    </row>
    <row r="14" spans="1:17" ht="12.75" customHeight="1" x14ac:dyDescent="0.35">
      <c r="A14" s="301"/>
      <c r="B14" s="307"/>
      <c r="C14" s="308"/>
      <c r="D14" s="308"/>
      <c r="E14" s="308"/>
      <c r="F14" s="308"/>
      <c r="G14" s="308"/>
      <c r="H14" s="308"/>
      <c r="I14" s="308"/>
      <c r="J14" s="308"/>
      <c r="K14" s="308"/>
      <c r="L14" s="308"/>
      <c r="M14" s="308"/>
      <c r="N14" s="308"/>
      <c r="O14" s="308"/>
      <c r="P14" s="309"/>
      <c r="Q14" s="301"/>
    </row>
    <row r="15" spans="1:17" ht="12.75" customHeight="1" x14ac:dyDescent="0.35">
      <c r="A15" s="301"/>
      <c r="B15" s="311"/>
      <c r="C15" s="310"/>
      <c r="D15" s="310"/>
      <c r="E15" s="312"/>
      <c r="F15" s="310" t="s">
        <v>7168</v>
      </c>
      <c r="G15" s="308"/>
      <c r="H15" s="301"/>
      <c r="I15" s="301"/>
      <c r="J15" s="313" t="s">
        <v>267</v>
      </c>
      <c r="K15" s="348" t="s">
        <v>7357</v>
      </c>
      <c r="L15" s="308"/>
      <c r="M15" s="308"/>
      <c r="N15" s="308"/>
      <c r="O15" s="308"/>
      <c r="P15" s="309"/>
      <c r="Q15" s="301"/>
    </row>
    <row r="16" spans="1:17" ht="12.75" customHeight="1" x14ac:dyDescent="0.35">
      <c r="A16" s="301"/>
      <c r="B16" s="311"/>
      <c r="C16" s="310"/>
      <c r="D16" s="310"/>
      <c r="E16" s="308"/>
      <c r="F16" s="310" t="s">
        <v>268</v>
      </c>
      <c r="G16" s="308"/>
      <c r="H16" s="301"/>
      <c r="I16" s="301"/>
      <c r="J16" s="313" t="s">
        <v>269</v>
      </c>
      <c r="K16" s="373" t="s">
        <v>22</v>
      </c>
      <c r="L16" s="308"/>
      <c r="M16" s="308"/>
      <c r="N16" s="308"/>
      <c r="O16" s="308"/>
      <c r="P16" s="309"/>
      <c r="Q16" s="301"/>
    </row>
    <row r="17" spans="1:17" ht="12.75" customHeight="1" x14ac:dyDescent="0.35">
      <c r="A17" s="301"/>
      <c r="B17" s="307"/>
      <c r="C17" s="308"/>
      <c r="D17" s="308"/>
      <c r="E17" s="308"/>
      <c r="F17" s="308"/>
      <c r="G17" s="308"/>
      <c r="H17" s="308"/>
      <c r="I17" s="308"/>
      <c r="J17" s="308"/>
      <c r="K17" s="308"/>
      <c r="L17" s="308"/>
      <c r="M17" s="308"/>
      <c r="N17" s="308"/>
      <c r="O17" s="308"/>
      <c r="P17" s="309"/>
      <c r="Q17" s="301"/>
    </row>
    <row r="18" spans="1:17" ht="12.75" customHeight="1" x14ac:dyDescent="0.35">
      <c r="A18" s="301"/>
      <c r="B18" s="314"/>
      <c r="C18" s="617" t="s">
        <v>270</v>
      </c>
      <c r="D18" s="617"/>
      <c r="E18" s="617"/>
      <c r="F18" s="617"/>
      <c r="G18" s="617"/>
      <c r="H18" s="617"/>
      <c r="I18" s="617"/>
      <c r="J18" s="617"/>
      <c r="K18" s="617"/>
      <c r="L18" s="617"/>
      <c r="M18" s="617"/>
      <c r="N18" s="617"/>
      <c r="O18" s="617"/>
      <c r="P18" s="618"/>
      <c r="Q18" s="301"/>
    </row>
    <row r="19" spans="1:17" ht="12.75" customHeight="1" x14ac:dyDescent="0.35">
      <c r="A19" s="301"/>
      <c r="B19" s="315"/>
      <c r="C19" s="316"/>
      <c r="D19" s="316"/>
      <c r="E19" s="316"/>
      <c r="F19" s="316"/>
      <c r="G19" s="316"/>
      <c r="H19" s="316"/>
      <c r="I19" s="316"/>
      <c r="J19" s="316"/>
      <c r="K19" s="316"/>
      <c r="L19" s="316"/>
      <c r="M19" s="316"/>
      <c r="N19" s="316"/>
      <c r="O19" s="316"/>
      <c r="P19" s="309"/>
      <c r="Q19" s="301"/>
    </row>
    <row r="20" spans="1:17" ht="85.75" customHeight="1" x14ac:dyDescent="0.35">
      <c r="A20" s="301"/>
      <c r="B20" s="311"/>
      <c r="C20" s="301">
        <v>0</v>
      </c>
      <c r="D20" s="310"/>
      <c r="E20" s="310" t="s">
        <v>271</v>
      </c>
      <c r="F20" s="316"/>
      <c r="G20" s="301"/>
      <c r="H20" s="301"/>
      <c r="I20" s="422" t="s">
        <v>272</v>
      </c>
      <c r="J20" s="301"/>
      <c r="K20" s="609" t="s">
        <v>273</v>
      </c>
      <c r="L20" s="609"/>
      <c r="M20" s="609"/>
      <c r="N20" s="609"/>
      <c r="O20" s="609"/>
      <c r="P20" s="309"/>
      <c r="Q20" s="301"/>
    </row>
    <row r="21" spans="1:17" ht="12.75" customHeight="1" x14ac:dyDescent="0.35">
      <c r="A21" s="301"/>
      <c r="B21" s="311"/>
      <c r="C21" s="313" t="s">
        <v>7</v>
      </c>
      <c r="D21" s="310"/>
      <c r="E21" s="310" t="s">
        <v>274</v>
      </c>
      <c r="F21" s="316"/>
      <c r="G21" s="301"/>
      <c r="H21" s="301"/>
      <c r="I21" s="301"/>
      <c r="J21" s="301"/>
      <c r="K21" s="609"/>
      <c r="L21" s="609"/>
      <c r="M21" s="609"/>
      <c r="N21" s="609"/>
      <c r="O21" s="609"/>
      <c r="P21" s="309"/>
      <c r="Q21" s="301"/>
    </row>
    <row r="22" spans="1:17" ht="12.75" customHeight="1" x14ac:dyDescent="0.35">
      <c r="A22" s="301"/>
      <c r="B22" s="315"/>
      <c r="C22" s="301"/>
      <c r="D22" s="316"/>
      <c r="E22" s="316"/>
      <c r="F22" s="316"/>
      <c r="G22" s="301"/>
      <c r="H22" s="301"/>
      <c r="I22" s="301"/>
      <c r="J22" s="301"/>
      <c r="K22" s="609"/>
      <c r="L22" s="609"/>
      <c r="M22" s="609"/>
      <c r="N22" s="609"/>
      <c r="O22" s="609"/>
      <c r="P22" s="309"/>
      <c r="Q22" s="301"/>
    </row>
    <row r="23" spans="1:17" ht="12.75" customHeight="1" x14ac:dyDescent="0.35">
      <c r="A23" s="301"/>
      <c r="B23" s="315"/>
      <c r="C23" s="301"/>
      <c r="D23" s="316"/>
      <c r="E23" s="316"/>
      <c r="F23" s="316"/>
      <c r="G23" s="301"/>
      <c r="H23" s="301"/>
      <c r="I23" s="301"/>
      <c r="J23" s="301"/>
      <c r="K23" s="421"/>
      <c r="L23" s="421"/>
      <c r="M23" s="421"/>
      <c r="N23" s="421"/>
      <c r="O23" s="421"/>
      <c r="P23" s="309"/>
      <c r="Q23" s="301"/>
    </row>
    <row r="24" spans="1:17" ht="12.75" customHeight="1" x14ac:dyDescent="0.35">
      <c r="A24" s="301"/>
      <c r="B24" s="314"/>
      <c r="C24" s="301" t="s">
        <v>275</v>
      </c>
      <c r="D24" s="301"/>
      <c r="E24" s="301"/>
      <c r="F24" s="301"/>
      <c r="G24" s="301"/>
      <c r="H24" s="301"/>
      <c r="I24" s="301"/>
      <c r="J24" s="301"/>
      <c r="K24" s="301"/>
      <c r="L24" s="301"/>
      <c r="M24" s="310"/>
      <c r="N24" s="310"/>
      <c r="O24" s="310"/>
      <c r="P24" s="309"/>
      <c r="Q24" s="301"/>
    </row>
    <row r="25" spans="1:17" ht="12.75" customHeight="1" x14ac:dyDescent="0.35">
      <c r="A25" s="301"/>
      <c r="B25" s="314"/>
      <c r="C25" s="301" t="s">
        <v>276</v>
      </c>
      <c r="D25" s="301"/>
      <c r="E25" s="301"/>
      <c r="F25" s="301"/>
      <c r="G25" s="301"/>
      <c r="H25" s="301"/>
      <c r="I25" s="301"/>
      <c r="J25" s="301"/>
      <c r="K25" s="301"/>
      <c r="L25" s="301"/>
      <c r="M25" s="310"/>
      <c r="N25" s="310"/>
      <c r="O25" s="310"/>
      <c r="P25" s="309"/>
      <c r="Q25" s="301"/>
    </row>
    <row r="26" spans="1:17" ht="15" hidden="1" x14ac:dyDescent="0.35">
      <c r="A26" s="301"/>
      <c r="B26" s="314"/>
      <c r="C26" s="301" t="s">
        <v>277</v>
      </c>
      <c r="D26" s="301"/>
      <c r="E26" s="302"/>
      <c r="F26" s="302"/>
      <c r="G26" s="302"/>
      <c r="H26" s="302"/>
      <c r="I26" s="302"/>
      <c r="J26" s="302"/>
      <c r="K26" s="302"/>
      <c r="L26" s="302"/>
      <c r="M26" s="317"/>
      <c r="N26" s="317"/>
      <c r="O26" s="317"/>
      <c r="P26" s="309"/>
      <c r="Q26" s="301"/>
    </row>
    <row r="27" spans="1:17" ht="12.75" customHeight="1" x14ac:dyDescent="0.35">
      <c r="A27" s="301"/>
      <c r="B27" s="314"/>
      <c r="C27" s="301"/>
      <c r="D27" s="301"/>
      <c r="E27" s="302"/>
      <c r="F27" s="302"/>
      <c r="G27" s="302"/>
      <c r="H27" s="302"/>
      <c r="I27" s="302"/>
      <c r="J27" s="302"/>
      <c r="K27" s="302"/>
      <c r="L27" s="302"/>
      <c r="M27" s="317"/>
      <c r="N27" s="317"/>
      <c r="O27" s="317"/>
      <c r="P27" s="309"/>
      <c r="Q27" s="301"/>
    </row>
    <row r="28" spans="1:17" ht="12.75" customHeight="1" x14ac:dyDescent="0.35">
      <c r="A28" s="301"/>
      <c r="B28" s="314"/>
      <c r="C28" s="617" t="s">
        <v>278</v>
      </c>
      <c r="D28" s="617"/>
      <c r="E28" s="617"/>
      <c r="F28" s="617"/>
      <c r="G28" s="617"/>
      <c r="H28" s="617"/>
      <c r="I28" s="617"/>
      <c r="J28" s="617"/>
      <c r="K28" s="617"/>
      <c r="L28" s="617"/>
      <c r="M28" s="617"/>
      <c r="N28" s="617"/>
      <c r="O28" s="617"/>
      <c r="P28" s="318"/>
      <c r="Q28" s="301"/>
    </row>
    <row r="29" spans="1:17" ht="12.75" customHeight="1" thickBot="1" x14ac:dyDescent="0.4">
      <c r="A29" s="301"/>
      <c r="B29" s="319"/>
      <c r="C29" s="320"/>
      <c r="D29" s="320"/>
      <c r="E29" s="320"/>
      <c r="F29" s="320"/>
      <c r="G29" s="320"/>
      <c r="H29" s="320"/>
      <c r="I29" s="320"/>
      <c r="J29" s="320"/>
      <c r="K29" s="320"/>
      <c r="L29" s="320"/>
      <c r="M29" s="320"/>
      <c r="N29" s="320"/>
      <c r="O29" s="320"/>
      <c r="P29" s="321"/>
      <c r="Q29" s="301"/>
    </row>
    <row r="30" spans="1:17" ht="12.75" customHeight="1" thickBot="1" x14ac:dyDescent="0.4">
      <c r="A30" s="301"/>
      <c r="B30" s="301"/>
      <c r="C30" s="322"/>
      <c r="D30" s="301"/>
      <c r="E30" s="301"/>
      <c r="F30" s="301"/>
      <c r="G30" s="301"/>
      <c r="H30" s="301"/>
      <c r="I30" s="301"/>
      <c r="J30" s="301"/>
      <c r="K30" s="301"/>
      <c r="L30" s="301"/>
      <c r="M30" s="301"/>
      <c r="N30" s="301"/>
      <c r="O30" s="301"/>
      <c r="P30" s="301"/>
      <c r="Q30" s="301"/>
    </row>
    <row r="31" spans="1:17" s="285" customFormat="1" ht="15.75" customHeight="1" thickBot="1" x14ac:dyDescent="0.4">
      <c r="A31" s="303"/>
      <c r="B31" s="621" t="s">
        <v>279</v>
      </c>
      <c r="C31" s="622"/>
      <c r="D31" s="622"/>
      <c r="E31" s="622"/>
      <c r="F31" s="622"/>
      <c r="G31" s="622"/>
      <c r="H31" s="622"/>
      <c r="I31" s="622"/>
      <c r="J31" s="622"/>
      <c r="K31" s="622"/>
      <c r="L31" s="622"/>
      <c r="M31" s="622"/>
      <c r="N31" s="622"/>
      <c r="O31" s="622"/>
      <c r="P31" s="623"/>
      <c r="Q31" s="303"/>
    </row>
    <row r="32" spans="1:17" s="98" customFormat="1" ht="15.75" customHeight="1" x14ac:dyDescent="0.35">
      <c r="A32" s="306"/>
      <c r="B32" s="323"/>
      <c r="C32" s="324"/>
      <c r="D32" s="325"/>
      <c r="E32" s="325"/>
      <c r="F32" s="325"/>
      <c r="G32" s="325"/>
      <c r="H32" s="325"/>
      <c r="I32" s="325"/>
      <c r="J32" s="325"/>
      <c r="K32" s="325"/>
      <c r="L32" s="325"/>
      <c r="M32" s="325"/>
      <c r="N32" s="325"/>
      <c r="O32" s="325"/>
      <c r="P32" s="326"/>
      <c r="Q32" s="306"/>
    </row>
    <row r="33" spans="1:17" ht="12.75" customHeight="1" x14ac:dyDescent="0.35">
      <c r="A33" s="301"/>
      <c r="B33" s="314"/>
      <c r="C33" s="310" t="s">
        <v>280</v>
      </c>
      <c r="D33" s="301"/>
      <c r="E33" s="301"/>
      <c r="F33" s="301"/>
      <c r="G33" s="301"/>
      <c r="H33" s="301"/>
      <c r="I33" s="301"/>
      <c r="J33" s="301"/>
      <c r="K33" s="301"/>
      <c r="L33" s="301"/>
      <c r="M33" s="301"/>
      <c r="N33" s="301"/>
      <c r="O33" s="301"/>
      <c r="P33" s="309"/>
      <c r="Q33" s="301"/>
    </row>
    <row r="34" spans="1:17" ht="12.75" customHeight="1" x14ac:dyDescent="0.35">
      <c r="A34" s="301"/>
      <c r="B34" s="314"/>
      <c r="C34" s="327"/>
      <c r="D34" s="301"/>
      <c r="E34" s="301"/>
      <c r="F34" s="301"/>
      <c r="G34" s="301"/>
      <c r="H34" s="301"/>
      <c r="I34" s="301"/>
      <c r="J34" s="301"/>
      <c r="K34" s="301"/>
      <c r="L34" s="301"/>
      <c r="M34" s="301"/>
      <c r="N34" s="301"/>
      <c r="O34" s="301"/>
      <c r="P34" s="309"/>
      <c r="Q34" s="301"/>
    </row>
    <row r="35" spans="1:17" ht="12.75" customHeight="1" x14ac:dyDescent="0.35">
      <c r="A35" s="390"/>
      <c r="B35" s="328"/>
      <c r="C35" s="329" t="str">
        <f>CONCATENATE(Questionnaire!B17," to ",Questionnaire!B31)</f>
        <v>1 to 15</v>
      </c>
      <c r="D35" s="330" t="s">
        <v>281</v>
      </c>
      <c r="E35" s="301"/>
      <c r="F35" s="301"/>
      <c r="G35" s="301"/>
      <c r="H35" s="301"/>
      <c r="I35" s="301"/>
      <c r="J35" s="301"/>
      <c r="K35" s="301"/>
      <c r="L35" s="301"/>
      <c r="M35" s="301"/>
      <c r="N35" s="301"/>
      <c r="O35" s="301"/>
      <c r="P35" s="309"/>
      <c r="Q35" s="301"/>
    </row>
    <row r="36" spans="1:17" ht="12.75" customHeight="1" x14ac:dyDescent="0.35">
      <c r="A36" s="390"/>
      <c r="B36" s="328"/>
      <c r="C36" s="329"/>
      <c r="D36" s="330"/>
      <c r="E36" s="301"/>
      <c r="F36" s="301"/>
      <c r="G36" s="301"/>
      <c r="H36" s="301"/>
      <c r="I36" s="301"/>
      <c r="J36" s="301"/>
      <c r="K36" s="301"/>
      <c r="L36" s="301"/>
      <c r="M36" s="301"/>
      <c r="N36" s="301"/>
      <c r="O36" s="301"/>
      <c r="P36" s="309"/>
      <c r="Q36" s="301"/>
    </row>
    <row r="37" spans="1:17" ht="12.75" customHeight="1" x14ac:dyDescent="0.35">
      <c r="A37" s="390"/>
      <c r="B37" s="314"/>
      <c r="C37" s="329"/>
      <c r="D37" s="610" t="s">
        <v>282</v>
      </c>
      <c r="E37" s="610"/>
      <c r="F37" s="610"/>
      <c r="G37" s="610"/>
      <c r="H37" s="610"/>
      <c r="I37" s="610"/>
      <c r="J37" s="610"/>
      <c r="K37" s="610"/>
      <c r="L37" s="610"/>
      <c r="M37" s="610"/>
      <c r="N37" s="610"/>
      <c r="O37" s="610"/>
      <c r="P37" s="309"/>
      <c r="Q37" s="301"/>
    </row>
    <row r="38" spans="1:17" ht="12.75" customHeight="1" x14ac:dyDescent="0.35">
      <c r="A38" s="390"/>
      <c r="B38" s="314"/>
      <c r="C38" s="329"/>
      <c r="D38" s="610"/>
      <c r="E38" s="610"/>
      <c r="F38" s="610"/>
      <c r="G38" s="610"/>
      <c r="H38" s="610"/>
      <c r="I38" s="610"/>
      <c r="J38" s="610"/>
      <c r="K38" s="610"/>
      <c r="L38" s="610"/>
      <c r="M38" s="610"/>
      <c r="N38" s="610"/>
      <c r="O38" s="610"/>
      <c r="P38" s="309"/>
      <c r="Q38" s="301"/>
    </row>
    <row r="39" spans="1:17" ht="12.75" customHeight="1" x14ac:dyDescent="0.35">
      <c r="A39" s="390"/>
      <c r="B39" s="314"/>
      <c r="C39" s="329"/>
      <c r="D39" s="301"/>
      <c r="E39" s="301"/>
      <c r="F39" s="301"/>
      <c r="G39" s="301"/>
      <c r="H39" s="301"/>
      <c r="I39" s="301"/>
      <c r="J39" s="301"/>
      <c r="K39" s="301"/>
      <c r="L39" s="301"/>
      <c r="M39" s="301"/>
      <c r="N39" s="301"/>
      <c r="O39" s="301"/>
      <c r="P39" s="309"/>
      <c r="Q39" s="301"/>
    </row>
    <row r="40" spans="1:17" ht="12.75" customHeight="1" x14ac:dyDescent="0.35">
      <c r="A40" s="390"/>
      <c r="B40" s="314"/>
      <c r="C40" s="329"/>
      <c r="D40" s="301" t="s">
        <v>283</v>
      </c>
      <c r="E40" s="301"/>
      <c r="F40" s="301"/>
      <c r="G40" s="301"/>
      <c r="H40" s="301"/>
      <c r="I40" s="301"/>
      <c r="J40" s="301"/>
      <c r="K40" s="301"/>
      <c r="L40" s="301"/>
      <c r="M40" s="301"/>
      <c r="N40" s="301"/>
      <c r="O40" s="301"/>
      <c r="P40" s="309"/>
      <c r="Q40" s="301"/>
    </row>
    <row r="41" spans="1:17" ht="12.75" customHeight="1" x14ac:dyDescent="0.35">
      <c r="A41" s="390"/>
      <c r="B41" s="314"/>
      <c r="C41" s="329"/>
      <c r="D41" s="301"/>
      <c r="E41" s="301"/>
      <c r="F41" s="301"/>
      <c r="G41" s="301"/>
      <c r="H41" s="301"/>
      <c r="I41" s="301"/>
      <c r="J41" s="301"/>
      <c r="K41" s="301"/>
      <c r="L41" s="301"/>
      <c r="M41" s="301"/>
      <c r="N41" s="301"/>
      <c r="O41" s="301"/>
      <c r="P41" s="309"/>
      <c r="Q41" s="301"/>
    </row>
    <row r="42" spans="1:17" ht="12.75" customHeight="1" x14ac:dyDescent="0.35">
      <c r="A42" s="390"/>
      <c r="B42" s="332"/>
      <c r="C42" s="329"/>
      <c r="D42" s="333" t="s">
        <v>284</v>
      </c>
      <c r="E42" s="301"/>
      <c r="F42" s="301"/>
      <c r="G42" s="301"/>
      <c r="H42" s="301"/>
      <c r="I42" s="301"/>
      <c r="J42" s="301"/>
      <c r="K42" s="301"/>
      <c r="L42" s="301"/>
      <c r="M42" s="301"/>
      <c r="N42" s="301"/>
      <c r="O42" s="301"/>
      <c r="P42" s="309"/>
      <c r="Q42" s="301"/>
    </row>
    <row r="43" spans="1:17" ht="12.75" customHeight="1" x14ac:dyDescent="0.35">
      <c r="A43" s="390"/>
      <c r="B43" s="314"/>
      <c r="C43" s="329"/>
      <c r="D43" s="602" t="s">
        <v>285</v>
      </c>
      <c r="E43" s="602"/>
      <c r="F43" s="602"/>
      <c r="G43" s="602"/>
      <c r="H43" s="602"/>
      <c r="I43" s="602"/>
      <c r="J43" s="602"/>
      <c r="K43" s="602"/>
      <c r="L43" s="602"/>
      <c r="M43" s="602"/>
      <c r="N43" s="602"/>
      <c r="O43" s="602"/>
      <c r="P43" s="309"/>
      <c r="Q43" s="301"/>
    </row>
    <row r="44" spans="1:17" ht="12.75" customHeight="1" x14ac:dyDescent="0.35">
      <c r="A44" s="390"/>
      <c r="B44" s="314"/>
      <c r="C44" s="329"/>
      <c r="D44" s="602"/>
      <c r="E44" s="602"/>
      <c r="F44" s="602"/>
      <c r="G44" s="602"/>
      <c r="H44" s="602"/>
      <c r="I44" s="602"/>
      <c r="J44" s="602"/>
      <c r="K44" s="602"/>
      <c r="L44" s="602"/>
      <c r="M44" s="602"/>
      <c r="N44" s="602"/>
      <c r="O44" s="602"/>
      <c r="P44" s="309"/>
      <c r="Q44" s="301"/>
    </row>
    <row r="45" spans="1:17" ht="12.75" customHeight="1" x14ac:dyDescent="0.35">
      <c r="A45" s="390"/>
      <c r="B45" s="314"/>
      <c r="C45" s="329"/>
      <c r="D45" s="602"/>
      <c r="E45" s="602"/>
      <c r="F45" s="602"/>
      <c r="G45" s="602"/>
      <c r="H45" s="602"/>
      <c r="I45" s="602"/>
      <c r="J45" s="602"/>
      <c r="K45" s="602"/>
      <c r="L45" s="602"/>
      <c r="M45" s="602"/>
      <c r="N45" s="602"/>
      <c r="O45" s="602"/>
      <c r="P45" s="309"/>
      <c r="Q45" s="301"/>
    </row>
    <row r="46" spans="1:17" ht="12.75" customHeight="1" x14ac:dyDescent="0.35">
      <c r="A46" s="390"/>
      <c r="B46" s="332"/>
      <c r="C46" s="329"/>
      <c r="D46" s="333" t="s">
        <v>286</v>
      </c>
      <c r="E46" s="301"/>
      <c r="F46" s="301"/>
      <c r="G46" s="301"/>
      <c r="H46" s="301"/>
      <c r="I46" s="301"/>
      <c r="J46" s="301"/>
      <c r="K46" s="301"/>
      <c r="L46" s="301"/>
      <c r="M46" s="301"/>
      <c r="N46" s="301"/>
      <c r="O46" s="301"/>
      <c r="P46" s="309"/>
      <c r="Q46" s="301"/>
    </row>
    <row r="47" spans="1:17" ht="12.75" customHeight="1" x14ac:dyDescent="0.35">
      <c r="A47" s="390"/>
      <c r="B47" s="314"/>
      <c r="C47" s="329"/>
      <c r="D47" s="610" t="s">
        <v>287</v>
      </c>
      <c r="E47" s="610"/>
      <c r="F47" s="610"/>
      <c r="G47" s="610"/>
      <c r="H47" s="610"/>
      <c r="I47" s="610"/>
      <c r="J47" s="610"/>
      <c r="K47" s="610"/>
      <c r="L47" s="610"/>
      <c r="M47" s="610"/>
      <c r="N47" s="610"/>
      <c r="O47" s="610"/>
      <c r="P47" s="309"/>
      <c r="Q47" s="301"/>
    </row>
    <row r="48" spans="1:17" ht="12.75" customHeight="1" x14ac:dyDescent="0.35">
      <c r="A48" s="390"/>
      <c r="B48" s="314"/>
      <c r="C48" s="329"/>
      <c r="D48" s="610"/>
      <c r="E48" s="610"/>
      <c r="F48" s="610"/>
      <c r="G48" s="610"/>
      <c r="H48" s="610"/>
      <c r="I48" s="610"/>
      <c r="J48" s="610"/>
      <c r="K48" s="610"/>
      <c r="L48" s="610"/>
      <c r="M48" s="610"/>
      <c r="N48" s="610"/>
      <c r="O48" s="610"/>
      <c r="P48" s="309"/>
      <c r="Q48" s="301"/>
    </row>
    <row r="49" spans="1:17" ht="12.75" customHeight="1" x14ac:dyDescent="0.35">
      <c r="A49" s="390"/>
      <c r="B49" s="314"/>
      <c r="C49" s="392"/>
      <c r="D49" s="610"/>
      <c r="E49" s="610"/>
      <c r="F49" s="610"/>
      <c r="G49" s="610"/>
      <c r="H49" s="610"/>
      <c r="I49" s="610"/>
      <c r="J49" s="610"/>
      <c r="K49" s="610"/>
      <c r="L49" s="610"/>
      <c r="M49" s="610"/>
      <c r="N49" s="610"/>
      <c r="O49" s="610"/>
      <c r="P49" s="309"/>
      <c r="Q49" s="301"/>
    </row>
    <row r="50" spans="1:17" ht="12.75" customHeight="1" x14ac:dyDescent="0.35">
      <c r="A50" s="390"/>
      <c r="B50" s="314"/>
      <c r="C50" s="329"/>
      <c r="D50" s="610"/>
      <c r="E50" s="610"/>
      <c r="F50" s="610"/>
      <c r="G50" s="610"/>
      <c r="H50" s="610"/>
      <c r="I50" s="610"/>
      <c r="J50" s="610"/>
      <c r="K50" s="610"/>
      <c r="L50" s="610"/>
      <c r="M50" s="610"/>
      <c r="N50" s="610"/>
      <c r="O50" s="610"/>
      <c r="P50" s="309"/>
      <c r="Q50" s="301"/>
    </row>
    <row r="51" spans="1:17" ht="12.75" customHeight="1" x14ac:dyDescent="0.35">
      <c r="A51" s="390"/>
      <c r="B51" s="314"/>
      <c r="C51" s="329"/>
      <c r="D51" s="610"/>
      <c r="E51" s="610"/>
      <c r="F51" s="610"/>
      <c r="G51" s="610"/>
      <c r="H51" s="610"/>
      <c r="I51" s="610"/>
      <c r="J51" s="610"/>
      <c r="K51" s="610"/>
      <c r="L51" s="610"/>
      <c r="M51" s="610"/>
      <c r="N51" s="610"/>
      <c r="O51" s="610"/>
      <c r="P51" s="309"/>
      <c r="Q51" s="301"/>
    </row>
    <row r="52" spans="1:17" ht="12.75" customHeight="1" x14ac:dyDescent="0.35">
      <c r="A52" s="390"/>
      <c r="B52" s="314"/>
      <c r="C52" s="329"/>
      <c r="D52" s="610"/>
      <c r="E52" s="610"/>
      <c r="F52" s="610"/>
      <c r="G52" s="610"/>
      <c r="H52" s="610"/>
      <c r="I52" s="610"/>
      <c r="J52" s="610"/>
      <c r="K52" s="610"/>
      <c r="L52" s="610"/>
      <c r="M52" s="610"/>
      <c r="N52" s="610"/>
      <c r="O52" s="610"/>
      <c r="P52" s="309"/>
      <c r="Q52" s="301"/>
    </row>
    <row r="53" spans="1:17" ht="5.25" customHeight="1" thickBot="1" x14ac:dyDescent="0.4">
      <c r="A53" s="390"/>
      <c r="B53" s="334"/>
      <c r="C53" s="335"/>
      <c r="D53" s="336"/>
      <c r="E53" s="336"/>
      <c r="F53" s="336"/>
      <c r="G53" s="336"/>
      <c r="H53" s="336"/>
      <c r="I53" s="336"/>
      <c r="J53" s="336"/>
      <c r="K53" s="336"/>
      <c r="L53" s="336"/>
      <c r="M53" s="336"/>
      <c r="N53" s="336"/>
      <c r="O53" s="336"/>
      <c r="P53" s="337"/>
      <c r="Q53" s="301"/>
    </row>
    <row r="54" spans="1:17" ht="6.75" customHeight="1" x14ac:dyDescent="0.35">
      <c r="A54" s="390"/>
      <c r="B54" s="338"/>
      <c r="C54" s="339"/>
      <c r="D54" s="340"/>
      <c r="E54" s="340"/>
      <c r="F54" s="340"/>
      <c r="G54" s="340"/>
      <c r="H54" s="340"/>
      <c r="I54" s="340"/>
      <c r="J54" s="340"/>
      <c r="K54" s="340"/>
      <c r="L54" s="340"/>
      <c r="M54" s="340"/>
      <c r="N54" s="340"/>
      <c r="O54" s="340"/>
      <c r="P54" s="341"/>
      <c r="Q54" s="301"/>
    </row>
    <row r="55" spans="1:17" ht="12.75" customHeight="1" x14ac:dyDescent="0.35">
      <c r="A55" s="390"/>
      <c r="B55" s="332"/>
      <c r="C55" s="329" t="str">
        <f>CONCATENATE(Questionnaire!B17," to ",Questionnaire!B31)</f>
        <v>1 to 15</v>
      </c>
      <c r="D55" s="333" t="s">
        <v>288</v>
      </c>
      <c r="E55" s="301"/>
      <c r="F55" s="301"/>
      <c r="G55" s="301"/>
      <c r="H55" s="301"/>
      <c r="I55" s="301"/>
      <c r="J55" s="301"/>
      <c r="K55" s="301"/>
      <c r="L55" s="301"/>
      <c r="M55" s="301"/>
      <c r="N55" s="301"/>
      <c r="O55" s="301"/>
      <c r="P55" s="309"/>
      <c r="Q55" s="301"/>
    </row>
    <row r="56" spans="1:17" ht="12.75" customHeight="1" x14ac:dyDescent="0.35">
      <c r="A56" s="390"/>
      <c r="B56" s="314"/>
      <c r="C56" s="329" t="s">
        <v>289</v>
      </c>
      <c r="D56" s="602" t="s">
        <v>290</v>
      </c>
      <c r="E56" s="602"/>
      <c r="F56" s="602"/>
      <c r="G56" s="602"/>
      <c r="H56" s="602"/>
      <c r="I56" s="602"/>
      <c r="J56" s="602"/>
      <c r="K56" s="602"/>
      <c r="L56" s="602"/>
      <c r="M56" s="602"/>
      <c r="N56" s="602"/>
      <c r="O56" s="602"/>
      <c r="P56" s="309"/>
      <c r="Q56" s="301"/>
    </row>
    <row r="57" spans="1:17" ht="12.75" customHeight="1" x14ac:dyDescent="0.35">
      <c r="A57" s="390"/>
      <c r="B57" s="314"/>
      <c r="C57" s="329"/>
      <c r="D57" s="602"/>
      <c r="E57" s="602"/>
      <c r="F57" s="602"/>
      <c r="G57" s="602"/>
      <c r="H57" s="602"/>
      <c r="I57" s="602"/>
      <c r="J57" s="602"/>
      <c r="K57" s="602"/>
      <c r="L57" s="602"/>
      <c r="M57" s="602"/>
      <c r="N57" s="602"/>
      <c r="O57" s="602"/>
      <c r="P57" s="309"/>
      <c r="Q57" s="301"/>
    </row>
    <row r="58" spans="1:17" ht="12.75" customHeight="1" x14ac:dyDescent="0.35">
      <c r="A58" s="390"/>
      <c r="B58" s="314"/>
      <c r="C58" s="329"/>
      <c r="D58" s="602"/>
      <c r="E58" s="602"/>
      <c r="F58" s="602"/>
      <c r="G58" s="602"/>
      <c r="H58" s="602"/>
      <c r="I58" s="602"/>
      <c r="J58" s="602"/>
      <c r="K58" s="602"/>
      <c r="L58" s="602"/>
      <c r="M58" s="602"/>
      <c r="N58" s="602"/>
      <c r="O58" s="602"/>
      <c r="P58" s="309"/>
      <c r="Q58" s="301"/>
    </row>
    <row r="59" spans="1:17" ht="21.75" customHeight="1" x14ac:dyDescent="0.35">
      <c r="A59" s="390"/>
      <c r="B59" s="314"/>
      <c r="C59" s="329"/>
      <c r="D59" s="608" t="s">
        <v>291</v>
      </c>
      <c r="E59" s="608"/>
      <c r="F59" s="608"/>
      <c r="G59" s="608"/>
      <c r="H59" s="608"/>
      <c r="I59" s="608"/>
      <c r="J59" s="608"/>
      <c r="K59" s="608"/>
      <c r="L59" s="608"/>
      <c r="M59" s="608"/>
      <c r="N59" s="608"/>
      <c r="O59" s="608"/>
      <c r="P59" s="309"/>
      <c r="Q59" s="301"/>
    </row>
    <row r="60" spans="1:17" ht="12.75" customHeight="1" x14ac:dyDescent="0.35">
      <c r="A60" s="390"/>
      <c r="B60" s="314"/>
      <c r="C60" s="329"/>
      <c r="D60" s="624" t="s">
        <v>292</v>
      </c>
      <c r="E60" s="624"/>
      <c r="F60" s="624"/>
      <c r="G60" s="624"/>
      <c r="H60" s="624"/>
      <c r="I60" s="624"/>
      <c r="J60" s="624"/>
      <c r="K60" s="624"/>
      <c r="L60" s="624"/>
      <c r="M60" s="624"/>
      <c r="N60" s="624"/>
      <c r="O60" s="624"/>
      <c r="P60" s="309"/>
      <c r="Q60" s="301"/>
    </row>
    <row r="61" spans="1:17" ht="12.75" customHeight="1" x14ac:dyDescent="0.35">
      <c r="A61" s="390"/>
      <c r="B61" s="314"/>
      <c r="C61" s="329"/>
      <c r="D61" s="624"/>
      <c r="E61" s="624"/>
      <c r="F61" s="624"/>
      <c r="G61" s="624"/>
      <c r="H61" s="624"/>
      <c r="I61" s="624"/>
      <c r="J61" s="624"/>
      <c r="K61" s="624"/>
      <c r="L61" s="624"/>
      <c r="M61" s="624"/>
      <c r="N61" s="624"/>
      <c r="O61" s="624"/>
      <c r="P61" s="309"/>
      <c r="Q61" s="301"/>
    </row>
    <row r="62" spans="1:17" ht="12.75" customHeight="1" x14ac:dyDescent="0.35">
      <c r="A62" s="390"/>
      <c r="B62" s="314"/>
      <c r="C62" s="329"/>
      <c r="D62" s="624"/>
      <c r="E62" s="624"/>
      <c r="F62" s="624"/>
      <c r="G62" s="624"/>
      <c r="H62" s="624"/>
      <c r="I62" s="624"/>
      <c r="J62" s="624"/>
      <c r="K62" s="624"/>
      <c r="L62" s="624"/>
      <c r="M62" s="624"/>
      <c r="N62" s="624"/>
      <c r="O62" s="624"/>
      <c r="P62" s="309"/>
      <c r="Q62" s="301"/>
    </row>
    <row r="63" spans="1:17" ht="12.75" customHeight="1" x14ac:dyDescent="0.35">
      <c r="A63" s="390"/>
      <c r="B63" s="314"/>
      <c r="C63" s="329"/>
      <c r="D63" s="608" t="s">
        <v>293</v>
      </c>
      <c r="E63" s="608"/>
      <c r="F63" s="608"/>
      <c r="G63" s="608"/>
      <c r="H63" s="608"/>
      <c r="I63" s="608"/>
      <c r="J63" s="608"/>
      <c r="K63" s="608"/>
      <c r="L63" s="608"/>
      <c r="M63" s="608"/>
      <c r="N63" s="608"/>
      <c r="O63" s="608"/>
      <c r="P63" s="309"/>
      <c r="Q63" s="301"/>
    </row>
    <row r="64" spans="1:17" ht="12.75" customHeight="1" x14ac:dyDescent="0.35">
      <c r="A64" s="390"/>
      <c r="B64" s="314"/>
      <c r="C64" s="329"/>
      <c r="D64" s="608"/>
      <c r="E64" s="608"/>
      <c r="F64" s="608"/>
      <c r="G64" s="608"/>
      <c r="H64" s="608"/>
      <c r="I64" s="608"/>
      <c r="J64" s="608"/>
      <c r="K64" s="608"/>
      <c r="L64" s="608"/>
      <c r="M64" s="608"/>
      <c r="N64" s="608"/>
      <c r="O64" s="608"/>
      <c r="P64" s="309"/>
      <c r="Q64" s="301"/>
    </row>
    <row r="65" spans="1:17" ht="12.75" customHeight="1" x14ac:dyDescent="0.35">
      <c r="A65" s="390"/>
      <c r="B65" s="314"/>
      <c r="C65" s="329"/>
      <c r="D65" s="608"/>
      <c r="E65" s="608"/>
      <c r="F65" s="608"/>
      <c r="G65" s="608"/>
      <c r="H65" s="608"/>
      <c r="I65" s="608"/>
      <c r="J65" s="608"/>
      <c r="K65" s="608"/>
      <c r="L65" s="608"/>
      <c r="M65" s="608"/>
      <c r="N65" s="608"/>
      <c r="O65" s="608"/>
      <c r="P65" s="309"/>
      <c r="Q65" s="301"/>
    </row>
    <row r="66" spans="1:17" ht="12.75" customHeight="1" x14ac:dyDescent="0.35">
      <c r="A66" s="390"/>
      <c r="B66" s="314"/>
      <c r="C66" s="329"/>
      <c r="D66" s="608" t="s">
        <v>294</v>
      </c>
      <c r="E66" s="608"/>
      <c r="F66" s="608"/>
      <c r="G66" s="608"/>
      <c r="H66" s="608"/>
      <c r="I66" s="608"/>
      <c r="J66" s="608"/>
      <c r="K66" s="608"/>
      <c r="L66" s="608"/>
      <c r="M66" s="608"/>
      <c r="N66" s="608"/>
      <c r="O66" s="608"/>
      <c r="P66" s="309"/>
      <c r="Q66" s="301"/>
    </row>
    <row r="67" spans="1:17" ht="12.75" customHeight="1" x14ac:dyDescent="0.35">
      <c r="A67" s="390"/>
      <c r="B67" s="314"/>
      <c r="C67" s="329"/>
      <c r="D67" s="608"/>
      <c r="E67" s="608"/>
      <c r="F67" s="608"/>
      <c r="G67" s="608"/>
      <c r="H67" s="608"/>
      <c r="I67" s="608"/>
      <c r="J67" s="608"/>
      <c r="K67" s="608"/>
      <c r="L67" s="608"/>
      <c r="M67" s="608"/>
      <c r="N67" s="608"/>
      <c r="O67" s="608"/>
      <c r="P67" s="309"/>
      <c r="Q67" s="301"/>
    </row>
    <row r="68" spans="1:17" ht="12.75" customHeight="1" x14ac:dyDescent="0.35">
      <c r="A68" s="390"/>
      <c r="B68" s="332"/>
      <c r="C68" s="329"/>
      <c r="D68" s="333" t="s">
        <v>295</v>
      </c>
      <c r="E68" s="344"/>
      <c r="F68" s="344"/>
      <c r="G68" s="344"/>
      <c r="H68" s="344"/>
      <c r="I68" s="344"/>
      <c r="J68" s="344"/>
      <c r="K68" s="344"/>
      <c r="L68" s="344"/>
      <c r="M68" s="344"/>
      <c r="N68" s="344"/>
      <c r="O68" s="344"/>
      <c r="P68" s="309"/>
      <c r="Q68" s="301"/>
    </row>
    <row r="69" spans="1:17" ht="12.75" customHeight="1" x14ac:dyDescent="0.35">
      <c r="A69" s="390"/>
      <c r="B69" s="314"/>
      <c r="C69" s="329"/>
      <c r="D69" s="345" t="s">
        <v>296</v>
      </c>
      <c r="E69" s="346"/>
      <c r="F69" s="346"/>
      <c r="G69" s="346"/>
      <c r="H69" s="346"/>
      <c r="I69" s="346"/>
      <c r="J69" s="346"/>
      <c r="K69" s="346"/>
      <c r="L69" s="346"/>
      <c r="M69" s="346"/>
      <c r="N69" s="346"/>
      <c r="O69" s="346"/>
      <c r="P69" s="309"/>
      <c r="Q69" s="301"/>
    </row>
    <row r="70" spans="1:17" ht="12.75" customHeight="1" x14ac:dyDescent="0.35">
      <c r="A70" s="390"/>
      <c r="B70" s="311"/>
      <c r="C70" s="329"/>
      <c r="D70" s="310"/>
      <c r="E70" s="310"/>
      <c r="F70" s="310"/>
      <c r="G70" s="310"/>
      <c r="H70" s="310"/>
      <c r="I70" s="310"/>
      <c r="J70" s="310"/>
      <c r="K70" s="310"/>
      <c r="L70" s="310"/>
      <c r="M70" s="310"/>
      <c r="N70" s="310"/>
      <c r="O70" s="310"/>
      <c r="P70" s="309"/>
      <c r="Q70" s="301"/>
    </row>
    <row r="71" spans="1:17" ht="12.75" customHeight="1" x14ac:dyDescent="0.35">
      <c r="A71" s="390"/>
      <c r="B71" s="332"/>
      <c r="C71" s="329" t="str">
        <f>CONCATENATE(Questionnaire!B42," &amp; ",Questionnaire!B43)</f>
        <v>18 &amp; 19</v>
      </c>
      <c r="D71" s="333" t="str">
        <f>CONCATENATE("Libraries permanently closed and opened during ",Year,"-",Year-1999)</f>
        <v>Libraries permanently closed and opened during 2022-23</v>
      </c>
      <c r="E71" s="301"/>
      <c r="F71" s="301"/>
      <c r="G71" s="301"/>
      <c r="H71" s="301"/>
      <c r="I71" s="301"/>
      <c r="J71" s="301"/>
      <c r="K71" s="301"/>
      <c r="L71" s="301"/>
      <c r="M71" s="301"/>
      <c r="N71" s="301"/>
      <c r="O71" s="301"/>
      <c r="P71" s="309"/>
      <c r="Q71" s="301"/>
    </row>
    <row r="72" spans="1:17" ht="12.75" customHeight="1" x14ac:dyDescent="0.35">
      <c r="A72" s="390"/>
      <c r="B72" s="314"/>
      <c r="C72" s="329"/>
      <c r="D72" s="301" t="s">
        <v>297</v>
      </c>
      <c r="E72" s="301"/>
      <c r="F72" s="301"/>
      <c r="G72" s="301"/>
      <c r="H72" s="301"/>
      <c r="I72" s="301"/>
      <c r="J72" s="301"/>
      <c r="K72" s="301"/>
      <c r="L72" s="301"/>
      <c r="M72" s="301"/>
      <c r="N72" s="301"/>
      <c r="O72" s="301"/>
      <c r="P72" s="309"/>
      <c r="Q72" s="301"/>
    </row>
    <row r="73" spans="1:17" ht="12.75" customHeight="1" x14ac:dyDescent="0.35">
      <c r="A73" s="390"/>
      <c r="B73" s="314"/>
      <c r="C73" s="329"/>
      <c r="D73" s="417"/>
      <c r="E73" s="417"/>
      <c r="F73" s="417"/>
      <c r="G73" s="417"/>
      <c r="H73" s="417"/>
      <c r="I73" s="417"/>
      <c r="J73" s="417"/>
      <c r="K73" s="417"/>
      <c r="L73" s="417"/>
      <c r="M73" s="417"/>
      <c r="N73" s="417"/>
      <c r="O73" s="417"/>
      <c r="P73" s="309"/>
      <c r="Q73" s="301"/>
    </row>
    <row r="74" spans="1:17" ht="12.75" customHeight="1" x14ac:dyDescent="0.35">
      <c r="A74" s="390"/>
      <c r="B74" s="314"/>
      <c r="C74" s="329">
        <f>Questionnaire!B42</f>
        <v>18</v>
      </c>
      <c r="D74" s="333" t="str">
        <f>CONCATENATE("Libraries permanently closed during ",Year,"-",Year-1999)</f>
        <v>Libraries permanently closed during 2022-23</v>
      </c>
      <c r="E74" s="301"/>
      <c r="F74" s="301"/>
      <c r="G74" s="301"/>
      <c r="H74" s="301"/>
      <c r="I74" s="301"/>
      <c r="J74" s="301"/>
      <c r="K74" s="301"/>
      <c r="L74" s="301"/>
      <c r="M74" s="301"/>
      <c r="N74" s="301"/>
      <c r="O74" s="301"/>
      <c r="P74" s="309"/>
      <c r="Q74" s="301"/>
    </row>
    <row r="75" spans="1:17" ht="12.75" customHeight="1" x14ac:dyDescent="0.35">
      <c r="A75" s="390"/>
      <c r="B75" s="314"/>
      <c r="C75" s="329"/>
      <c r="D75" s="301" t="s">
        <v>298</v>
      </c>
      <c r="E75" s="301"/>
      <c r="F75" s="301"/>
      <c r="G75" s="301"/>
      <c r="H75" s="301"/>
      <c r="I75" s="301"/>
      <c r="J75" s="301"/>
      <c r="K75" s="301"/>
      <c r="L75" s="301"/>
      <c r="M75" s="301"/>
      <c r="N75" s="301"/>
      <c r="O75" s="301"/>
      <c r="P75" s="309"/>
      <c r="Q75" s="301"/>
    </row>
    <row r="76" spans="1:17" ht="12.75" customHeight="1" x14ac:dyDescent="0.35">
      <c r="A76" s="390"/>
      <c r="B76" s="314"/>
      <c r="C76" s="329"/>
      <c r="D76" s="301" t="s">
        <v>299</v>
      </c>
      <c r="E76" s="301"/>
      <c r="F76" s="301"/>
      <c r="G76" s="301"/>
      <c r="H76" s="301"/>
      <c r="I76" s="301"/>
      <c r="J76" s="301"/>
      <c r="K76" s="301"/>
      <c r="L76" s="301"/>
      <c r="M76" s="301"/>
      <c r="N76" s="301"/>
      <c r="O76" s="301"/>
      <c r="P76" s="309"/>
      <c r="Q76" s="301"/>
    </row>
    <row r="77" spans="1:17" ht="12.75" customHeight="1" x14ac:dyDescent="0.35">
      <c r="A77" s="390"/>
      <c r="B77" s="314"/>
      <c r="C77" s="329"/>
      <c r="D77" s="301"/>
      <c r="E77" s="301"/>
      <c r="F77" s="301"/>
      <c r="G77" s="301"/>
      <c r="H77" s="301"/>
      <c r="I77" s="301"/>
      <c r="J77" s="301"/>
      <c r="K77" s="301"/>
      <c r="L77" s="301"/>
      <c r="M77" s="301"/>
      <c r="N77" s="301"/>
      <c r="O77" s="301"/>
      <c r="P77" s="309"/>
      <c r="Q77" s="301"/>
    </row>
    <row r="78" spans="1:17" ht="12.75" customHeight="1" x14ac:dyDescent="0.35">
      <c r="A78" s="390"/>
      <c r="B78" s="314"/>
      <c r="C78" s="329">
        <f>Questionnaire!B43</f>
        <v>19</v>
      </c>
      <c r="D78" s="333" t="str">
        <f>CONCATENATE("Libraries opened during ",Year,"-",Year-1999)</f>
        <v>Libraries opened during 2022-23</v>
      </c>
      <c r="E78" s="301"/>
      <c r="F78" s="301"/>
      <c r="G78" s="301"/>
      <c r="H78" s="301"/>
      <c r="I78" s="301"/>
      <c r="J78" s="301"/>
      <c r="K78" s="301"/>
      <c r="L78" s="301"/>
      <c r="M78" s="301"/>
      <c r="N78" s="301"/>
      <c r="O78" s="301"/>
      <c r="P78" s="309"/>
      <c r="Q78" s="301"/>
    </row>
    <row r="79" spans="1:17" ht="12.75" customHeight="1" x14ac:dyDescent="0.35">
      <c r="A79" s="390"/>
      <c r="B79" s="314"/>
      <c r="C79" s="329"/>
      <c r="D79" s="602" t="s">
        <v>300</v>
      </c>
      <c r="E79" s="602"/>
      <c r="F79" s="602"/>
      <c r="G79" s="602"/>
      <c r="H79" s="602"/>
      <c r="I79" s="602"/>
      <c r="J79" s="602"/>
      <c r="K79" s="602"/>
      <c r="L79" s="602"/>
      <c r="M79" s="602"/>
      <c r="N79" s="602"/>
      <c r="O79" s="602"/>
      <c r="P79" s="309"/>
      <c r="Q79" s="301"/>
    </row>
    <row r="80" spans="1:17" ht="12.75" customHeight="1" x14ac:dyDescent="0.35">
      <c r="A80" s="390"/>
      <c r="B80" s="314"/>
      <c r="C80" s="329"/>
      <c r="D80" s="602"/>
      <c r="E80" s="602"/>
      <c r="F80" s="602"/>
      <c r="G80" s="602"/>
      <c r="H80" s="602"/>
      <c r="I80" s="602"/>
      <c r="J80" s="602"/>
      <c r="K80" s="602"/>
      <c r="L80" s="602"/>
      <c r="M80" s="602"/>
      <c r="N80" s="602"/>
      <c r="O80" s="602"/>
      <c r="P80" s="309"/>
      <c r="Q80" s="301"/>
    </row>
    <row r="81" spans="1:17" ht="12.75" customHeight="1" x14ac:dyDescent="0.35">
      <c r="A81" s="390"/>
      <c r="B81" s="314"/>
      <c r="C81" s="329"/>
      <c r="D81" s="301"/>
      <c r="E81" s="301"/>
      <c r="F81" s="301"/>
      <c r="G81" s="301"/>
      <c r="H81" s="301"/>
      <c r="I81" s="301"/>
      <c r="J81" s="301"/>
      <c r="K81" s="301"/>
      <c r="L81" s="301"/>
      <c r="M81" s="301"/>
      <c r="N81" s="301"/>
      <c r="O81" s="301"/>
      <c r="P81" s="309"/>
      <c r="Q81" s="301"/>
    </row>
    <row r="82" spans="1:17" ht="12.75" customHeight="1" x14ac:dyDescent="0.35">
      <c r="A82" s="390"/>
      <c r="B82" s="314"/>
      <c r="C82" s="329"/>
      <c r="D82" s="608" t="s">
        <v>301</v>
      </c>
      <c r="E82" s="608"/>
      <c r="F82" s="608"/>
      <c r="G82" s="608"/>
      <c r="H82" s="608"/>
      <c r="I82" s="608"/>
      <c r="J82" s="608"/>
      <c r="K82" s="608"/>
      <c r="L82" s="608"/>
      <c r="M82" s="608"/>
      <c r="N82" s="608"/>
      <c r="O82" s="608"/>
      <c r="P82" s="309"/>
      <c r="Q82" s="301"/>
    </row>
    <row r="83" spans="1:17" ht="12.75" customHeight="1" x14ac:dyDescent="0.35">
      <c r="A83" s="390"/>
      <c r="B83" s="314"/>
      <c r="C83" s="329"/>
      <c r="D83" s="608"/>
      <c r="E83" s="608"/>
      <c r="F83" s="608"/>
      <c r="G83" s="608"/>
      <c r="H83" s="608"/>
      <c r="I83" s="608"/>
      <c r="J83" s="608"/>
      <c r="K83" s="608"/>
      <c r="L83" s="608"/>
      <c r="M83" s="608"/>
      <c r="N83" s="608"/>
      <c r="O83" s="608"/>
      <c r="P83" s="309"/>
      <c r="Q83" s="301"/>
    </row>
    <row r="84" spans="1:17" ht="12.75" customHeight="1" x14ac:dyDescent="0.35">
      <c r="A84" s="390"/>
      <c r="B84" s="314"/>
      <c r="C84" s="329"/>
      <c r="D84" s="342"/>
      <c r="E84" s="342"/>
      <c r="F84" s="342"/>
      <c r="G84" s="342"/>
      <c r="H84" s="342"/>
      <c r="I84" s="342"/>
      <c r="J84" s="342"/>
      <c r="K84" s="342"/>
      <c r="L84" s="342"/>
      <c r="M84" s="342"/>
      <c r="N84" s="342"/>
      <c r="O84" s="342"/>
      <c r="P84" s="309"/>
      <c r="Q84" s="301"/>
    </row>
    <row r="85" spans="1:17" ht="12.75" customHeight="1" x14ac:dyDescent="0.35">
      <c r="A85" s="390"/>
      <c r="B85" s="332"/>
      <c r="C85" s="329" t="str">
        <f>CONCATENATE(Questionnaire!B53," &amp; ",Questionnaire!B56)</f>
        <v>21 &amp; 22</v>
      </c>
      <c r="D85" s="333" t="s">
        <v>302</v>
      </c>
      <c r="E85" s="301"/>
      <c r="F85" s="301"/>
      <c r="G85" s="301"/>
      <c r="H85" s="301"/>
      <c r="I85" s="301"/>
      <c r="J85" s="301"/>
      <c r="K85" s="301"/>
      <c r="L85" s="301"/>
      <c r="M85" s="301"/>
      <c r="N85" s="301"/>
      <c r="O85" s="301"/>
      <c r="P85" s="309"/>
      <c r="Q85" s="301"/>
    </row>
    <row r="86" spans="1:17" ht="12.75" customHeight="1" x14ac:dyDescent="0.35">
      <c r="A86" s="390"/>
      <c r="B86" s="314"/>
      <c r="C86" s="329"/>
      <c r="D86" s="602" t="s">
        <v>303</v>
      </c>
      <c r="E86" s="602"/>
      <c r="F86" s="602"/>
      <c r="G86" s="602"/>
      <c r="H86" s="602"/>
      <c r="I86" s="602"/>
      <c r="J86" s="602"/>
      <c r="K86" s="602"/>
      <c r="L86" s="602"/>
      <c r="M86" s="602"/>
      <c r="N86" s="602"/>
      <c r="O86" s="602"/>
      <c r="P86" s="309"/>
      <c r="Q86" s="301"/>
    </row>
    <row r="87" spans="1:17" ht="12.75" customHeight="1" x14ac:dyDescent="0.35">
      <c r="A87" s="390"/>
      <c r="B87" s="314"/>
      <c r="C87" s="329"/>
      <c r="D87" s="602"/>
      <c r="E87" s="602"/>
      <c r="F87" s="602"/>
      <c r="G87" s="602"/>
      <c r="H87" s="602"/>
      <c r="I87" s="602"/>
      <c r="J87" s="602"/>
      <c r="K87" s="602"/>
      <c r="L87" s="602"/>
      <c r="M87" s="602"/>
      <c r="N87" s="602"/>
      <c r="O87" s="602"/>
      <c r="P87" s="309"/>
      <c r="Q87" s="301"/>
    </row>
    <row r="88" spans="1:17" ht="12.75" customHeight="1" x14ac:dyDescent="0.35">
      <c r="A88" s="390"/>
      <c r="B88" s="314"/>
      <c r="C88" s="329"/>
      <c r="D88" s="602"/>
      <c r="E88" s="602"/>
      <c r="F88" s="602"/>
      <c r="G88" s="602"/>
      <c r="H88" s="602"/>
      <c r="I88" s="602"/>
      <c r="J88" s="602"/>
      <c r="K88" s="602"/>
      <c r="L88" s="602"/>
      <c r="M88" s="602"/>
      <c r="N88" s="602"/>
      <c r="O88" s="602"/>
      <c r="P88" s="309"/>
      <c r="Q88" s="301"/>
    </row>
    <row r="89" spans="1:17" ht="12.75" customHeight="1" x14ac:dyDescent="0.35">
      <c r="A89" s="390"/>
      <c r="B89" s="314"/>
      <c r="C89" s="329"/>
      <c r="D89" s="301"/>
      <c r="E89" s="301"/>
      <c r="F89" s="301"/>
      <c r="G89" s="301"/>
      <c r="H89" s="301"/>
      <c r="I89" s="301"/>
      <c r="J89" s="301"/>
      <c r="K89" s="301"/>
      <c r="L89" s="301"/>
      <c r="M89" s="301"/>
      <c r="N89" s="301"/>
      <c r="O89" s="301"/>
      <c r="P89" s="309"/>
      <c r="Q89" s="301"/>
    </row>
    <row r="90" spans="1:17" ht="12.75" customHeight="1" x14ac:dyDescent="0.35">
      <c r="A90" s="390"/>
      <c r="B90" s="332"/>
      <c r="C90" s="329">
        <f>Questionnaire!B66</f>
        <v>24</v>
      </c>
      <c r="D90" s="333" t="s">
        <v>112</v>
      </c>
      <c r="E90" s="301"/>
      <c r="F90" s="301"/>
      <c r="G90" s="301"/>
      <c r="H90" s="301"/>
      <c r="I90" s="301"/>
      <c r="J90" s="301"/>
      <c r="K90" s="301"/>
      <c r="L90" s="301"/>
      <c r="M90" s="301"/>
      <c r="N90" s="301"/>
      <c r="O90" s="301"/>
      <c r="P90" s="309"/>
      <c r="Q90" s="301"/>
    </row>
    <row r="91" spans="1:17" ht="12.75" customHeight="1" x14ac:dyDescent="0.35">
      <c r="A91" s="390"/>
      <c r="B91" s="314"/>
      <c r="C91" s="392" t="s">
        <v>76</v>
      </c>
      <c r="D91" s="610" t="s">
        <v>304</v>
      </c>
      <c r="E91" s="610"/>
      <c r="F91" s="610"/>
      <c r="G91" s="610"/>
      <c r="H91" s="610"/>
      <c r="I91" s="610"/>
      <c r="J91" s="610"/>
      <c r="K91" s="610"/>
      <c r="L91" s="610"/>
      <c r="M91" s="610"/>
      <c r="N91" s="610"/>
      <c r="O91" s="610"/>
      <c r="P91" s="309"/>
      <c r="Q91" s="301"/>
    </row>
    <row r="92" spans="1:17" ht="12.75" customHeight="1" x14ac:dyDescent="0.35">
      <c r="A92" s="390"/>
      <c r="B92" s="314"/>
      <c r="C92" s="329"/>
      <c r="D92" s="610"/>
      <c r="E92" s="610"/>
      <c r="F92" s="610"/>
      <c r="G92" s="610"/>
      <c r="H92" s="610"/>
      <c r="I92" s="610"/>
      <c r="J92" s="610"/>
      <c r="K92" s="610"/>
      <c r="L92" s="610"/>
      <c r="M92" s="610"/>
      <c r="N92" s="610"/>
      <c r="O92" s="610"/>
      <c r="P92" s="309"/>
      <c r="Q92" s="301"/>
    </row>
    <row r="93" spans="1:17" ht="12.75" customHeight="1" x14ac:dyDescent="0.35">
      <c r="A93" s="390"/>
      <c r="B93" s="314"/>
      <c r="C93" s="329"/>
      <c r="D93" s="610"/>
      <c r="E93" s="610"/>
      <c r="F93" s="610"/>
      <c r="G93" s="610"/>
      <c r="H93" s="610"/>
      <c r="I93" s="610"/>
      <c r="J93" s="610"/>
      <c r="K93" s="610"/>
      <c r="L93" s="610"/>
      <c r="M93" s="610"/>
      <c r="N93" s="610"/>
      <c r="O93" s="610"/>
      <c r="P93" s="309"/>
      <c r="Q93" s="301"/>
    </row>
    <row r="94" spans="1:17" ht="12.75" customHeight="1" x14ac:dyDescent="0.35">
      <c r="A94" s="390"/>
      <c r="B94" s="314"/>
      <c r="C94" s="329"/>
      <c r="D94" s="610"/>
      <c r="E94" s="610"/>
      <c r="F94" s="610"/>
      <c r="G94" s="610"/>
      <c r="H94" s="610"/>
      <c r="I94" s="610"/>
      <c r="J94" s="610"/>
      <c r="K94" s="610"/>
      <c r="L94" s="610"/>
      <c r="M94" s="610"/>
      <c r="N94" s="610"/>
      <c r="O94" s="610"/>
      <c r="P94" s="309"/>
      <c r="Q94" s="301"/>
    </row>
    <row r="95" spans="1:17" ht="26.5" customHeight="1" x14ac:dyDescent="0.35">
      <c r="A95" s="390"/>
      <c r="B95" s="314"/>
      <c r="C95" s="329"/>
      <c r="D95" s="610"/>
      <c r="E95" s="610"/>
      <c r="F95" s="610"/>
      <c r="G95" s="610"/>
      <c r="H95" s="610"/>
      <c r="I95" s="610"/>
      <c r="J95" s="610"/>
      <c r="K95" s="610"/>
      <c r="L95" s="610"/>
      <c r="M95" s="610"/>
      <c r="N95" s="610"/>
      <c r="O95" s="610"/>
      <c r="P95" s="309"/>
      <c r="Q95" s="301"/>
    </row>
    <row r="96" spans="1:17" ht="12.75" customHeight="1" x14ac:dyDescent="0.35">
      <c r="A96" s="390"/>
      <c r="B96" s="314"/>
      <c r="C96" s="329"/>
      <c r="D96" s="301"/>
      <c r="E96" s="301"/>
      <c r="F96" s="301"/>
      <c r="G96" s="301"/>
      <c r="H96" s="301"/>
      <c r="I96" s="301"/>
      <c r="J96" s="301"/>
      <c r="K96" s="301"/>
      <c r="L96" s="301"/>
      <c r="M96" s="301"/>
      <c r="N96" s="301"/>
      <c r="O96" s="301"/>
      <c r="P96" s="309"/>
      <c r="Q96" s="301"/>
    </row>
    <row r="97" spans="1:17" ht="12.75" customHeight="1" x14ac:dyDescent="0.35">
      <c r="A97" s="390"/>
      <c r="B97" s="332"/>
      <c r="C97" s="329">
        <f>Questionnaire!B67</f>
        <v>25</v>
      </c>
      <c r="D97" s="603" t="str">
        <f>CONCATENATE("Number of hours available for use of and access to the internet from 1 April ",Year," to 31 March ",Year+1)</f>
        <v>Number of hours available for use of and access to the internet from 1 April 2022 to 31 March 2023</v>
      </c>
      <c r="E97" s="603"/>
      <c r="F97" s="603"/>
      <c r="G97" s="603"/>
      <c r="H97" s="603"/>
      <c r="I97" s="603"/>
      <c r="J97" s="603"/>
      <c r="K97" s="603"/>
      <c r="L97" s="603"/>
      <c r="M97" s="603"/>
      <c r="N97" s="603"/>
      <c r="O97" s="603"/>
      <c r="P97" s="309"/>
      <c r="Q97" s="301"/>
    </row>
    <row r="98" spans="1:17" ht="12.75" customHeight="1" x14ac:dyDescent="0.35">
      <c r="A98" s="390"/>
      <c r="B98" s="332"/>
      <c r="C98" s="329"/>
      <c r="D98" s="603"/>
      <c r="E98" s="603"/>
      <c r="F98" s="603"/>
      <c r="G98" s="603"/>
      <c r="H98" s="603"/>
      <c r="I98" s="603"/>
      <c r="J98" s="603"/>
      <c r="K98" s="603"/>
      <c r="L98" s="603"/>
      <c r="M98" s="603"/>
      <c r="N98" s="603"/>
      <c r="O98" s="603"/>
      <c r="P98" s="309"/>
      <c r="Q98" s="301"/>
    </row>
    <row r="99" spans="1:17" ht="12.75" customHeight="1" x14ac:dyDescent="0.35">
      <c r="A99" s="390"/>
      <c r="B99" s="311"/>
      <c r="C99" s="329"/>
      <c r="D99" s="310" t="s">
        <v>305</v>
      </c>
      <c r="E99" s="301"/>
      <c r="F99" s="301"/>
      <c r="G99" s="301"/>
      <c r="H99" s="301"/>
      <c r="I99" s="301"/>
      <c r="J99" s="301"/>
      <c r="K99" s="301"/>
      <c r="L99" s="301"/>
      <c r="M99" s="301"/>
      <c r="N99" s="301"/>
      <c r="O99" s="301"/>
      <c r="P99" s="309"/>
      <c r="Q99" s="301"/>
    </row>
    <row r="100" spans="1:17" ht="12.75" customHeight="1" x14ac:dyDescent="0.35">
      <c r="A100" s="390"/>
      <c r="B100" s="314"/>
      <c r="C100" s="329"/>
      <c r="D100" s="301"/>
      <c r="E100" s="301"/>
      <c r="F100" s="301"/>
      <c r="G100" s="301"/>
      <c r="H100" s="301"/>
      <c r="I100" s="301"/>
      <c r="J100" s="301"/>
      <c r="K100" s="301"/>
      <c r="L100" s="301"/>
      <c r="M100" s="301"/>
      <c r="N100" s="301"/>
      <c r="O100" s="301"/>
      <c r="P100" s="309"/>
      <c r="Q100" s="301"/>
    </row>
    <row r="101" spans="1:17" ht="12.75" customHeight="1" x14ac:dyDescent="0.35">
      <c r="A101" s="390"/>
      <c r="B101" s="347"/>
      <c r="C101" s="329"/>
      <c r="D101" s="348" t="s">
        <v>306</v>
      </c>
      <c r="E101" s="301"/>
      <c r="F101" s="301"/>
      <c r="G101" s="301"/>
      <c r="H101" s="301"/>
      <c r="I101" s="301"/>
      <c r="J101" s="301"/>
      <c r="K101" s="301"/>
      <c r="L101" s="301"/>
      <c r="M101" s="301"/>
      <c r="N101" s="301"/>
      <c r="O101" s="301"/>
      <c r="P101" s="309"/>
      <c r="Q101" s="301"/>
    </row>
    <row r="102" spans="1:17" ht="12.75" customHeight="1" x14ac:dyDescent="0.35">
      <c r="A102" s="390"/>
      <c r="B102" s="347"/>
      <c r="C102" s="329"/>
      <c r="D102" s="348" t="s">
        <v>307</v>
      </c>
      <c r="E102" s="301"/>
      <c r="F102" s="301"/>
      <c r="G102" s="301"/>
      <c r="H102" s="301"/>
      <c r="I102" s="301"/>
      <c r="J102" s="301"/>
      <c r="K102" s="301"/>
      <c r="L102" s="301"/>
      <c r="M102" s="301"/>
      <c r="N102" s="301"/>
      <c r="O102" s="301"/>
      <c r="P102" s="309"/>
      <c r="Q102" s="301"/>
    </row>
    <row r="103" spans="1:17" ht="12.75" customHeight="1" x14ac:dyDescent="0.35">
      <c r="A103" s="390"/>
      <c r="B103" s="311"/>
      <c r="C103" s="329"/>
      <c r="D103" s="310"/>
      <c r="E103" s="301"/>
      <c r="F103" s="301"/>
      <c r="G103" s="301"/>
      <c r="H103" s="301"/>
      <c r="I103" s="301"/>
      <c r="J103" s="301"/>
      <c r="K103" s="301"/>
      <c r="L103" s="301"/>
      <c r="M103" s="301"/>
      <c r="N103" s="301"/>
      <c r="O103" s="301"/>
      <c r="P103" s="309"/>
      <c r="Q103" s="301"/>
    </row>
    <row r="104" spans="1:17" ht="12.75" customHeight="1" x14ac:dyDescent="0.35">
      <c r="A104" s="390"/>
      <c r="B104" s="311"/>
      <c r="C104" s="329"/>
      <c r="D104" s="310" t="s">
        <v>308</v>
      </c>
      <c r="E104" s="301"/>
      <c r="F104" s="301"/>
      <c r="G104" s="301"/>
      <c r="H104" s="301"/>
      <c r="I104" s="301"/>
      <c r="J104" s="301"/>
      <c r="K104" s="301"/>
      <c r="L104" s="301"/>
      <c r="M104" s="301"/>
      <c r="N104" s="301"/>
      <c r="O104" s="301"/>
      <c r="P104" s="309"/>
      <c r="Q104" s="301"/>
    </row>
    <row r="105" spans="1:17" ht="12.75" customHeight="1" x14ac:dyDescent="0.35">
      <c r="A105" s="390"/>
      <c r="B105" s="314"/>
      <c r="C105" s="329"/>
      <c r="D105" s="602" t="s">
        <v>309</v>
      </c>
      <c r="E105" s="602"/>
      <c r="F105" s="602"/>
      <c r="G105" s="602"/>
      <c r="H105" s="602"/>
      <c r="I105" s="602"/>
      <c r="J105" s="602"/>
      <c r="K105" s="602"/>
      <c r="L105" s="602"/>
      <c r="M105" s="602"/>
      <c r="N105" s="602"/>
      <c r="O105" s="602"/>
      <c r="P105" s="309"/>
      <c r="Q105" s="301"/>
    </row>
    <row r="106" spans="1:17" ht="12.75" customHeight="1" x14ac:dyDescent="0.35">
      <c r="A106" s="390"/>
      <c r="B106" s="314"/>
      <c r="C106" s="329"/>
      <c r="D106" s="602"/>
      <c r="E106" s="602"/>
      <c r="F106" s="602"/>
      <c r="G106" s="602"/>
      <c r="H106" s="602"/>
      <c r="I106" s="602"/>
      <c r="J106" s="602"/>
      <c r="K106" s="602"/>
      <c r="L106" s="602"/>
      <c r="M106" s="602"/>
      <c r="N106" s="602"/>
      <c r="O106" s="602"/>
      <c r="P106" s="309"/>
      <c r="Q106" s="301"/>
    </row>
    <row r="107" spans="1:17" ht="12.75" customHeight="1" x14ac:dyDescent="0.35">
      <c r="A107" s="390"/>
      <c r="B107" s="314"/>
      <c r="C107" s="329"/>
      <c r="D107" s="602"/>
      <c r="E107" s="602"/>
      <c r="F107" s="602"/>
      <c r="G107" s="602"/>
      <c r="H107" s="602"/>
      <c r="I107" s="602"/>
      <c r="J107" s="602"/>
      <c r="K107" s="602"/>
      <c r="L107" s="602"/>
      <c r="M107" s="602"/>
      <c r="N107" s="602"/>
      <c r="O107" s="602"/>
      <c r="P107" s="309"/>
      <c r="Q107" s="301"/>
    </row>
    <row r="108" spans="1:17" ht="12.75" customHeight="1" x14ac:dyDescent="0.35">
      <c r="A108" s="390"/>
      <c r="B108" s="314"/>
      <c r="C108" s="329"/>
      <c r="D108" s="301"/>
      <c r="E108" s="301"/>
      <c r="F108" s="301"/>
      <c r="G108" s="301"/>
      <c r="H108" s="301"/>
      <c r="I108" s="301"/>
      <c r="J108" s="301"/>
      <c r="K108" s="301"/>
      <c r="L108" s="301"/>
      <c r="M108" s="301"/>
      <c r="N108" s="301"/>
      <c r="O108" s="301"/>
      <c r="P108" s="309"/>
      <c r="Q108" s="301"/>
    </row>
    <row r="109" spans="1:17" ht="12.75" customHeight="1" x14ac:dyDescent="0.35">
      <c r="A109" s="390"/>
      <c r="B109" s="349"/>
      <c r="C109" s="329">
        <f>Questionnaire!B68</f>
        <v>26</v>
      </c>
      <c r="D109" s="603" t="str">
        <f>CONCATENATE("Number of hours recorded for use of and access to the internet from 1 April ",Year," to 31 March ",Year+1)</f>
        <v>Number of hours recorded for use of and access to the internet from 1 April 2022 to 31 March 2023</v>
      </c>
      <c r="E109" s="603"/>
      <c r="F109" s="603"/>
      <c r="G109" s="603"/>
      <c r="H109" s="603"/>
      <c r="I109" s="603"/>
      <c r="J109" s="603"/>
      <c r="K109" s="603"/>
      <c r="L109" s="603"/>
      <c r="M109" s="603"/>
      <c r="N109" s="603"/>
      <c r="O109" s="603"/>
      <c r="P109" s="309"/>
      <c r="Q109" s="301"/>
    </row>
    <row r="110" spans="1:17" ht="12.75" customHeight="1" x14ac:dyDescent="0.35">
      <c r="A110" s="390"/>
      <c r="B110" s="349"/>
      <c r="C110" s="329"/>
      <c r="D110" s="603"/>
      <c r="E110" s="603"/>
      <c r="F110" s="603"/>
      <c r="G110" s="603"/>
      <c r="H110" s="603"/>
      <c r="I110" s="603"/>
      <c r="J110" s="603"/>
      <c r="K110" s="603"/>
      <c r="L110" s="603"/>
      <c r="M110" s="603"/>
      <c r="N110" s="603"/>
      <c r="O110" s="603"/>
      <c r="P110" s="309"/>
      <c r="Q110" s="301"/>
    </row>
    <row r="111" spans="1:17" ht="12.75" customHeight="1" x14ac:dyDescent="0.35">
      <c r="A111" s="390"/>
      <c r="B111" s="314"/>
      <c r="C111" s="329"/>
      <c r="D111" s="610" t="s">
        <v>310</v>
      </c>
      <c r="E111" s="610"/>
      <c r="F111" s="610"/>
      <c r="G111" s="610"/>
      <c r="H111" s="610"/>
      <c r="I111" s="610"/>
      <c r="J111" s="610"/>
      <c r="K111" s="610"/>
      <c r="L111" s="610"/>
      <c r="M111" s="610"/>
      <c r="N111" s="610"/>
      <c r="O111" s="610"/>
      <c r="P111" s="309"/>
      <c r="Q111" s="301"/>
    </row>
    <row r="112" spans="1:17" ht="12.75" customHeight="1" x14ac:dyDescent="0.35">
      <c r="A112" s="390"/>
      <c r="B112" s="314"/>
      <c r="C112" s="329"/>
      <c r="D112" s="610"/>
      <c r="E112" s="610"/>
      <c r="F112" s="610"/>
      <c r="G112" s="610"/>
      <c r="H112" s="610"/>
      <c r="I112" s="610"/>
      <c r="J112" s="610"/>
      <c r="K112" s="610"/>
      <c r="L112" s="610"/>
      <c r="M112" s="610"/>
      <c r="N112" s="610"/>
      <c r="O112" s="610"/>
      <c r="P112" s="309"/>
      <c r="Q112" s="301"/>
    </row>
    <row r="113" spans="1:17" ht="12.75" customHeight="1" x14ac:dyDescent="0.35">
      <c r="A113" s="390"/>
      <c r="B113" s="314"/>
      <c r="C113" s="329"/>
      <c r="D113" s="301"/>
      <c r="E113" s="301"/>
      <c r="F113" s="301"/>
      <c r="G113" s="301"/>
      <c r="H113" s="301"/>
      <c r="I113" s="301"/>
      <c r="J113" s="301"/>
      <c r="K113" s="301"/>
      <c r="L113" s="301"/>
      <c r="M113" s="301"/>
      <c r="N113" s="301"/>
      <c r="O113" s="301"/>
      <c r="P113" s="309"/>
      <c r="Q113" s="301"/>
    </row>
    <row r="114" spans="1:17" ht="12.75" customHeight="1" x14ac:dyDescent="0.35">
      <c r="A114" s="390"/>
      <c r="B114" s="347"/>
      <c r="C114" s="329"/>
      <c r="D114" s="348" t="s">
        <v>311</v>
      </c>
      <c r="E114" s="301"/>
      <c r="F114" s="301"/>
      <c r="G114" s="301"/>
      <c r="H114" s="301"/>
      <c r="I114" s="301"/>
      <c r="J114" s="301"/>
      <c r="K114" s="301"/>
      <c r="L114" s="301"/>
      <c r="M114" s="301"/>
      <c r="N114" s="301"/>
      <c r="O114" s="301"/>
      <c r="P114" s="309"/>
      <c r="Q114" s="301"/>
    </row>
    <row r="115" spans="1:17" ht="12.75" customHeight="1" x14ac:dyDescent="0.35">
      <c r="A115" s="390"/>
      <c r="B115" s="347"/>
      <c r="C115" s="329"/>
      <c r="D115" s="348" t="s">
        <v>312</v>
      </c>
      <c r="E115" s="301"/>
      <c r="F115" s="301"/>
      <c r="G115" s="301"/>
      <c r="H115" s="301"/>
      <c r="I115" s="301"/>
      <c r="J115" s="301"/>
      <c r="K115" s="301"/>
      <c r="L115" s="301"/>
      <c r="M115" s="301"/>
      <c r="N115" s="301"/>
      <c r="O115" s="301"/>
      <c r="P115" s="309"/>
      <c r="Q115" s="301"/>
    </row>
    <row r="116" spans="1:17" ht="12.75" customHeight="1" x14ac:dyDescent="0.35">
      <c r="A116" s="390"/>
      <c r="B116" s="314"/>
      <c r="C116" s="329"/>
      <c r="D116" s="610" t="s">
        <v>313</v>
      </c>
      <c r="E116" s="610"/>
      <c r="F116" s="610"/>
      <c r="G116" s="610"/>
      <c r="H116" s="610"/>
      <c r="I116" s="610"/>
      <c r="J116" s="610"/>
      <c r="K116" s="610"/>
      <c r="L116" s="610"/>
      <c r="M116" s="610"/>
      <c r="N116" s="610"/>
      <c r="O116" s="610"/>
      <c r="P116" s="309"/>
      <c r="Q116" s="301"/>
    </row>
    <row r="117" spans="1:17" ht="12.75" customHeight="1" x14ac:dyDescent="0.35">
      <c r="A117" s="390"/>
      <c r="B117" s="314"/>
      <c r="C117" s="329"/>
      <c r="D117" s="610"/>
      <c r="E117" s="610"/>
      <c r="F117" s="610"/>
      <c r="G117" s="610"/>
      <c r="H117" s="610"/>
      <c r="I117" s="610"/>
      <c r="J117" s="610"/>
      <c r="K117" s="610"/>
      <c r="L117" s="610"/>
      <c r="M117" s="610"/>
      <c r="N117" s="610"/>
      <c r="O117" s="610"/>
      <c r="P117" s="309"/>
      <c r="Q117" s="301"/>
    </row>
    <row r="118" spans="1:17" ht="5.25" customHeight="1" thickBot="1" x14ac:dyDescent="0.4">
      <c r="A118" s="301"/>
      <c r="B118" s="334"/>
      <c r="C118" s="335"/>
      <c r="D118" s="350"/>
      <c r="E118" s="350"/>
      <c r="F118" s="350"/>
      <c r="G118" s="350"/>
      <c r="H118" s="350"/>
      <c r="I118" s="350"/>
      <c r="J118" s="350"/>
      <c r="K118" s="350"/>
      <c r="L118" s="350"/>
      <c r="M118" s="350"/>
      <c r="N118" s="350"/>
      <c r="O118" s="350"/>
      <c r="P118" s="337"/>
      <c r="Q118" s="301"/>
    </row>
    <row r="119" spans="1:17" ht="12.75" customHeight="1" x14ac:dyDescent="0.35">
      <c r="A119" s="301"/>
      <c r="B119" s="351"/>
      <c r="C119" s="339"/>
      <c r="D119" s="352"/>
      <c r="E119" s="352"/>
      <c r="F119" s="352"/>
      <c r="G119" s="352"/>
      <c r="H119" s="352"/>
      <c r="I119" s="352"/>
      <c r="J119" s="352"/>
      <c r="K119" s="352"/>
      <c r="L119" s="352"/>
      <c r="M119" s="352"/>
      <c r="N119" s="352"/>
      <c r="O119" s="352"/>
      <c r="P119" s="341"/>
      <c r="Q119" s="301"/>
    </row>
    <row r="120" spans="1:17" ht="12.75" customHeight="1" x14ac:dyDescent="0.35">
      <c r="A120" s="301"/>
      <c r="B120" s="328"/>
      <c r="C120" s="329"/>
      <c r="D120" s="330" t="s">
        <v>314</v>
      </c>
      <c r="E120" s="301"/>
      <c r="F120" s="301"/>
      <c r="G120" s="301"/>
      <c r="H120" s="301"/>
      <c r="I120" s="301"/>
      <c r="J120" s="301"/>
      <c r="K120" s="301"/>
      <c r="L120" s="301"/>
      <c r="M120" s="301"/>
      <c r="N120" s="301"/>
      <c r="O120" s="301"/>
      <c r="P120" s="309"/>
      <c r="Q120" s="301"/>
    </row>
    <row r="121" spans="1:17" ht="12.75" customHeight="1" x14ac:dyDescent="0.35">
      <c r="A121" s="301"/>
      <c r="B121" s="314"/>
      <c r="C121" s="329"/>
      <c r="D121" s="301"/>
      <c r="E121" s="301"/>
      <c r="F121" s="301"/>
      <c r="G121" s="301"/>
      <c r="H121" s="301"/>
      <c r="I121" s="301"/>
      <c r="J121" s="301"/>
      <c r="K121" s="301"/>
      <c r="L121" s="301"/>
      <c r="M121" s="301"/>
      <c r="N121" s="301"/>
      <c r="O121" s="301"/>
      <c r="P121" s="309"/>
      <c r="Q121" s="301"/>
    </row>
    <row r="122" spans="1:17" ht="12.75" customHeight="1" x14ac:dyDescent="0.35">
      <c r="A122" s="301"/>
      <c r="B122" s="332"/>
      <c r="C122" s="329" t="str">
        <f>CONCATENATE(Questionnaire!B77," to ",Questionnaire!B103)</f>
        <v>29 to 44</v>
      </c>
      <c r="D122" s="333" t="s">
        <v>237</v>
      </c>
      <c r="E122" s="301"/>
      <c r="F122" s="301"/>
      <c r="G122" s="301"/>
      <c r="H122" s="301"/>
      <c r="I122" s="301"/>
      <c r="J122" s="301"/>
      <c r="K122" s="301"/>
      <c r="L122" s="301"/>
      <c r="M122" s="301"/>
      <c r="N122" s="301"/>
      <c r="O122" s="301"/>
      <c r="P122" s="309"/>
      <c r="Q122" s="301"/>
    </row>
    <row r="123" spans="1:17" ht="12.75" customHeight="1" x14ac:dyDescent="0.35">
      <c r="A123" s="301"/>
      <c r="B123" s="314"/>
      <c r="C123" s="392" t="s">
        <v>76</v>
      </c>
      <c r="D123" s="602" t="s">
        <v>315</v>
      </c>
      <c r="E123" s="602"/>
      <c r="F123" s="602"/>
      <c r="G123" s="602"/>
      <c r="H123" s="602"/>
      <c r="I123" s="602"/>
      <c r="J123" s="602"/>
      <c r="K123" s="602"/>
      <c r="L123" s="602"/>
      <c r="M123" s="602"/>
      <c r="N123" s="602"/>
      <c r="O123" s="602"/>
      <c r="P123" s="309"/>
      <c r="Q123" s="301"/>
    </row>
    <row r="124" spans="1:17" ht="12.75" customHeight="1" x14ac:dyDescent="0.35">
      <c r="A124" s="301"/>
      <c r="B124" s="314"/>
      <c r="C124" s="329"/>
      <c r="D124" s="602"/>
      <c r="E124" s="602"/>
      <c r="F124" s="602"/>
      <c r="G124" s="602"/>
      <c r="H124" s="602"/>
      <c r="I124" s="602"/>
      <c r="J124" s="602"/>
      <c r="K124" s="602"/>
      <c r="L124" s="602"/>
      <c r="M124" s="602"/>
      <c r="N124" s="602"/>
      <c r="O124" s="602"/>
      <c r="P124" s="309"/>
      <c r="Q124" s="301"/>
    </row>
    <row r="125" spans="1:17" ht="12.75" customHeight="1" x14ac:dyDescent="0.35">
      <c r="A125" s="301"/>
      <c r="B125" s="314"/>
      <c r="C125" s="329"/>
      <c r="D125" s="602"/>
      <c r="E125" s="602"/>
      <c r="F125" s="602"/>
      <c r="G125" s="602"/>
      <c r="H125" s="602"/>
      <c r="I125" s="602"/>
      <c r="J125" s="602"/>
      <c r="K125" s="602"/>
      <c r="L125" s="602"/>
      <c r="M125" s="602"/>
      <c r="N125" s="602"/>
      <c r="O125" s="602"/>
      <c r="P125" s="309"/>
      <c r="Q125" s="301"/>
    </row>
    <row r="126" spans="1:17" ht="12.75" customHeight="1" x14ac:dyDescent="0.35">
      <c r="A126" s="301"/>
      <c r="B126" s="314"/>
      <c r="C126" s="329"/>
      <c r="D126" s="602"/>
      <c r="E126" s="602"/>
      <c r="F126" s="602"/>
      <c r="G126" s="602"/>
      <c r="H126" s="602"/>
      <c r="I126" s="602"/>
      <c r="J126" s="602"/>
      <c r="K126" s="602"/>
      <c r="L126" s="602"/>
      <c r="M126" s="602"/>
      <c r="N126" s="602"/>
      <c r="O126" s="602"/>
      <c r="P126" s="309"/>
      <c r="Q126" s="301"/>
    </row>
    <row r="127" spans="1:17" ht="32.5" customHeight="1" x14ac:dyDescent="0.35">
      <c r="A127" s="301"/>
      <c r="B127" s="314"/>
      <c r="C127" s="329"/>
      <c r="D127" s="602"/>
      <c r="E127" s="602"/>
      <c r="F127" s="602"/>
      <c r="G127" s="602"/>
      <c r="H127" s="602"/>
      <c r="I127" s="602"/>
      <c r="J127" s="602"/>
      <c r="K127" s="602"/>
      <c r="L127" s="602"/>
      <c r="M127" s="602"/>
      <c r="N127" s="602"/>
      <c r="O127" s="602"/>
      <c r="P127" s="309"/>
      <c r="Q127" s="301"/>
    </row>
    <row r="128" spans="1:17" ht="11.25" customHeight="1" x14ac:dyDescent="0.35">
      <c r="A128" s="301"/>
      <c r="B128" s="314"/>
      <c r="C128" s="329"/>
      <c r="D128" s="301"/>
      <c r="E128" s="301"/>
      <c r="F128" s="301"/>
      <c r="G128" s="301"/>
      <c r="H128" s="301"/>
      <c r="I128" s="301"/>
      <c r="J128" s="301"/>
      <c r="K128" s="301"/>
      <c r="L128" s="301"/>
      <c r="M128" s="301"/>
      <c r="N128" s="301"/>
      <c r="O128" s="301"/>
      <c r="P128" s="309"/>
      <c r="Q128" s="301"/>
    </row>
    <row r="129" spans="1:17" ht="12.75" customHeight="1" x14ac:dyDescent="0.35">
      <c r="A129" s="301"/>
      <c r="B129" s="332"/>
      <c r="C129" s="329">
        <f>Questionnaire!B80</f>
        <v>30</v>
      </c>
      <c r="D129" s="333" t="s">
        <v>316</v>
      </c>
      <c r="E129" s="301"/>
      <c r="F129" s="301"/>
      <c r="G129" s="301"/>
      <c r="H129" s="301"/>
      <c r="I129" s="301"/>
      <c r="J129" s="301"/>
      <c r="K129" s="301"/>
      <c r="L129" s="301"/>
      <c r="M129" s="301"/>
      <c r="N129" s="301"/>
      <c r="O129" s="301"/>
      <c r="P129" s="309"/>
      <c r="Q129" s="301"/>
    </row>
    <row r="130" spans="1:17" ht="12.75" customHeight="1" x14ac:dyDescent="0.35">
      <c r="A130" s="301"/>
      <c r="B130" s="314"/>
      <c r="C130" s="329"/>
      <c r="D130" s="602" t="s">
        <v>317</v>
      </c>
      <c r="E130" s="602"/>
      <c r="F130" s="602"/>
      <c r="G130" s="602"/>
      <c r="H130" s="602"/>
      <c r="I130" s="602"/>
      <c r="J130" s="602"/>
      <c r="K130" s="602"/>
      <c r="L130" s="602"/>
      <c r="M130" s="602"/>
      <c r="N130" s="602"/>
      <c r="O130" s="602"/>
      <c r="P130" s="309"/>
      <c r="Q130" s="301"/>
    </row>
    <row r="131" spans="1:17" ht="12.75" customHeight="1" x14ac:dyDescent="0.35">
      <c r="A131" s="301"/>
      <c r="B131" s="314"/>
      <c r="C131" s="329"/>
      <c r="D131" s="602"/>
      <c r="E131" s="602"/>
      <c r="F131" s="602"/>
      <c r="G131" s="602"/>
      <c r="H131" s="602"/>
      <c r="I131" s="602"/>
      <c r="J131" s="602"/>
      <c r="K131" s="602"/>
      <c r="L131" s="602"/>
      <c r="M131" s="602"/>
      <c r="N131" s="602"/>
      <c r="O131" s="602"/>
      <c r="P131" s="309"/>
      <c r="Q131" s="301"/>
    </row>
    <row r="132" spans="1:17" ht="12.75" customHeight="1" x14ac:dyDescent="0.35">
      <c r="A132" s="301"/>
      <c r="B132" s="314"/>
      <c r="C132" s="329"/>
      <c r="D132" s="301"/>
      <c r="E132" s="301"/>
      <c r="F132" s="301"/>
      <c r="G132" s="301"/>
      <c r="H132" s="301"/>
      <c r="I132" s="301"/>
      <c r="J132" s="301"/>
      <c r="K132" s="301"/>
      <c r="L132" s="301"/>
      <c r="M132" s="301"/>
      <c r="N132" s="301"/>
      <c r="O132" s="301"/>
      <c r="P132" s="309"/>
      <c r="Q132" s="301"/>
    </row>
    <row r="133" spans="1:17" ht="12.75" customHeight="1" x14ac:dyDescent="0.35">
      <c r="A133" s="301"/>
      <c r="B133" s="332"/>
      <c r="C133" s="329" t="str">
        <f>CONCATENATE(Questionnaire!B82," to ",Questionnaire!B86)</f>
        <v>31 to 35</v>
      </c>
      <c r="D133" s="333" t="s">
        <v>318</v>
      </c>
      <c r="E133" s="301"/>
      <c r="F133" s="301"/>
      <c r="G133" s="301"/>
      <c r="H133" s="301"/>
      <c r="I133" s="301"/>
      <c r="J133" s="301"/>
      <c r="K133" s="301"/>
      <c r="L133" s="301"/>
      <c r="M133" s="301"/>
      <c r="N133" s="301"/>
      <c r="O133" s="301"/>
      <c r="P133" s="309"/>
      <c r="Q133" s="301"/>
    </row>
    <row r="134" spans="1:17" ht="12.75" customHeight="1" x14ac:dyDescent="0.35">
      <c r="A134" s="301"/>
      <c r="B134" s="314"/>
      <c r="C134" s="329"/>
      <c r="D134" s="602" t="s">
        <v>319</v>
      </c>
      <c r="E134" s="602"/>
      <c r="F134" s="602"/>
      <c r="G134" s="602"/>
      <c r="H134" s="602"/>
      <c r="I134" s="602"/>
      <c r="J134" s="602"/>
      <c r="K134" s="602"/>
      <c r="L134" s="602"/>
      <c r="M134" s="602"/>
      <c r="N134" s="602"/>
      <c r="O134" s="602"/>
      <c r="P134" s="309"/>
      <c r="Q134" s="301"/>
    </row>
    <row r="135" spans="1:17" ht="12.75" customHeight="1" x14ac:dyDescent="0.35">
      <c r="A135" s="301"/>
      <c r="B135" s="314"/>
      <c r="C135" s="329"/>
      <c r="D135" s="602"/>
      <c r="E135" s="602"/>
      <c r="F135" s="602"/>
      <c r="G135" s="602"/>
      <c r="H135" s="602"/>
      <c r="I135" s="602"/>
      <c r="J135" s="602"/>
      <c r="K135" s="602"/>
      <c r="L135" s="602"/>
      <c r="M135" s="602"/>
      <c r="N135" s="602"/>
      <c r="O135" s="602"/>
      <c r="P135" s="309"/>
      <c r="Q135" s="301"/>
    </row>
    <row r="136" spans="1:17" ht="12.75" customHeight="1" x14ac:dyDescent="0.35">
      <c r="A136" s="301"/>
      <c r="B136" s="314"/>
      <c r="C136" s="329"/>
      <c r="D136" s="602"/>
      <c r="E136" s="602"/>
      <c r="F136" s="602"/>
      <c r="G136" s="602"/>
      <c r="H136" s="602"/>
      <c r="I136" s="602"/>
      <c r="J136" s="602"/>
      <c r="K136" s="602"/>
      <c r="L136" s="602"/>
      <c r="M136" s="602"/>
      <c r="N136" s="602"/>
      <c r="O136" s="602"/>
      <c r="P136" s="309"/>
      <c r="Q136" s="301"/>
    </row>
    <row r="137" spans="1:17" ht="12.75" customHeight="1" x14ac:dyDescent="0.35">
      <c r="A137" s="301"/>
      <c r="B137" s="314"/>
      <c r="C137" s="329"/>
      <c r="D137" s="301"/>
      <c r="E137" s="301"/>
      <c r="F137" s="301"/>
      <c r="G137" s="301"/>
      <c r="H137" s="301"/>
      <c r="I137" s="301"/>
      <c r="J137" s="301"/>
      <c r="K137" s="301"/>
      <c r="L137" s="301"/>
      <c r="M137" s="301"/>
      <c r="N137" s="301"/>
      <c r="O137" s="301"/>
      <c r="P137" s="309"/>
      <c r="Q137" s="301"/>
    </row>
    <row r="138" spans="1:17" ht="12.75" customHeight="1" x14ac:dyDescent="0.35">
      <c r="A138" s="301"/>
      <c r="B138" s="332"/>
      <c r="C138" s="329">
        <f>Questionnaire!B88</f>
        <v>36</v>
      </c>
      <c r="D138" s="333" t="s">
        <v>127</v>
      </c>
      <c r="E138" s="301"/>
      <c r="F138" s="301"/>
      <c r="G138" s="301"/>
      <c r="H138" s="301"/>
      <c r="I138" s="301"/>
      <c r="J138" s="301"/>
      <c r="K138" s="301"/>
      <c r="L138" s="301"/>
      <c r="M138" s="301"/>
      <c r="N138" s="301"/>
      <c r="O138" s="301"/>
      <c r="P138" s="309"/>
      <c r="Q138" s="301"/>
    </row>
    <row r="139" spans="1:17" ht="12.75" customHeight="1" x14ac:dyDescent="0.35">
      <c r="A139" s="301"/>
      <c r="B139" s="314"/>
      <c r="C139" s="329"/>
      <c r="D139" s="602" t="str">
        <f>CONCATENATE("Include books in transit, set aside for binding or repair, in temporary stores or otherwise unavailable for the public.  Reference books in reserve stock should be included in line ",Questionnaire!B80,".")</f>
        <v>Include books in transit, set aside for binding or repair, in temporary stores or otherwise unavailable for the public.  Reference books in reserve stock should be included in line 30.</v>
      </c>
      <c r="E139" s="602"/>
      <c r="F139" s="602"/>
      <c r="G139" s="602"/>
      <c r="H139" s="602"/>
      <c r="I139" s="602"/>
      <c r="J139" s="602"/>
      <c r="K139" s="602"/>
      <c r="L139" s="602"/>
      <c r="M139" s="602"/>
      <c r="N139" s="602"/>
      <c r="O139" s="602"/>
      <c r="P139" s="309"/>
      <c r="Q139" s="301"/>
    </row>
    <row r="140" spans="1:17" ht="12.75" customHeight="1" x14ac:dyDescent="0.35">
      <c r="A140" s="301"/>
      <c r="B140" s="314"/>
      <c r="C140" s="329"/>
      <c r="D140" s="602"/>
      <c r="E140" s="602"/>
      <c r="F140" s="602"/>
      <c r="G140" s="602"/>
      <c r="H140" s="602"/>
      <c r="I140" s="602"/>
      <c r="J140" s="602"/>
      <c r="K140" s="602"/>
      <c r="L140" s="602"/>
      <c r="M140" s="602"/>
      <c r="N140" s="602"/>
      <c r="O140" s="602"/>
      <c r="P140" s="309"/>
      <c r="Q140" s="301"/>
    </row>
    <row r="141" spans="1:17" ht="12.75" customHeight="1" x14ac:dyDescent="0.35">
      <c r="A141" s="301"/>
      <c r="B141" s="314"/>
      <c r="C141" s="329"/>
      <c r="D141" s="301"/>
      <c r="E141" s="301"/>
      <c r="F141" s="301"/>
      <c r="G141" s="301"/>
      <c r="H141" s="301"/>
      <c r="I141" s="301"/>
      <c r="J141" s="301"/>
      <c r="K141" s="301"/>
      <c r="L141" s="301"/>
      <c r="M141" s="301"/>
      <c r="N141" s="301"/>
      <c r="O141" s="301"/>
      <c r="P141" s="309"/>
      <c r="Q141" s="301"/>
    </row>
    <row r="142" spans="1:17" ht="12.75" customHeight="1" x14ac:dyDescent="0.35">
      <c r="A142" s="301"/>
      <c r="B142" s="332"/>
      <c r="C142" s="329" t="str">
        <f>CONCATENATE(Questionnaire!B95," to ",Questionnaire!B103)</f>
        <v>38 to 44</v>
      </c>
      <c r="D142" s="333" t="s">
        <v>128</v>
      </c>
      <c r="E142" s="301"/>
      <c r="F142" s="301"/>
      <c r="G142" s="301"/>
      <c r="H142" s="301"/>
      <c r="I142" s="301"/>
      <c r="J142" s="301"/>
      <c r="K142" s="301"/>
      <c r="L142" s="301"/>
      <c r="M142" s="301"/>
      <c r="N142" s="301"/>
      <c r="O142" s="301"/>
      <c r="P142" s="309"/>
      <c r="Q142" s="301"/>
    </row>
    <row r="143" spans="1:17" ht="12.75" customHeight="1" x14ac:dyDescent="0.35">
      <c r="A143" s="301"/>
      <c r="B143" s="314"/>
      <c r="C143" s="329"/>
      <c r="D143" s="602" t="s">
        <v>320</v>
      </c>
      <c r="E143" s="602"/>
      <c r="F143" s="602"/>
      <c r="G143" s="602"/>
      <c r="H143" s="602"/>
      <c r="I143" s="602"/>
      <c r="J143" s="602"/>
      <c r="K143" s="602"/>
      <c r="L143" s="602"/>
      <c r="M143" s="602"/>
      <c r="N143" s="602"/>
      <c r="O143" s="602"/>
      <c r="P143" s="309"/>
      <c r="Q143" s="301"/>
    </row>
    <row r="144" spans="1:17" ht="12.75" customHeight="1" x14ac:dyDescent="0.35">
      <c r="A144" s="301"/>
      <c r="B144" s="314"/>
      <c r="C144" s="329"/>
      <c r="D144" s="602"/>
      <c r="E144" s="602"/>
      <c r="F144" s="602"/>
      <c r="G144" s="602"/>
      <c r="H144" s="602"/>
      <c r="I144" s="602"/>
      <c r="J144" s="602"/>
      <c r="K144" s="602"/>
      <c r="L144" s="602"/>
      <c r="M144" s="602"/>
      <c r="N144" s="602"/>
      <c r="O144" s="602"/>
      <c r="P144" s="309"/>
      <c r="Q144" s="301"/>
    </row>
    <row r="145" spans="1:17" ht="12.75" customHeight="1" x14ac:dyDescent="0.35">
      <c r="A145" s="301"/>
      <c r="B145" s="353"/>
      <c r="C145" s="329"/>
      <c r="D145" s="317"/>
      <c r="E145" s="317"/>
      <c r="F145" s="317"/>
      <c r="G145" s="317"/>
      <c r="H145" s="317"/>
      <c r="I145" s="317"/>
      <c r="J145" s="317"/>
      <c r="K145" s="317"/>
      <c r="L145" s="317"/>
      <c r="M145" s="317"/>
      <c r="N145" s="317"/>
      <c r="O145" s="317"/>
      <c r="P145" s="309"/>
      <c r="Q145" s="301"/>
    </row>
    <row r="146" spans="1:17" ht="12.75" customHeight="1" x14ac:dyDescent="0.35">
      <c r="A146" s="390"/>
      <c r="B146" s="328"/>
      <c r="C146" s="329"/>
      <c r="D146" s="330" t="s">
        <v>321</v>
      </c>
      <c r="E146" s="301"/>
      <c r="F146" s="301"/>
      <c r="G146" s="301"/>
      <c r="H146" s="301"/>
      <c r="I146" s="301"/>
      <c r="J146" s="301"/>
      <c r="K146" s="301"/>
      <c r="L146" s="301"/>
      <c r="M146" s="301"/>
      <c r="N146" s="301"/>
      <c r="O146" s="301"/>
      <c r="P146" s="309"/>
      <c r="Q146" s="301"/>
    </row>
    <row r="147" spans="1:17" ht="12.75" customHeight="1" x14ac:dyDescent="0.35">
      <c r="A147" s="390"/>
      <c r="B147" s="314"/>
      <c r="C147" s="329"/>
      <c r="D147" s="301"/>
      <c r="E147" s="301"/>
      <c r="F147" s="301"/>
      <c r="G147" s="301"/>
      <c r="H147" s="301"/>
      <c r="I147" s="301"/>
      <c r="J147" s="301"/>
      <c r="K147" s="301"/>
      <c r="L147" s="301"/>
      <c r="M147" s="301"/>
      <c r="N147" s="301"/>
      <c r="O147" s="301"/>
      <c r="P147" s="309"/>
      <c r="Q147" s="301"/>
    </row>
    <row r="148" spans="1:17" ht="12.75" customHeight="1" x14ac:dyDescent="0.35">
      <c r="A148" s="390"/>
      <c r="B148" s="332"/>
      <c r="C148" s="329" t="str">
        <f>CONCATENATE(Questionnaire!B113," &amp; ",Questionnaire!B114)</f>
        <v>46 &amp; 47</v>
      </c>
      <c r="D148" s="333" t="s">
        <v>322</v>
      </c>
      <c r="E148" s="301"/>
      <c r="F148" s="301"/>
      <c r="G148" s="301"/>
      <c r="H148" s="301"/>
      <c r="I148" s="301"/>
      <c r="J148" s="301"/>
      <c r="K148" s="301"/>
      <c r="L148" s="301"/>
      <c r="M148" s="301"/>
      <c r="N148" s="301"/>
      <c r="O148" s="301"/>
      <c r="P148" s="309"/>
      <c r="Q148" s="301"/>
    </row>
    <row r="149" spans="1:17" ht="12.75" customHeight="1" x14ac:dyDescent="0.35">
      <c r="A149" s="390"/>
      <c r="B149" s="314"/>
      <c r="C149" s="392"/>
      <c r="D149" s="602" t="s">
        <v>323</v>
      </c>
      <c r="E149" s="602"/>
      <c r="F149" s="602"/>
      <c r="G149" s="602"/>
      <c r="H149" s="602"/>
      <c r="I149" s="602"/>
      <c r="J149" s="602"/>
      <c r="K149" s="602"/>
      <c r="L149" s="602"/>
      <c r="M149" s="602"/>
      <c r="N149" s="602"/>
      <c r="O149" s="602"/>
      <c r="P149" s="309"/>
      <c r="Q149" s="301"/>
    </row>
    <row r="150" spans="1:17" ht="12.75" customHeight="1" x14ac:dyDescent="0.35">
      <c r="A150" s="390"/>
      <c r="B150" s="314"/>
      <c r="C150" s="329"/>
      <c r="D150" s="602"/>
      <c r="E150" s="602"/>
      <c r="F150" s="602"/>
      <c r="G150" s="602"/>
      <c r="H150" s="602"/>
      <c r="I150" s="602"/>
      <c r="J150" s="602"/>
      <c r="K150" s="602"/>
      <c r="L150" s="602"/>
      <c r="M150" s="602"/>
      <c r="N150" s="602"/>
      <c r="O150" s="602"/>
      <c r="P150" s="309"/>
      <c r="Q150" s="301"/>
    </row>
    <row r="151" spans="1:17" ht="12.75" customHeight="1" x14ac:dyDescent="0.35">
      <c r="A151" s="390"/>
      <c r="B151" s="314"/>
      <c r="C151" s="329"/>
      <c r="D151" s="602"/>
      <c r="E151" s="602"/>
      <c r="F151" s="602"/>
      <c r="G151" s="602"/>
      <c r="H151" s="602"/>
      <c r="I151" s="602"/>
      <c r="J151" s="602"/>
      <c r="K151" s="602"/>
      <c r="L151" s="602"/>
      <c r="M151" s="602"/>
      <c r="N151" s="602"/>
      <c r="O151" s="602"/>
      <c r="P151" s="309"/>
      <c r="Q151" s="301"/>
    </row>
    <row r="152" spans="1:17" ht="12.75" customHeight="1" x14ac:dyDescent="0.35">
      <c r="A152" s="390"/>
      <c r="B152" s="353"/>
      <c r="C152" s="329"/>
      <c r="D152" s="317"/>
      <c r="E152" s="317"/>
      <c r="F152" s="317"/>
      <c r="G152" s="317"/>
      <c r="H152" s="317"/>
      <c r="I152" s="317"/>
      <c r="J152" s="317"/>
      <c r="K152" s="317"/>
      <c r="L152" s="317"/>
      <c r="M152" s="317"/>
      <c r="N152" s="317"/>
      <c r="O152" s="317"/>
      <c r="P152" s="309"/>
      <c r="Q152" s="301"/>
    </row>
    <row r="153" spans="1:17" ht="12.75" customHeight="1" x14ac:dyDescent="0.35">
      <c r="A153" s="390"/>
      <c r="B153" s="332"/>
      <c r="C153" s="329">
        <f>Questionnaire!B115</f>
        <v>48</v>
      </c>
      <c r="D153" s="601" t="s">
        <v>324</v>
      </c>
      <c r="E153" s="601"/>
      <c r="F153" s="601"/>
      <c r="G153" s="601"/>
      <c r="H153" s="601"/>
      <c r="I153" s="601"/>
      <c r="J153" s="601"/>
      <c r="K153" s="601"/>
      <c r="L153" s="601"/>
      <c r="M153" s="601"/>
      <c r="N153" s="601"/>
      <c r="O153" s="601"/>
      <c r="P153" s="309"/>
      <c r="Q153" s="301"/>
    </row>
    <row r="154" spans="1:17" ht="12.75" customHeight="1" x14ac:dyDescent="0.35">
      <c r="A154" s="390"/>
      <c r="B154" s="332"/>
      <c r="C154" s="392"/>
      <c r="D154" s="601"/>
      <c r="E154" s="601"/>
      <c r="F154" s="601"/>
      <c r="G154" s="601"/>
      <c r="H154" s="601"/>
      <c r="I154" s="601"/>
      <c r="J154" s="601"/>
      <c r="K154" s="601"/>
      <c r="L154" s="601"/>
      <c r="M154" s="601"/>
      <c r="N154" s="601"/>
      <c r="O154" s="601"/>
      <c r="P154" s="309"/>
      <c r="Q154" s="301"/>
    </row>
    <row r="155" spans="1:17" ht="12.75" customHeight="1" x14ac:dyDescent="0.35">
      <c r="A155" s="390"/>
      <c r="B155" s="314"/>
      <c r="C155" s="329"/>
      <c r="D155" s="602" t="s">
        <v>325</v>
      </c>
      <c r="E155" s="602"/>
      <c r="F155" s="602"/>
      <c r="G155" s="602"/>
      <c r="H155" s="602"/>
      <c r="I155" s="602"/>
      <c r="J155" s="602"/>
      <c r="K155" s="602"/>
      <c r="L155" s="602"/>
      <c r="M155" s="602"/>
      <c r="N155" s="602"/>
      <c r="O155" s="602"/>
      <c r="P155" s="309"/>
      <c r="Q155" s="301"/>
    </row>
    <row r="156" spans="1:17" ht="12.75" customHeight="1" x14ac:dyDescent="0.35">
      <c r="A156" s="390"/>
      <c r="B156" s="314"/>
      <c r="C156" s="329"/>
      <c r="D156" s="602"/>
      <c r="E156" s="602"/>
      <c r="F156" s="602"/>
      <c r="G156" s="602"/>
      <c r="H156" s="602"/>
      <c r="I156" s="602"/>
      <c r="J156" s="602"/>
      <c r="K156" s="602"/>
      <c r="L156" s="602"/>
      <c r="M156" s="602"/>
      <c r="N156" s="602"/>
      <c r="O156" s="602"/>
      <c r="P156" s="309"/>
      <c r="Q156" s="301"/>
    </row>
    <row r="157" spans="1:17" ht="12.75" customHeight="1" x14ac:dyDescent="0.35">
      <c r="A157" s="390"/>
      <c r="B157" s="314"/>
      <c r="C157" s="329"/>
      <c r="D157" s="602"/>
      <c r="E157" s="602"/>
      <c r="F157" s="602"/>
      <c r="G157" s="602"/>
      <c r="H157" s="602"/>
      <c r="I157" s="602"/>
      <c r="J157" s="602"/>
      <c r="K157" s="602"/>
      <c r="L157" s="602"/>
      <c r="M157" s="602"/>
      <c r="N157" s="602"/>
      <c r="O157" s="602"/>
      <c r="P157" s="309"/>
      <c r="Q157" s="301"/>
    </row>
    <row r="158" spans="1:17" ht="12.75" customHeight="1" x14ac:dyDescent="0.35">
      <c r="A158" s="390"/>
      <c r="B158" s="314"/>
      <c r="C158" s="329"/>
      <c r="D158" s="602"/>
      <c r="E158" s="602"/>
      <c r="F158" s="602"/>
      <c r="G158" s="602"/>
      <c r="H158" s="602"/>
      <c r="I158" s="602"/>
      <c r="J158" s="602"/>
      <c r="K158" s="602"/>
      <c r="L158" s="602"/>
      <c r="M158" s="602"/>
      <c r="N158" s="602"/>
      <c r="O158" s="602"/>
      <c r="P158" s="309"/>
      <c r="Q158" s="301"/>
    </row>
    <row r="159" spans="1:17" ht="12.75" customHeight="1" x14ac:dyDescent="0.35">
      <c r="A159" s="390"/>
      <c r="B159" s="314"/>
      <c r="C159" s="329"/>
      <c r="D159" s="602"/>
      <c r="E159" s="602"/>
      <c r="F159" s="602"/>
      <c r="G159" s="602"/>
      <c r="H159" s="602"/>
      <c r="I159" s="602"/>
      <c r="J159" s="602"/>
      <c r="K159" s="602"/>
      <c r="L159" s="602"/>
      <c r="M159" s="602"/>
      <c r="N159" s="602"/>
      <c r="O159" s="602"/>
      <c r="P159" s="309"/>
      <c r="Q159" s="301"/>
    </row>
    <row r="160" spans="1:17" ht="12.75" customHeight="1" x14ac:dyDescent="0.35">
      <c r="A160" s="390"/>
      <c r="B160" s="314"/>
      <c r="C160" s="329"/>
      <c r="D160" s="602"/>
      <c r="E160" s="602"/>
      <c r="F160" s="602"/>
      <c r="G160" s="602"/>
      <c r="H160" s="602"/>
      <c r="I160" s="602"/>
      <c r="J160" s="602"/>
      <c r="K160" s="602"/>
      <c r="L160" s="602"/>
      <c r="M160" s="602"/>
      <c r="N160" s="602"/>
      <c r="O160" s="602"/>
      <c r="P160" s="309"/>
      <c r="Q160" s="301"/>
    </row>
    <row r="161" spans="1:17" ht="12.75" customHeight="1" x14ac:dyDescent="0.35">
      <c r="A161" s="390"/>
      <c r="B161" s="314"/>
      <c r="C161" s="329"/>
      <c r="D161" s="602"/>
      <c r="E161" s="602"/>
      <c r="F161" s="602"/>
      <c r="G161" s="602"/>
      <c r="H161" s="602"/>
      <c r="I161" s="602"/>
      <c r="J161" s="602"/>
      <c r="K161" s="602"/>
      <c r="L161" s="602"/>
      <c r="M161" s="602"/>
      <c r="N161" s="602"/>
      <c r="O161" s="602"/>
      <c r="P161" s="309"/>
      <c r="Q161" s="301"/>
    </row>
    <row r="162" spans="1:17" ht="12.75" customHeight="1" x14ac:dyDescent="0.35">
      <c r="A162" s="390"/>
      <c r="B162" s="314"/>
      <c r="C162" s="329"/>
      <c r="D162" s="602"/>
      <c r="E162" s="602"/>
      <c r="F162" s="602"/>
      <c r="G162" s="602"/>
      <c r="H162" s="602"/>
      <c r="I162" s="602"/>
      <c r="J162" s="602"/>
      <c r="K162" s="602"/>
      <c r="L162" s="602"/>
      <c r="M162" s="602"/>
      <c r="N162" s="602"/>
      <c r="O162" s="602"/>
      <c r="P162" s="309"/>
      <c r="Q162" s="301"/>
    </row>
    <row r="163" spans="1:17" ht="12.75" customHeight="1" x14ac:dyDescent="0.35">
      <c r="A163" s="390"/>
      <c r="B163" s="314"/>
      <c r="C163" s="329"/>
      <c r="D163" s="602"/>
      <c r="E163" s="602"/>
      <c r="F163" s="602"/>
      <c r="G163" s="602"/>
      <c r="H163" s="602"/>
      <c r="I163" s="602"/>
      <c r="J163" s="602"/>
      <c r="K163" s="602"/>
      <c r="L163" s="602"/>
      <c r="M163" s="602"/>
      <c r="N163" s="602"/>
      <c r="O163" s="602"/>
      <c r="P163" s="309"/>
      <c r="Q163" s="301"/>
    </row>
    <row r="164" spans="1:17" ht="12.75" customHeight="1" x14ac:dyDescent="0.35">
      <c r="A164" s="390"/>
      <c r="B164" s="332"/>
      <c r="C164" s="329" t="str">
        <f>CONCATENATE(Questionnaire!B127," to ",Questionnaire!B134)</f>
        <v>52 to 57</v>
      </c>
      <c r="D164" s="333" t="s">
        <v>326</v>
      </c>
      <c r="E164" s="301"/>
      <c r="F164" s="301"/>
      <c r="G164" s="301"/>
      <c r="H164" s="301"/>
      <c r="I164" s="301"/>
      <c r="J164" s="301"/>
      <c r="K164" s="301"/>
      <c r="L164" s="301"/>
      <c r="M164" s="301"/>
      <c r="N164" s="301"/>
      <c r="O164" s="301"/>
      <c r="P164" s="309"/>
      <c r="Q164" s="301"/>
    </row>
    <row r="165" spans="1:17" ht="12.75" customHeight="1" x14ac:dyDescent="0.35">
      <c r="A165" s="390"/>
      <c r="B165" s="314"/>
      <c r="C165" s="329"/>
      <c r="D165" s="602" t="s">
        <v>327</v>
      </c>
      <c r="E165" s="602"/>
      <c r="F165" s="602"/>
      <c r="G165" s="602"/>
      <c r="H165" s="602"/>
      <c r="I165" s="602"/>
      <c r="J165" s="602"/>
      <c r="K165" s="602"/>
      <c r="L165" s="602"/>
      <c r="M165" s="602"/>
      <c r="N165" s="602"/>
      <c r="O165" s="602"/>
      <c r="P165" s="309"/>
      <c r="Q165" s="301"/>
    </row>
    <row r="166" spans="1:17" ht="12.75" customHeight="1" x14ac:dyDescent="0.35">
      <c r="A166" s="390"/>
      <c r="B166" s="314"/>
      <c r="C166" s="329"/>
      <c r="D166" s="602"/>
      <c r="E166" s="602"/>
      <c r="F166" s="602"/>
      <c r="G166" s="602"/>
      <c r="H166" s="602"/>
      <c r="I166" s="602"/>
      <c r="J166" s="602"/>
      <c r="K166" s="602"/>
      <c r="L166" s="602"/>
      <c r="M166" s="602"/>
      <c r="N166" s="602"/>
      <c r="O166" s="602"/>
      <c r="P166" s="309"/>
      <c r="Q166" s="301"/>
    </row>
    <row r="167" spans="1:17" ht="5.25" customHeight="1" thickBot="1" x14ac:dyDescent="0.4">
      <c r="A167" s="390"/>
      <c r="B167" s="334"/>
      <c r="C167" s="335"/>
      <c r="D167" s="356"/>
      <c r="E167" s="356"/>
      <c r="F167" s="356"/>
      <c r="G167" s="356"/>
      <c r="H167" s="356"/>
      <c r="I167" s="356"/>
      <c r="J167" s="356"/>
      <c r="K167" s="356"/>
      <c r="L167" s="356"/>
      <c r="M167" s="356"/>
      <c r="N167" s="356"/>
      <c r="O167" s="356"/>
      <c r="P167" s="337"/>
      <c r="Q167" s="301"/>
    </row>
    <row r="168" spans="1:17" ht="12.75" customHeight="1" x14ac:dyDescent="0.35">
      <c r="A168" s="390"/>
      <c r="B168" s="338"/>
      <c r="C168" s="339"/>
      <c r="D168" s="340"/>
      <c r="E168" s="340"/>
      <c r="F168" s="340"/>
      <c r="G168" s="340"/>
      <c r="H168" s="340"/>
      <c r="I168" s="340"/>
      <c r="J168" s="340"/>
      <c r="K168" s="340"/>
      <c r="L168" s="340"/>
      <c r="M168" s="340"/>
      <c r="N168" s="340"/>
      <c r="O168" s="340"/>
      <c r="P168" s="341"/>
      <c r="Q168" s="301"/>
    </row>
    <row r="169" spans="1:17" ht="12.75" customHeight="1" x14ac:dyDescent="0.35">
      <c r="A169" s="390"/>
      <c r="B169" s="332"/>
      <c r="C169" s="329" t="str">
        <f>CONCATENATE(Questionnaire!B129," &amp; ",Questionnaire!B130)</f>
        <v>53 &amp; 54</v>
      </c>
      <c r="D169" s="333" t="s">
        <v>328</v>
      </c>
      <c r="E169" s="301"/>
      <c r="F169" s="301"/>
      <c r="G169" s="301"/>
      <c r="H169" s="301"/>
      <c r="I169" s="301"/>
      <c r="J169" s="301"/>
      <c r="K169" s="301"/>
      <c r="L169" s="301"/>
      <c r="M169" s="301"/>
      <c r="N169" s="301"/>
      <c r="O169" s="301"/>
      <c r="P169" s="309"/>
      <c r="Q169" s="301"/>
    </row>
    <row r="170" spans="1:17" ht="12.75" customHeight="1" x14ac:dyDescent="0.35">
      <c r="A170" s="390"/>
      <c r="B170" s="314"/>
      <c r="C170" s="329"/>
      <c r="D170" s="602" t="s">
        <v>329</v>
      </c>
      <c r="E170" s="602"/>
      <c r="F170" s="602"/>
      <c r="G170" s="602"/>
      <c r="H170" s="602"/>
      <c r="I170" s="602"/>
      <c r="J170" s="602"/>
      <c r="K170" s="602"/>
      <c r="L170" s="602"/>
      <c r="M170" s="602"/>
      <c r="N170" s="602"/>
      <c r="O170" s="602"/>
      <c r="P170" s="309"/>
      <c r="Q170" s="301"/>
    </row>
    <row r="171" spans="1:17" ht="12.75" customHeight="1" x14ac:dyDescent="0.35">
      <c r="A171" s="390"/>
      <c r="B171" s="314"/>
      <c r="C171" s="329"/>
      <c r="D171" s="602"/>
      <c r="E171" s="602"/>
      <c r="F171" s="602"/>
      <c r="G171" s="602"/>
      <c r="H171" s="602"/>
      <c r="I171" s="602"/>
      <c r="J171" s="602"/>
      <c r="K171" s="602"/>
      <c r="L171" s="602"/>
      <c r="M171" s="602"/>
      <c r="N171" s="602"/>
      <c r="O171" s="602"/>
      <c r="P171" s="309"/>
      <c r="Q171" s="301"/>
    </row>
    <row r="172" spans="1:17" ht="12.75" customHeight="1" x14ac:dyDescent="0.35">
      <c r="A172" s="390"/>
      <c r="B172" s="314"/>
      <c r="C172" s="329"/>
      <c r="D172" s="602"/>
      <c r="E172" s="602"/>
      <c r="F172" s="602"/>
      <c r="G172" s="602"/>
      <c r="H172" s="602"/>
      <c r="I172" s="602"/>
      <c r="J172" s="602"/>
      <c r="K172" s="602"/>
      <c r="L172" s="602"/>
      <c r="M172" s="602"/>
      <c r="N172" s="602"/>
      <c r="O172" s="602"/>
      <c r="P172" s="309"/>
      <c r="Q172" s="301"/>
    </row>
    <row r="173" spans="1:17" ht="12.75" customHeight="1" x14ac:dyDescent="0.35">
      <c r="A173" s="390"/>
      <c r="B173" s="314"/>
      <c r="C173" s="329"/>
      <c r="D173" s="602"/>
      <c r="E173" s="602"/>
      <c r="F173" s="602"/>
      <c r="G173" s="602"/>
      <c r="H173" s="602"/>
      <c r="I173" s="602"/>
      <c r="J173" s="602"/>
      <c r="K173" s="602"/>
      <c r="L173" s="602"/>
      <c r="M173" s="602"/>
      <c r="N173" s="602"/>
      <c r="O173" s="602"/>
      <c r="P173" s="309"/>
      <c r="Q173" s="301"/>
    </row>
    <row r="174" spans="1:17" ht="12.75" customHeight="1" x14ac:dyDescent="0.35">
      <c r="A174" s="390"/>
      <c r="B174" s="314"/>
      <c r="C174" s="329"/>
      <c r="D174" s="301"/>
      <c r="E174" s="301"/>
      <c r="F174" s="301"/>
      <c r="G174" s="301"/>
      <c r="H174" s="301"/>
      <c r="I174" s="301"/>
      <c r="J174" s="301"/>
      <c r="K174" s="301"/>
      <c r="L174" s="301"/>
      <c r="M174" s="301"/>
      <c r="N174" s="301"/>
      <c r="O174" s="301"/>
      <c r="P174" s="309"/>
      <c r="Q174" s="301"/>
    </row>
    <row r="175" spans="1:17" ht="12.75" customHeight="1" x14ac:dyDescent="0.35">
      <c r="A175" s="390"/>
      <c r="B175" s="332"/>
      <c r="C175" s="329">
        <f>Questionnaire!B131</f>
        <v>55</v>
      </c>
      <c r="D175" s="601" t="s">
        <v>138</v>
      </c>
      <c r="E175" s="601"/>
      <c r="F175" s="601"/>
      <c r="G175" s="601"/>
      <c r="H175" s="601"/>
      <c r="I175" s="601"/>
      <c r="J175" s="601"/>
      <c r="K175" s="601"/>
      <c r="L175" s="601"/>
      <c r="M175" s="601"/>
      <c r="N175" s="601"/>
      <c r="O175" s="601"/>
      <c r="P175" s="309"/>
      <c r="Q175" s="301"/>
    </row>
    <row r="176" spans="1:17" ht="12.75" customHeight="1" x14ac:dyDescent="0.35">
      <c r="A176" s="390"/>
      <c r="B176" s="332"/>
      <c r="C176" s="329"/>
      <c r="D176" s="601"/>
      <c r="E176" s="601"/>
      <c r="F176" s="601"/>
      <c r="G176" s="601"/>
      <c r="H176" s="601"/>
      <c r="I176" s="601"/>
      <c r="J176" s="601"/>
      <c r="K176" s="601"/>
      <c r="L176" s="601"/>
      <c r="M176" s="601"/>
      <c r="N176" s="601"/>
      <c r="O176" s="601"/>
      <c r="P176" s="309"/>
      <c r="Q176" s="301"/>
    </row>
    <row r="177" spans="1:17" ht="12.75" customHeight="1" x14ac:dyDescent="0.35">
      <c r="A177" s="390"/>
      <c r="B177" s="314"/>
      <c r="C177" s="329"/>
      <c r="D177" s="602" t="s">
        <v>330</v>
      </c>
      <c r="E177" s="602"/>
      <c r="F177" s="602"/>
      <c r="G177" s="602"/>
      <c r="H177" s="602"/>
      <c r="I177" s="602"/>
      <c r="J177" s="602"/>
      <c r="K177" s="602"/>
      <c r="L177" s="602"/>
      <c r="M177" s="602"/>
      <c r="N177" s="602"/>
      <c r="O177" s="602"/>
      <c r="P177" s="309"/>
      <c r="Q177" s="301"/>
    </row>
    <row r="178" spans="1:17" ht="12.75" customHeight="1" x14ac:dyDescent="0.35">
      <c r="A178" s="390"/>
      <c r="B178" s="314"/>
      <c r="C178" s="329"/>
      <c r="D178" s="602"/>
      <c r="E178" s="602"/>
      <c r="F178" s="602"/>
      <c r="G178" s="602"/>
      <c r="H178" s="602"/>
      <c r="I178" s="602"/>
      <c r="J178" s="602"/>
      <c r="K178" s="602"/>
      <c r="L178" s="602"/>
      <c r="M178" s="602"/>
      <c r="N178" s="602"/>
      <c r="O178" s="602"/>
      <c r="P178" s="309"/>
      <c r="Q178" s="301"/>
    </row>
    <row r="179" spans="1:17" ht="12.75" customHeight="1" x14ac:dyDescent="0.35">
      <c r="A179" s="390"/>
      <c r="B179" s="314"/>
      <c r="C179" s="329"/>
      <c r="D179" s="602"/>
      <c r="E179" s="602"/>
      <c r="F179" s="602"/>
      <c r="G179" s="602"/>
      <c r="H179" s="602"/>
      <c r="I179" s="602"/>
      <c r="J179" s="602"/>
      <c r="K179" s="602"/>
      <c r="L179" s="602"/>
      <c r="M179" s="602"/>
      <c r="N179" s="602"/>
      <c r="O179" s="602"/>
      <c r="P179" s="309"/>
      <c r="Q179" s="301"/>
    </row>
    <row r="180" spans="1:17" ht="12.75" customHeight="1" x14ac:dyDescent="0.35">
      <c r="A180" s="390"/>
      <c r="B180" s="314"/>
      <c r="C180" s="329"/>
      <c r="D180" s="602"/>
      <c r="E180" s="602"/>
      <c r="F180" s="602"/>
      <c r="G180" s="602"/>
      <c r="H180" s="602"/>
      <c r="I180" s="602"/>
      <c r="J180" s="602"/>
      <c r="K180" s="602"/>
      <c r="L180" s="602"/>
      <c r="M180" s="602"/>
      <c r="N180" s="602"/>
      <c r="O180" s="602"/>
      <c r="P180" s="309"/>
      <c r="Q180" s="301"/>
    </row>
    <row r="181" spans="1:17" ht="12.75" customHeight="1" x14ac:dyDescent="0.35">
      <c r="A181" s="390"/>
      <c r="B181" s="314"/>
      <c r="C181" s="329"/>
      <c r="D181" s="602"/>
      <c r="E181" s="602"/>
      <c r="F181" s="602"/>
      <c r="G181" s="602"/>
      <c r="H181" s="602"/>
      <c r="I181" s="602"/>
      <c r="J181" s="602"/>
      <c r="K181" s="602"/>
      <c r="L181" s="602"/>
      <c r="M181" s="602"/>
      <c r="N181" s="602"/>
      <c r="O181" s="602"/>
      <c r="P181" s="309"/>
      <c r="Q181" s="301"/>
    </row>
    <row r="182" spans="1:17" ht="12.75" customHeight="1" x14ac:dyDescent="0.35">
      <c r="A182" s="390"/>
      <c r="B182" s="314"/>
      <c r="C182" s="329"/>
      <c r="D182" s="602"/>
      <c r="E182" s="602"/>
      <c r="F182" s="602"/>
      <c r="G182" s="602"/>
      <c r="H182" s="602"/>
      <c r="I182" s="602"/>
      <c r="J182" s="602"/>
      <c r="K182" s="602"/>
      <c r="L182" s="602"/>
      <c r="M182" s="602"/>
      <c r="N182" s="602"/>
      <c r="O182" s="602"/>
      <c r="P182" s="309"/>
      <c r="Q182" s="301"/>
    </row>
    <row r="183" spans="1:17" ht="12.75" customHeight="1" x14ac:dyDescent="0.35">
      <c r="A183" s="390"/>
      <c r="B183" s="314"/>
      <c r="C183" s="329"/>
      <c r="D183" s="602"/>
      <c r="E183" s="602"/>
      <c r="F183" s="602"/>
      <c r="G183" s="602"/>
      <c r="H183" s="602"/>
      <c r="I183" s="602"/>
      <c r="J183" s="602"/>
      <c r="K183" s="602"/>
      <c r="L183" s="602"/>
      <c r="M183" s="602"/>
      <c r="N183" s="602"/>
      <c r="O183" s="602"/>
      <c r="P183" s="309"/>
      <c r="Q183" s="301"/>
    </row>
    <row r="184" spans="1:17" ht="12.75" customHeight="1" x14ac:dyDescent="0.35">
      <c r="A184" s="390"/>
      <c r="B184" s="314"/>
      <c r="C184" s="329"/>
      <c r="D184" s="602"/>
      <c r="E184" s="602"/>
      <c r="F184" s="602"/>
      <c r="G184" s="602"/>
      <c r="H184" s="602"/>
      <c r="I184" s="602"/>
      <c r="J184" s="602"/>
      <c r="K184" s="602"/>
      <c r="L184" s="602"/>
      <c r="M184" s="602"/>
      <c r="N184" s="602"/>
      <c r="O184" s="602"/>
      <c r="P184" s="309"/>
      <c r="Q184" s="301"/>
    </row>
    <row r="185" spans="1:17" ht="12.75" customHeight="1" x14ac:dyDescent="0.35">
      <c r="A185" s="390"/>
      <c r="B185" s="314"/>
      <c r="C185" s="329"/>
      <c r="D185" s="602"/>
      <c r="E185" s="602"/>
      <c r="F185" s="602"/>
      <c r="G185" s="602"/>
      <c r="H185" s="602"/>
      <c r="I185" s="602"/>
      <c r="J185" s="602"/>
      <c r="K185" s="602"/>
      <c r="L185" s="602"/>
      <c r="M185" s="602"/>
      <c r="N185" s="602"/>
      <c r="O185" s="602"/>
      <c r="P185" s="309"/>
      <c r="Q185" s="301"/>
    </row>
    <row r="186" spans="1:17" ht="12.75" customHeight="1" x14ac:dyDescent="0.35">
      <c r="A186" s="390"/>
      <c r="B186" s="353"/>
      <c r="C186" s="329"/>
      <c r="D186" s="317"/>
      <c r="E186" s="317"/>
      <c r="F186" s="317"/>
      <c r="G186" s="317"/>
      <c r="H186" s="317"/>
      <c r="I186" s="317"/>
      <c r="J186" s="317"/>
      <c r="K186" s="317"/>
      <c r="L186" s="317"/>
      <c r="M186" s="317"/>
      <c r="N186" s="317"/>
      <c r="O186" s="317"/>
      <c r="P186" s="309"/>
      <c r="Q186" s="301"/>
    </row>
    <row r="187" spans="1:17" ht="12.75" customHeight="1" x14ac:dyDescent="0.35">
      <c r="A187" s="390"/>
      <c r="B187" s="328"/>
      <c r="C187" s="392"/>
      <c r="D187" s="330" t="s">
        <v>331</v>
      </c>
      <c r="E187" s="301"/>
      <c r="F187" s="301"/>
      <c r="G187" s="301"/>
      <c r="H187" s="408"/>
      <c r="I187" s="301"/>
      <c r="J187" s="301"/>
      <c r="K187" s="301"/>
      <c r="L187" s="301"/>
      <c r="M187" s="301"/>
      <c r="N187" s="301"/>
      <c r="O187" s="301"/>
      <c r="P187" s="309"/>
      <c r="Q187" s="301"/>
    </row>
    <row r="188" spans="1:17" ht="12.75" customHeight="1" x14ac:dyDescent="0.35">
      <c r="A188" s="390"/>
      <c r="B188" s="314"/>
      <c r="C188" s="329"/>
      <c r="D188" s="301"/>
      <c r="E188" s="301"/>
      <c r="F188" s="301"/>
      <c r="G188" s="301"/>
      <c r="H188" s="301"/>
      <c r="I188" s="301"/>
      <c r="J188" s="301"/>
      <c r="K188" s="301"/>
      <c r="L188" s="301"/>
      <c r="M188" s="301"/>
      <c r="N188" s="301"/>
      <c r="O188" s="301"/>
      <c r="P188" s="309"/>
      <c r="Q188" s="301"/>
    </row>
    <row r="189" spans="1:17" ht="12.75" customHeight="1" x14ac:dyDescent="0.35">
      <c r="A189" s="390"/>
      <c r="B189" s="314"/>
      <c r="C189" s="329">
        <f>Questionnaire!B143</f>
        <v>58</v>
      </c>
      <c r="D189" s="602" t="s">
        <v>332</v>
      </c>
      <c r="E189" s="602"/>
      <c r="F189" s="602"/>
      <c r="G189" s="602"/>
      <c r="H189" s="602"/>
      <c r="I189" s="602"/>
      <c r="J189" s="602"/>
      <c r="K189" s="602"/>
      <c r="L189" s="602"/>
      <c r="M189" s="602"/>
      <c r="N189" s="602"/>
      <c r="O189" s="602"/>
      <c r="P189" s="309"/>
      <c r="Q189" s="301"/>
    </row>
    <row r="190" spans="1:17" ht="12.75" customHeight="1" x14ac:dyDescent="0.35">
      <c r="A190" s="390"/>
      <c r="B190" s="314"/>
      <c r="C190" s="329"/>
      <c r="D190" s="602"/>
      <c r="E190" s="602"/>
      <c r="F190" s="602"/>
      <c r="G190" s="602"/>
      <c r="H190" s="602"/>
      <c r="I190" s="602"/>
      <c r="J190" s="602"/>
      <c r="K190" s="602"/>
      <c r="L190" s="602"/>
      <c r="M190" s="602"/>
      <c r="N190" s="602"/>
      <c r="O190" s="602"/>
      <c r="P190" s="309"/>
      <c r="Q190" s="301"/>
    </row>
    <row r="191" spans="1:17" ht="12.75" customHeight="1" x14ac:dyDescent="0.35">
      <c r="A191" s="390"/>
      <c r="B191" s="314"/>
      <c r="C191" s="329">
        <f>Questionnaire!B144</f>
        <v>59</v>
      </c>
      <c r="D191" s="602" t="s">
        <v>333</v>
      </c>
      <c r="E191" s="602"/>
      <c r="F191" s="602"/>
      <c r="G191" s="602"/>
      <c r="H191" s="602"/>
      <c r="I191" s="602"/>
      <c r="J191" s="602"/>
      <c r="K191" s="602"/>
      <c r="L191" s="602"/>
      <c r="M191" s="602"/>
      <c r="N191" s="602"/>
      <c r="O191" s="602"/>
      <c r="P191" s="309"/>
      <c r="Q191" s="301"/>
    </row>
    <row r="192" spans="1:17" ht="12.75" customHeight="1" x14ac:dyDescent="0.35">
      <c r="A192" s="390"/>
      <c r="B192" s="314"/>
      <c r="C192" s="329"/>
      <c r="D192" s="602"/>
      <c r="E192" s="602"/>
      <c r="F192" s="602"/>
      <c r="G192" s="602"/>
      <c r="H192" s="602"/>
      <c r="I192" s="602"/>
      <c r="J192" s="602"/>
      <c r="K192" s="602"/>
      <c r="L192" s="602"/>
      <c r="M192" s="602"/>
      <c r="N192" s="602"/>
      <c r="O192" s="602"/>
      <c r="P192" s="309"/>
      <c r="Q192" s="301"/>
    </row>
    <row r="193" spans="1:17" ht="12.75" customHeight="1" x14ac:dyDescent="0.35">
      <c r="A193" s="390"/>
      <c r="B193" s="314"/>
      <c r="C193" s="329">
        <f>Questionnaire!B145</f>
        <v>60</v>
      </c>
      <c r="D193" s="602" t="s">
        <v>334</v>
      </c>
      <c r="E193" s="602"/>
      <c r="F193" s="602"/>
      <c r="G193" s="602"/>
      <c r="H193" s="602"/>
      <c r="I193" s="602"/>
      <c r="J193" s="602"/>
      <c r="K193" s="602"/>
      <c r="L193" s="602"/>
      <c r="M193" s="602"/>
      <c r="N193" s="602"/>
      <c r="O193" s="602"/>
      <c r="P193" s="309"/>
      <c r="Q193" s="301"/>
    </row>
    <row r="194" spans="1:17" ht="12.75" customHeight="1" x14ac:dyDescent="0.35">
      <c r="A194" s="390"/>
      <c r="B194" s="314"/>
      <c r="C194" s="329"/>
      <c r="D194" s="602"/>
      <c r="E194" s="602"/>
      <c r="F194" s="602"/>
      <c r="G194" s="602"/>
      <c r="H194" s="602"/>
      <c r="I194" s="602"/>
      <c r="J194" s="602"/>
      <c r="K194" s="602"/>
      <c r="L194" s="602"/>
      <c r="M194" s="602"/>
      <c r="N194" s="602"/>
      <c r="O194" s="602"/>
      <c r="P194" s="309"/>
      <c r="Q194" s="301"/>
    </row>
    <row r="195" spans="1:17" ht="12.75" customHeight="1" x14ac:dyDescent="0.35">
      <c r="A195" s="390"/>
      <c r="B195" s="314"/>
      <c r="C195" s="329">
        <f>Questionnaire!B146</f>
        <v>61</v>
      </c>
      <c r="D195" s="602" t="s">
        <v>335</v>
      </c>
      <c r="E195" s="602"/>
      <c r="F195" s="602"/>
      <c r="G195" s="602"/>
      <c r="H195" s="602"/>
      <c r="I195" s="602"/>
      <c r="J195" s="602"/>
      <c r="K195" s="602"/>
      <c r="L195" s="602"/>
      <c r="M195" s="602"/>
      <c r="N195" s="602"/>
      <c r="O195" s="602"/>
      <c r="P195" s="309"/>
      <c r="Q195" s="301"/>
    </row>
    <row r="196" spans="1:17" ht="12.75" customHeight="1" x14ac:dyDescent="0.35">
      <c r="A196" s="390"/>
      <c r="B196" s="314"/>
      <c r="C196" s="329"/>
      <c r="D196" s="602"/>
      <c r="E196" s="602"/>
      <c r="F196" s="602"/>
      <c r="G196" s="602"/>
      <c r="H196" s="602"/>
      <c r="I196" s="602"/>
      <c r="J196" s="602"/>
      <c r="K196" s="602"/>
      <c r="L196" s="602"/>
      <c r="M196" s="602"/>
      <c r="N196" s="602"/>
      <c r="O196" s="602"/>
      <c r="P196" s="309"/>
      <c r="Q196" s="301"/>
    </row>
    <row r="197" spans="1:17" ht="12.75" customHeight="1" x14ac:dyDescent="0.35">
      <c r="A197" s="390"/>
      <c r="B197" s="314"/>
      <c r="C197" s="329">
        <f>Questionnaire!B147</f>
        <v>62</v>
      </c>
      <c r="D197" s="602" t="s">
        <v>336</v>
      </c>
      <c r="E197" s="602"/>
      <c r="F197" s="602"/>
      <c r="G197" s="602"/>
      <c r="H197" s="602"/>
      <c r="I197" s="602"/>
      <c r="J197" s="602"/>
      <c r="K197" s="602"/>
      <c r="L197" s="602"/>
      <c r="M197" s="602"/>
      <c r="N197" s="602"/>
      <c r="O197" s="602"/>
      <c r="P197" s="309"/>
      <c r="Q197" s="301"/>
    </row>
    <row r="198" spans="1:17" ht="12.75" customHeight="1" x14ac:dyDescent="0.35">
      <c r="A198" s="390"/>
      <c r="B198" s="314"/>
      <c r="C198" s="392"/>
      <c r="D198" s="602"/>
      <c r="E198" s="602"/>
      <c r="F198" s="602"/>
      <c r="G198" s="602"/>
      <c r="H198" s="602"/>
      <c r="I198" s="602"/>
      <c r="J198" s="602"/>
      <c r="K198" s="602"/>
      <c r="L198" s="602"/>
      <c r="M198" s="602"/>
      <c r="N198" s="602"/>
      <c r="O198" s="602"/>
      <c r="P198" s="309"/>
      <c r="Q198" s="301"/>
    </row>
    <row r="199" spans="1:17" ht="12.75" customHeight="1" x14ac:dyDescent="0.35">
      <c r="A199" s="390"/>
      <c r="B199" s="314"/>
      <c r="C199" s="329">
        <f>C197+1</f>
        <v>63</v>
      </c>
      <c r="D199" s="619" t="s">
        <v>337</v>
      </c>
      <c r="E199" s="619"/>
      <c r="F199" s="619"/>
      <c r="G199" s="619"/>
      <c r="H199" s="619"/>
      <c r="I199" s="619"/>
      <c r="J199" s="619"/>
      <c r="K199" s="619"/>
      <c r="L199" s="619"/>
      <c r="M199" s="619"/>
      <c r="N199" s="619"/>
      <c r="O199" s="619"/>
      <c r="P199" s="309"/>
      <c r="Q199" s="301"/>
    </row>
    <row r="200" spans="1:17" ht="12.75" customHeight="1" x14ac:dyDescent="0.35">
      <c r="A200" s="301"/>
      <c r="B200" s="314"/>
      <c r="C200" s="329"/>
      <c r="D200" s="301"/>
      <c r="E200" s="301"/>
      <c r="F200" s="301"/>
      <c r="G200" s="301"/>
      <c r="H200" s="301"/>
      <c r="I200" s="301"/>
      <c r="J200" s="301"/>
      <c r="K200" s="301"/>
      <c r="L200" s="301"/>
      <c r="M200" s="301"/>
      <c r="N200" s="301"/>
      <c r="O200" s="301"/>
      <c r="P200" s="309"/>
      <c r="Q200" s="301"/>
    </row>
    <row r="201" spans="1:17" ht="12.75" customHeight="1" x14ac:dyDescent="0.35">
      <c r="A201" s="390"/>
      <c r="B201" s="328"/>
      <c r="C201" s="329"/>
      <c r="D201" s="330" t="s">
        <v>338</v>
      </c>
      <c r="E201" s="301"/>
      <c r="F201" s="301"/>
      <c r="G201" s="301"/>
      <c r="H201" s="301"/>
      <c r="I201" s="301"/>
      <c r="J201" s="301"/>
      <c r="K201" s="301"/>
      <c r="L201" s="301"/>
      <c r="M201" s="301"/>
      <c r="N201" s="301"/>
      <c r="O201" s="301"/>
      <c r="P201" s="309"/>
      <c r="Q201" s="301"/>
    </row>
    <row r="202" spans="1:17" ht="12.75" customHeight="1" x14ac:dyDescent="0.35">
      <c r="A202" s="390"/>
      <c r="B202" s="314"/>
      <c r="C202" s="329"/>
      <c r="D202" s="301"/>
      <c r="E202" s="301"/>
      <c r="F202" s="301"/>
      <c r="G202" s="301"/>
      <c r="H202" s="301"/>
      <c r="I202" s="301"/>
      <c r="J202" s="301"/>
      <c r="K202" s="301"/>
      <c r="L202" s="301"/>
      <c r="M202" s="301"/>
      <c r="N202" s="301"/>
      <c r="O202" s="301"/>
      <c r="P202" s="309"/>
      <c r="Q202" s="301"/>
    </row>
    <row r="203" spans="1:17" ht="12.75" customHeight="1" x14ac:dyDescent="0.35">
      <c r="A203" s="390"/>
      <c r="B203" s="332"/>
      <c r="C203" s="329">
        <f>Questionnaire!B154</f>
        <v>64</v>
      </c>
      <c r="D203" s="333" t="s">
        <v>150</v>
      </c>
      <c r="E203" s="301"/>
      <c r="F203" s="301"/>
      <c r="G203" s="301"/>
      <c r="H203" s="301"/>
      <c r="I203" s="301"/>
      <c r="J203" s="301"/>
      <c r="K203" s="301"/>
      <c r="L203" s="301"/>
      <c r="M203" s="301"/>
      <c r="N203" s="301"/>
      <c r="O203" s="301"/>
      <c r="P203" s="309"/>
      <c r="Q203" s="301"/>
    </row>
    <row r="204" spans="1:17" ht="12.75" customHeight="1" x14ac:dyDescent="0.35">
      <c r="A204" s="390"/>
      <c r="B204" s="314"/>
      <c r="C204" s="392" t="s">
        <v>76</v>
      </c>
      <c r="D204" s="610" t="str">
        <f>CONCATENATE("The number of posts for persons holding formal qualification in librarianship (or an equivalent qualification to deliver a library service) or information science or persons who have completed their qualifying examinations.","  This includes graduates and other trained specialists on the library staff.  ",,"Include posts where it may be preferable but not essential for staff to hold the above mentioned qualifications.  Record those staff whose costs are shown in line ",Questionnaire!B267," - Employee Costs.  Qualified staff holding clerical positions for whatever reason should be included in other staff.")</f>
        <v>The number of posts for persons holding formal qualification in librarianship (or an equivalent qualification to deliver a library service) or information science or persons who have completed their qualifying examinations.  This includes graduates and other trained specialists on the library staff.  Include posts where it may be preferable but not essential for staff to hold the above mentioned qualifications.  Record those staff whose costs are shown in line 101 - Employee Costs.  Qualified staff holding clerical positions for whatever reason should be included in other staff.</v>
      </c>
      <c r="E204" s="610"/>
      <c r="F204" s="610"/>
      <c r="G204" s="610"/>
      <c r="H204" s="610"/>
      <c r="I204" s="610"/>
      <c r="J204" s="610"/>
      <c r="K204" s="610"/>
      <c r="L204" s="610"/>
      <c r="M204" s="610"/>
      <c r="N204" s="610"/>
      <c r="O204" s="610"/>
      <c r="P204" s="309"/>
      <c r="Q204" s="301"/>
    </row>
    <row r="205" spans="1:17" ht="12.75" customHeight="1" x14ac:dyDescent="0.35">
      <c r="A205" s="390"/>
      <c r="B205" s="314"/>
      <c r="C205" s="329"/>
      <c r="D205" s="610"/>
      <c r="E205" s="610"/>
      <c r="F205" s="610"/>
      <c r="G205" s="610"/>
      <c r="H205" s="610"/>
      <c r="I205" s="610"/>
      <c r="J205" s="610"/>
      <c r="K205" s="610"/>
      <c r="L205" s="610"/>
      <c r="M205" s="610"/>
      <c r="N205" s="610"/>
      <c r="O205" s="610"/>
      <c r="P205" s="309"/>
      <c r="Q205" s="301"/>
    </row>
    <row r="206" spans="1:17" ht="12.75" customHeight="1" x14ac:dyDescent="0.35">
      <c r="A206" s="390"/>
      <c r="B206" s="314"/>
      <c r="C206" s="329"/>
      <c r="D206" s="610"/>
      <c r="E206" s="610"/>
      <c r="F206" s="610"/>
      <c r="G206" s="610"/>
      <c r="H206" s="610"/>
      <c r="I206" s="610"/>
      <c r="J206" s="610"/>
      <c r="K206" s="610"/>
      <c r="L206" s="610"/>
      <c r="M206" s="610"/>
      <c r="N206" s="610"/>
      <c r="O206" s="610"/>
      <c r="P206" s="309"/>
      <c r="Q206" s="301"/>
    </row>
    <row r="207" spans="1:17" ht="12.75" customHeight="1" x14ac:dyDescent="0.35">
      <c r="A207" s="390"/>
      <c r="B207" s="314"/>
      <c r="C207" s="329"/>
      <c r="D207" s="610"/>
      <c r="E207" s="610"/>
      <c r="F207" s="610"/>
      <c r="G207" s="610"/>
      <c r="H207" s="610"/>
      <c r="I207" s="610"/>
      <c r="J207" s="610"/>
      <c r="K207" s="610"/>
      <c r="L207" s="610"/>
      <c r="M207" s="610"/>
      <c r="N207" s="610"/>
      <c r="O207" s="610"/>
      <c r="P207" s="309"/>
      <c r="Q207" s="301"/>
    </row>
    <row r="208" spans="1:17" ht="12.75" customHeight="1" x14ac:dyDescent="0.35">
      <c r="A208" s="390"/>
      <c r="B208" s="314"/>
      <c r="C208" s="329"/>
      <c r="D208" s="610"/>
      <c r="E208" s="610"/>
      <c r="F208" s="610"/>
      <c r="G208" s="610"/>
      <c r="H208" s="610"/>
      <c r="I208" s="610"/>
      <c r="J208" s="610"/>
      <c r="K208" s="610"/>
      <c r="L208" s="610"/>
      <c r="M208" s="610"/>
      <c r="N208" s="610"/>
      <c r="O208" s="610"/>
      <c r="P208" s="309"/>
      <c r="Q208" s="301"/>
    </row>
    <row r="209" spans="1:17" ht="12.75" customHeight="1" x14ac:dyDescent="0.35">
      <c r="A209" s="390"/>
      <c r="B209" s="314"/>
      <c r="C209" s="329"/>
      <c r="D209" s="301"/>
      <c r="E209" s="301"/>
      <c r="F209" s="301"/>
      <c r="G209" s="301"/>
      <c r="H209" s="301"/>
      <c r="I209" s="301"/>
      <c r="J209" s="301"/>
      <c r="K209" s="301"/>
      <c r="L209" s="301"/>
      <c r="M209" s="301"/>
      <c r="N209" s="301"/>
      <c r="O209" s="301"/>
      <c r="P209" s="309"/>
      <c r="Q209" s="301"/>
    </row>
    <row r="210" spans="1:17" ht="12.75" customHeight="1" x14ac:dyDescent="0.35">
      <c r="A210" s="390"/>
      <c r="B210" s="332"/>
      <c r="C210" s="329">
        <f>Questionnaire!B155</f>
        <v>65</v>
      </c>
      <c r="D210" s="333" t="s">
        <v>151</v>
      </c>
      <c r="E210" s="301"/>
      <c r="F210" s="301"/>
      <c r="G210" s="301"/>
      <c r="H210" s="301"/>
      <c r="I210" s="301"/>
      <c r="J210" s="301"/>
      <c r="K210" s="301"/>
      <c r="L210" s="301"/>
      <c r="M210" s="301"/>
      <c r="N210" s="301"/>
      <c r="O210" s="301"/>
      <c r="P210" s="309"/>
      <c r="Q210" s="301"/>
    </row>
    <row r="211" spans="1:17" ht="12.75" customHeight="1" x14ac:dyDescent="0.35">
      <c r="A211" s="390"/>
      <c r="B211" s="314"/>
      <c r="C211" s="329"/>
      <c r="D211" s="602" t="s">
        <v>339</v>
      </c>
      <c r="E211" s="602"/>
      <c r="F211" s="602"/>
      <c r="G211" s="602"/>
      <c r="H211" s="602"/>
      <c r="I211" s="602"/>
      <c r="J211" s="602"/>
      <c r="K211" s="602"/>
      <c r="L211" s="602"/>
      <c r="M211" s="602"/>
      <c r="N211" s="602"/>
      <c r="O211" s="602"/>
      <c r="P211" s="309"/>
      <c r="Q211" s="301"/>
    </row>
    <row r="212" spans="1:17" ht="12.75" customHeight="1" x14ac:dyDescent="0.35">
      <c r="A212" s="390"/>
      <c r="B212" s="314"/>
      <c r="C212" s="329"/>
      <c r="D212" s="602"/>
      <c r="E212" s="602"/>
      <c r="F212" s="602"/>
      <c r="G212" s="602"/>
      <c r="H212" s="602"/>
      <c r="I212" s="602"/>
      <c r="J212" s="602"/>
      <c r="K212" s="602"/>
      <c r="L212" s="602"/>
      <c r="M212" s="602"/>
      <c r="N212" s="602"/>
      <c r="O212" s="602"/>
      <c r="P212" s="309"/>
      <c r="Q212" s="301"/>
    </row>
    <row r="213" spans="1:17" ht="12.75" customHeight="1" x14ac:dyDescent="0.35">
      <c r="A213" s="390"/>
      <c r="B213" s="314"/>
      <c r="C213" s="329"/>
      <c r="D213" s="602"/>
      <c r="E213" s="602"/>
      <c r="F213" s="602"/>
      <c r="G213" s="602"/>
      <c r="H213" s="602"/>
      <c r="I213" s="602"/>
      <c r="J213" s="602"/>
      <c r="K213" s="602"/>
      <c r="L213" s="602"/>
      <c r="M213" s="602"/>
      <c r="N213" s="602"/>
      <c r="O213" s="602"/>
      <c r="P213" s="309"/>
      <c r="Q213" s="301"/>
    </row>
    <row r="214" spans="1:17" ht="12.75" customHeight="1" x14ac:dyDescent="0.35">
      <c r="A214" s="390"/>
      <c r="B214" s="314"/>
      <c r="C214" s="329"/>
      <c r="D214" s="602"/>
      <c r="E214" s="602"/>
      <c r="F214" s="602"/>
      <c r="G214" s="602"/>
      <c r="H214" s="602"/>
      <c r="I214" s="602"/>
      <c r="J214" s="602"/>
      <c r="K214" s="602"/>
      <c r="L214" s="602"/>
      <c r="M214" s="602"/>
      <c r="N214" s="602"/>
      <c r="O214" s="602"/>
      <c r="P214" s="309"/>
      <c r="Q214" s="301"/>
    </row>
    <row r="215" spans="1:17" ht="12.75" customHeight="1" x14ac:dyDescent="0.35">
      <c r="A215" s="301"/>
      <c r="B215" s="353"/>
      <c r="C215" s="329"/>
      <c r="D215" s="317"/>
      <c r="E215" s="317"/>
      <c r="F215" s="317"/>
      <c r="G215" s="317"/>
      <c r="H215" s="317"/>
      <c r="I215" s="317"/>
      <c r="J215" s="317"/>
      <c r="K215" s="317"/>
      <c r="L215" s="317"/>
      <c r="M215" s="317"/>
      <c r="N215" s="317"/>
      <c r="O215" s="317"/>
      <c r="P215" s="309"/>
      <c r="Q215" s="301"/>
    </row>
    <row r="216" spans="1:17" ht="12.75" customHeight="1" x14ac:dyDescent="0.35">
      <c r="A216" s="390"/>
      <c r="B216" s="328"/>
      <c r="C216" s="329" t="str">
        <f>CONCATENATE(Questionnaire!B164," &amp; ",Questionnaire!B165)</f>
        <v>67 &amp; 68</v>
      </c>
      <c r="D216" s="330" t="s">
        <v>153</v>
      </c>
      <c r="E216" s="317"/>
      <c r="F216" s="317"/>
      <c r="G216" s="317"/>
      <c r="H216" s="317"/>
      <c r="I216" s="317"/>
      <c r="J216" s="317"/>
      <c r="K216" s="317"/>
      <c r="L216" s="317"/>
      <c r="M216" s="317"/>
      <c r="N216" s="317"/>
      <c r="O216" s="317"/>
      <c r="P216" s="309"/>
      <c r="Q216" s="301"/>
    </row>
    <row r="217" spans="1:17" ht="12.75" customHeight="1" x14ac:dyDescent="0.35">
      <c r="A217" s="390"/>
      <c r="B217" s="328"/>
      <c r="C217" s="329"/>
      <c r="D217" s="330"/>
      <c r="E217" s="317"/>
      <c r="F217" s="317"/>
      <c r="G217" s="317"/>
      <c r="H217" s="317"/>
      <c r="I217" s="317"/>
      <c r="J217" s="317"/>
      <c r="K217" s="317"/>
      <c r="L217" s="317"/>
      <c r="M217" s="317"/>
      <c r="N217" s="317"/>
      <c r="O217" s="317"/>
      <c r="P217" s="309"/>
      <c r="Q217" s="301"/>
    </row>
    <row r="218" spans="1:17" ht="12.75" customHeight="1" x14ac:dyDescent="0.35">
      <c r="A218" s="390"/>
      <c r="B218" s="314"/>
      <c r="C218" s="392" t="s">
        <v>76</v>
      </c>
      <c r="D218" s="602" t="s">
        <v>340</v>
      </c>
      <c r="E218" s="602"/>
      <c r="F218" s="602"/>
      <c r="G218" s="602"/>
      <c r="H218" s="602"/>
      <c r="I218" s="602"/>
      <c r="J218" s="602"/>
      <c r="K218" s="602"/>
      <c r="L218" s="602"/>
      <c r="M218" s="602"/>
      <c r="N218" s="602"/>
      <c r="O218" s="602"/>
      <c r="P218" s="309"/>
      <c r="Q218" s="301"/>
    </row>
    <row r="219" spans="1:17" ht="12.75" customHeight="1" x14ac:dyDescent="0.35">
      <c r="A219" s="390"/>
      <c r="B219" s="314"/>
      <c r="C219" s="329"/>
      <c r="D219" s="602"/>
      <c r="E219" s="602"/>
      <c r="F219" s="602"/>
      <c r="G219" s="602"/>
      <c r="H219" s="602"/>
      <c r="I219" s="602"/>
      <c r="J219" s="602"/>
      <c r="K219" s="602"/>
      <c r="L219" s="602"/>
      <c r="M219" s="602"/>
      <c r="N219" s="602"/>
      <c r="O219" s="602"/>
      <c r="P219" s="309"/>
      <c r="Q219" s="301"/>
    </row>
    <row r="220" spans="1:17" ht="12.75" customHeight="1" x14ac:dyDescent="0.35">
      <c r="A220" s="390"/>
      <c r="B220" s="314"/>
      <c r="C220" s="329"/>
      <c r="D220" s="602"/>
      <c r="E220" s="602"/>
      <c r="F220" s="602"/>
      <c r="G220" s="602"/>
      <c r="H220" s="602"/>
      <c r="I220" s="602"/>
      <c r="J220" s="602"/>
      <c r="K220" s="602"/>
      <c r="L220" s="602"/>
      <c r="M220" s="602"/>
      <c r="N220" s="602"/>
      <c r="O220" s="602"/>
      <c r="P220" s="309"/>
      <c r="Q220" s="301"/>
    </row>
    <row r="221" spans="1:17" ht="12.75" customHeight="1" x14ac:dyDescent="0.35">
      <c r="A221" s="390"/>
      <c r="B221" s="314"/>
      <c r="C221" s="329"/>
      <c r="D221" s="602"/>
      <c r="E221" s="602"/>
      <c r="F221" s="602"/>
      <c r="G221" s="602"/>
      <c r="H221" s="602"/>
      <c r="I221" s="602"/>
      <c r="J221" s="602"/>
      <c r="K221" s="602"/>
      <c r="L221" s="602"/>
      <c r="M221" s="602"/>
      <c r="N221" s="602"/>
      <c r="O221" s="602"/>
      <c r="P221" s="309"/>
      <c r="Q221" s="301"/>
    </row>
    <row r="222" spans="1:17" ht="12.75" customHeight="1" x14ac:dyDescent="0.35">
      <c r="A222" s="390"/>
      <c r="B222" s="314"/>
      <c r="C222" s="329"/>
      <c r="D222" s="602"/>
      <c r="E222" s="602"/>
      <c r="F222" s="602"/>
      <c r="G222" s="602"/>
      <c r="H222" s="602"/>
      <c r="I222" s="602"/>
      <c r="J222" s="602"/>
      <c r="K222" s="602"/>
      <c r="L222" s="602"/>
      <c r="M222" s="602"/>
      <c r="N222" s="602"/>
      <c r="O222" s="602"/>
      <c r="P222" s="309"/>
      <c r="Q222" s="301"/>
    </row>
    <row r="223" spans="1:17" ht="12.75" customHeight="1" x14ac:dyDescent="0.35">
      <c r="A223" s="390"/>
      <c r="B223" s="314"/>
      <c r="C223" s="329"/>
      <c r="D223" s="602"/>
      <c r="E223" s="602"/>
      <c r="F223" s="602"/>
      <c r="G223" s="602"/>
      <c r="H223" s="602"/>
      <c r="I223" s="602"/>
      <c r="J223" s="602"/>
      <c r="K223" s="602"/>
      <c r="L223" s="602"/>
      <c r="M223" s="602"/>
      <c r="N223" s="602"/>
      <c r="O223" s="602"/>
      <c r="P223" s="309"/>
      <c r="Q223" s="301"/>
    </row>
    <row r="224" spans="1:17" ht="18" customHeight="1" x14ac:dyDescent="0.35">
      <c r="A224" s="390"/>
      <c r="B224" s="314"/>
      <c r="C224" s="329"/>
      <c r="D224" s="602"/>
      <c r="E224" s="602"/>
      <c r="F224" s="602"/>
      <c r="G224" s="602"/>
      <c r="H224" s="602"/>
      <c r="I224" s="602"/>
      <c r="J224" s="602"/>
      <c r="K224" s="602"/>
      <c r="L224" s="602"/>
      <c r="M224" s="602"/>
      <c r="N224" s="602"/>
      <c r="O224" s="602"/>
      <c r="P224" s="309"/>
      <c r="Q224" s="301"/>
    </row>
    <row r="225" spans="1:17" ht="5.25" customHeight="1" thickBot="1" x14ac:dyDescent="0.4">
      <c r="A225" s="301"/>
      <c r="B225" s="334"/>
      <c r="C225" s="335"/>
      <c r="D225" s="356"/>
      <c r="E225" s="356"/>
      <c r="F225" s="356"/>
      <c r="G225" s="356"/>
      <c r="H225" s="356"/>
      <c r="I225" s="356"/>
      <c r="J225" s="356"/>
      <c r="K225" s="356"/>
      <c r="L225" s="356"/>
      <c r="M225" s="356"/>
      <c r="N225" s="356"/>
      <c r="O225" s="356"/>
      <c r="P225" s="337"/>
      <c r="Q225" s="301"/>
    </row>
    <row r="226" spans="1:17" ht="12.75" customHeight="1" x14ac:dyDescent="0.35">
      <c r="A226" s="301"/>
      <c r="B226" s="338"/>
      <c r="C226" s="339"/>
      <c r="D226" s="340"/>
      <c r="E226" s="340"/>
      <c r="F226" s="340"/>
      <c r="G226" s="340"/>
      <c r="H226" s="340"/>
      <c r="I226" s="340"/>
      <c r="J226" s="340"/>
      <c r="K226" s="340"/>
      <c r="L226" s="340"/>
      <c r="M226" s="340"/>
      <c r="N226" s="340"/>
      <c r="O226" s="340"/>
      <c r="P226" s="341"/>
      <c r="Q226" s="301"/>
    </row>
    <row r="227" spans="1:17" ht="12.75" customHeight="1" x14ac:dyDescent="0.35">
      <c r="A227" s="390"/>
      <c r="B227" s="328"/>
      <c r="C227" s="329"/>
      <c r="D227" s="330" t="s">
        <v>155</v>
      </c>
      <c r="E227" s="301"/>
      <c r="F227" s="301"/>
      <c r="G227" s="301"/>
      <c r="H227" s="301"/>
      <c r="I227" s="301"/>
      <c r="J227" s="301"/>
      <c r="K227" s="301"/>
      <c r="L227" s="301"/>
      <c r="M227" s="301"/>
      <c r="N227" s="301"/>
      <c r="O227" s="301"/>
      <c r="P227" s="309"/>
      <c r="Q227" s="301"/>
    </row>
    <row r="228" spans="1:17" ht="12.75" customHeight="1" x14ac:dyDescent="0.35">
      <c r="A228" s="390"/>
      <c r="B228" s="314"/>
      <c r="C228" s="329"/>
      <c r="D228" s="301"/>
      <c r="E228" s="301"/>
      <c r="F228" s="301"/>
      <c r="G228" s="301"/>
      <c r="H228" s="301"/>
      <c r="I228" s="301"/>
      <c r="J228" s="301"/>
      <c r="K228" s="301"/>
      <c r="L228" s="301"/>
      <c r="M228" s="301"/>
      <c r="N228" s="301"/>
      <c r="O228" s="301"/>
      <c r="P228" s="309"/>
      <c r="Q228" s="301"/>
    </row>
    <row r="229" spans="1:17" ht="12.75" customHeight="1" x14ac:dyDescent="0.35">
      <c r="A229" s="390"/>
      <c r="B229" s="332"/>
      <c r="C229" s="329" t="str">
        <f>CONCATENATE(Questionnaire!B170," to ",Questionnaire!B184)</f>
        <v>69 to 77</v>
      </c>
      <c r="D229" s="333" t="s">
        <v>341</v>
      </c>
      <c r="E229" s="301"/>
      <c r="F229" s="301"/>
      <c r="G229" s="301"/>
      <c r="H229" s="301"/>
      <c r="I229" s="301"/>
      <c r="J229" s="301"/>
      <c r="K229" s="301"/>
      <c r="L229" s="301"/>
      <c r="M229" s="301"/>
      <c r="N229" s="301"/>
      <c r="O229" s="301"/>
      <c r="P229" s="309"/>
      <c r="Q229" s="301"/>
    </row>
    <row r="230" spans="1:17" ht="12.75" customHeight="1" x14ac:dyDescent="0.35">
      <c r="A230" s="390"/>
      <c r="B230" s="314"/>
      <c r="C230" s="392" t="s">
        <v>76</v>
      </c>
      <c r="D230" s="602" t="s">
        <v>342</v>
      </c>
      <c r="E230" s="602"/>
      <c r="F230" s="602"/>
      <c r="G230" s="602"/>
      <c r="H230" s="602"/>
      <c r="I230" s="602"/>
      <c r="J230" s="602"/>
      <c r="K230" s="602"/>
      <c r="L230" s="602"/>
      <c r="M230" s="602"/>
      <c r="N230" s="602"/>
      <c r="O230" s="602"/>
      <c r="P230" s="309"/>
      <c r="Q230" s="301"/>
    </row>
    <row r="231" spans="1:17" ht="38.25" customHeight="1" x14ac:dyDescent="0.35">
      <c r="A231" s="390"/>
      <c r="B231" s="314"/>
      <c r="C231" s="329"/>
      <c r="D231" s="602"/>
      <c r="E231" s="602"/>
      <c r="F231" s="602"/>
      <c r="G231" s="602"/>
      <c r="H231" s="602"/>
      <c r="I231" s="602"/>
      <c r="J231" s="602"/>
      <c r="K231" s="602"/>
      <c r="L231" s="602"/>
      <c r="M231" s="602"/>
      <c r="N231" s="602"/>
      <c r="O231" s="602"/>
      <c r="P231" s="309"/>
      <c r="Q231" s="301"/>
    </row>
    <row r="232" spans="1:17" ht="12.75" customHeight="1" x14ac:dyDescent="0.35">
      <c r="A232" s="390"/>
      <c r="B232" s="314"/>
      <c r="C232" s="329"/>
      <c r="D232" s="301"/>
      <c r="E232" s="301"/>
      <c r="F232" s="301"/>
      <c r="G232" s="301"/>
      <c r="H232" s="301"/>
      <c r="I232" s="301"/>
      <c r="J232" s="301"/>
      <c r="K232" s="301"/>
      <c r="L232" s="301"/>
      <c r="M232" s="301"/>
      <c r="N232" s="301"/>
      <c r="O232" s="301"/>
      <c r="P232" s="309"/>
      <c r="Q232" s="301"/>
    </row>
    <row r="233" spans="1:17" ht="12.75" customHeight="1" x14ac:dyDescent="0.35">
      <c r="A233" s="390"/>
      <c r="B233" s="314"/>
      <c r="C233" s="329"/>
      <c r="D233" s="301" t="s">
        <v>343</v>
      </c>
      <c r="E233" s="301"/>
      <c r="F233" s="301"/>
      <c r="G233" s="301"/>
      <c r="H233" s="301"/>
      <c r="I233" s="301"/>
      <c r="J233" s="301"/>
      <c r="K233" s="301"/>
      <c r="L233" s="301"/>
      <c r="M233" s="301"/>
      <c r="N233" s="301"/>
      <c r="O233" s="301"/>
      <c r="P233" s="309"/>
      <c r="Q233" s="301"/>
    </row>
    <row r="234" spans="1:17" ht="12.75" customHeight="1" x14ac:dyDescent="0.35">
      <c r="A234" s="390"/>
      <c r="B234" s="314"/>
      <c r="C234" s="329"/>
      <c r="D234" s="301"/>
      <c r="E234" s="301"/>
      <c r="F234" s="301"/>
      <c r="G234" s="301"/>
      <c r="H234" s="301"/>
      <c r="I234" s="301"/>
      <c r="J234" s="301"/>
      <c r="K234" s="301"/>
      <c r="L234" s="301"/>
      <c r="M234" s="301"/>
      <c r="N234" s="301"/>
      <c r="O234" s="301"/>
      <c r="P234" s="309"/>
      <c r="Q234" s="301"/>
    </row>
    <row r="235" spans="1:17" ht="12.75" customHeight="1" x14ac:dyDescent="0.35">
      <c r="A235" s="390"/>
      <c r="B235" s="314"/>
      <c r="C235" s="329"/>
      <c r="D235" s="301" t="s">
        <v>52</v>
      </c>
      <c r="E235" s="602" t="s">
        <v>344</v>
      </c>
      <c r="F235" s="602"/>
      <c r="G235" s="602"/>
      <c r="H235" s="602"/>
      <c r="I235" s="602"/>
      <c r="J235" s="602"/>
      <c r="K235" s="602"/>
      <c r="L235" s="602"/>
      <c r="M235" s="602"/>
      <c r="N235" s="602"/>
      <c r="O235" s="602"/>
      <c r="P235" s="309"/>
      <c r="Q235" s="301"/>
    </row>
    <row r="236" spans="1:17" ht="17.5" customHeight="1" x14ac:dyDescent="0.35">
      <c r="A236" s="390"/>
      <c r="B236" s="314"/>
      <c r="C236" s="329"/>
      <c r="D236" s="301"/>
      <c r="E236" s="602"/>
      <c r="F236" s="602"/>
      <c r="G236" s="602"/>
      <c r="H236" s="602"/>
      <c r="I236" s="602"/>
      <c r="J236" s="602"/>
      <c r="K236" s="602"/>
      <c r="L236" s="602"/>
      <c r="M236" s="602"/>
      <c r="N236" s="602"/>
      <c r="O236" s="602"/>
      <c r="P236" s="309"/>
      <c r="Q236" s="301"/>
    </row>
    <row r="237" spans="1:17" ht="12.75" customHeight="1" x14ac:dyDescent="0.35">
      <c r="A237" s="390"/>
      <c r="B237" s="314"/>
      <c r="C237" s="329"/>
      <c r="D237" s="301" t="s">
        <v>53</v>
      </c>
      <c r="E237" s="602" t="s">
        <v>345</v>
      </c>
      <c r="F237" s="602"/>
      <c r="G237" s="602"/>
      <c r="H237" s="602"/>
      <c r="I237" s="602"/>
      <c r="J237" s="602"/>
      <c r="K237" s="602"/>
      <c r="L237" s="602"/>
      <c r="M237" s="602"/>
      <c r="N237" s="602"/>
      <c r="O237" s="602"/>
      <c r="P237" s="309"/>
      <c r="Q237" s="301"/>
    </row>
    <row r="238" spans="1:17" ht="12.75" customHeight="1" x14ac:dyDescent="0.35">
      <c r="A238" s="390"/>
      <c r="B238" s="314"/>
      <c r="C238" s="329"/>
      <c r="D238" s="301"/>
      <c r="E238" s="602"/>
      <c r="F238" s="602"/>
      <c r="G238" s="602"/>
      <c r="H238" s="602"/>
      <c r="I238" s="602"/>
      <c r="J238" s="602"/>
      <c r="K238" s="602"/>
      <c r="L238" s="602"/>
      <c r="M238" s="602"/>
      <c r="N238" s="602"/>
      <c r="O238" s="602"/>
      <c r="P238" s="309"/>
      <c r="Q238" s="301"/>
    </row>
    <row r="239" spans="1:17" ht="12.75" customHeight="1" x14ac:dyDescent="0.35">
      <c r="A239" s="390"/>
      <c r="B239" s="314"/>
      <c r="C239" s="329"/>
      <c r="D239" s="301" t="s">
        <v>54</v>
      </c>
      <c r="E239" s="301" t="s">
        <v>346</v>
      </c>
      <c r="F239" s="302"/>
      <c r="G239" s="302"/>
      <c r="H239" s="302"/>
      <c r="I239" s="302"/>
      <c r="J239" s="302"/>
      <c r="K239" s="302"/>
      <c r="L239" s="302"/>
      <c r="M239" s="302"/>
      <c r="N239" s="302"/>
      <c r="O239" s="302"/>
      <c r="P239" s="309"/>
      <c r="Q239" s="301"/>
    </row>
    <row r="240" spans="1:17" ht="12.75" customHeight="1" x14ac:dyDescent="0.35">
      <c r="A240" s="390"/>
      <c r="B240" s="314"/>
      <c r="C240" s="329"/>
      <c r="D240" s="301"/>
      <c r="E240" s="301"/>
      <c r="F240" s="301"/>
      <c r="G240" s="301"/>
      <c r="H240" s="301"/>
      <c r="I240" s="301"/>
      <c r="J240" s="301"/>
      <c r="K240" s="301"/>
      <c r="L240" s="301"/>
      <c r="M240" s="301"/>
      <c r="N240" s="301"/>
      <c r="O240" s="301"/>
      <c r="P240" s="309"/>
      <c r="Q240" s="301"/>
    </row>
    <row r="241" spans="1:17" ht="12.75" customHeight="1" x14ac:dyDescent="0.35">
      <c r="A241" s="390"/>
      <c r="B241" s="314"/>
      <c r="C241" s="329"/>
      <c r="D241" s="301" t="s">
        <v>347</v>
      </c>
      <c r="E241" s="301"/>
      <c r="F241" s="301"/>
      <c r="G241" s="301"/>
      <c r="H241" s="301"/>
      <c r="I241" s="301"/>
      <c r="J241" s="301"/>
      <c r="K241" s="301"/>
      <c r="L241" s="301"/>
      <c r="M241" s="301"/>
      <c r="N241" s="301"/>
      <c r="O241" s="301"/>
      <c r="P241" s="309"/>
      <c r="Q241" s="301"/>
    </row>
    <row r="242" spans="1:17" ht="12.75" customHeight="1" x14ac:dyDescent="0.35">
      <c r="A242" s="390"/>
      <c r="B242" s="314"/>
      <c r="C242" s="329"/>
      <c r="D242" s="301"/>
      <c r="E242" s="301"/>
      <c r="F242" s="301"/>
      <c r="G242" s="301"/>
      <c r="H242" s="301"/>
      <c r="I242" s="301"/>
      <c r="J242" s="301"/>
      <c r="K242" s="301"/>
      <c r="L242" s="301"/>
      <c r="M242" s="301"/>
      <c r="N242" s="301"/>
      <c r="O242" s="301"/>
      <c r="P242" s="309"/>
      <c r="Q242" s="301"/>
    </row>
    <row r="243" spans="1:17" ht="12.75" customHeight="1" x14ac:dyDescent="0.35">
      <c r="A243" s="390"/>
      <c r="B243" s="314"/>
      <c r="C243" s="329"/>
      <c r="D243" s="301" t="s">
        <v>52</v>
      </c>
      <c r="E243" s="301" t="s">
        <v>348</v>
      </c>
      <c r="F243" s="301"/>
      <c r="G243" s="301"/>
      <c r="H243" s="301"/>
      <c r="I243" s="301"/>
      <c r="J243" s="301"/>
      <c r="K243" s="301"/>
      <c r="L243" s="301"/>
      <c r="M243" s="301"/>
      <c r="N243" s="301"/>
      <c r="O243" s="301"/>
      <c r="P243" s="309"/>
      <c r="Q243" s="301"/>
    </row>
    <row r="244" spans="1:17" ht="12.75" customHeight="1" x14ac:dyDescent="0.35">
      <c r="A244" s="390"/>
      <c r="B244" s="314"/>
      <c r="C244" s="329"/>
      <c r="D244" s="301" t="s">
        <v>53</v>
      </c>
      <c r="E244" s="301" t="s">
        <v>349</v>
      </c>
      <c r="F244" s="301"/>
      <c r="G244" s="301"/>
      <c r="H244" s="301"/>
      <c r="I244" s="301"/>
      <c r="J244" s="301"/>
      <c r="K244" s="301"/>
      <c r="L244" s="301"/>
      <c r="M244" s="301"/>
      <c r="N244" s="301"/>
      <c r="O244" s="301"/>
      <c r="P244" s="309"/>
      <c r="Q244" s="301"/>
    </row>
    <row r="245" spans="1:17" ht="12.75" customHeight="1" x14ac:dyDescent="0.35">
      <c r="A245" s="390"/>
      <c r="B245" s="314"/>
      <c r="C245" s="329"/>
      <c r="D245" s="301"/>
      <c r="E245" s="301"/>
      <c r="F245" s="301"/>
      <c r="G245" s="301"/>
      <c r="H245" s="301"/>
      <c r="I245" s="301"/>
      <c r="J245" s="301"/>
      <c r="K245" s="301"/>
      <c r="L245" s="301"/>
      <c r="M245" s="301"/>
      <c r="N245" s="301"/>
      <c r="O245" s="301"/>
      <c r="P245" s="309"/>
      <c r="Q245" s="301"/>
    </row>
    <row r="246" spans="1:17" ht="12.75" customHeight="1" x14ac:dyDescent="0.35">
      <c r="A246" s="390"/>
      <c r="B246" s="332"/>
      <c r="C246" s="329" t="str">
        <f>CONCATENATE(Questionnaire!B190," to ",Questionnaire!B195)</f>
        <v>78 to 83</v>
      </c>
      <c r="D246" s="333" t="s">
        <v>350</v>
      </c>
      <c r="E246" s="333"/>
      <c r="F246" s="333"/>
      <c r="G246" s="333"/>
      <c r="H246" s="333"/>
      <c r="I246" s="301"/>
      <c r="J246" s="301"/>
      <c r="K246" s="301"/>
      <c r="L246" s="301"/>
      <c r="M246" s="301"/>
      <c r="N246" s="301"/>
      <c r="O246" s="301"/>
      <c r="P246" s="309"/>
      <c r="Q246" s="301"/>
    </row>
    <row r="247" spans="1:17" ht="12.75" customHeight="1" x14ac:dyDescent="0.2">
      <c r="A247" s="390"/>
      <c r="B247" s="314"/>
      <c r="C247" s="407">
        <v>78</v>
      </c>
      <c r="D247" s="301" t="s">
        <v>351</v>
      </c>
      <c r="E247" s="301"/>
      <c r="F247" s="301"/>
      <c r="G247" s="301"/>
      <c r="H247" s="301"/>
      <c r="I247" s="301"/>
      <c r="J247" s="301"/>
      <c r="K247" s="301"/>
      <c r="L247" s="301"/>
      <c r="M247" s="301"/>
      <c r="N247" s="301"/>
      <c r="O247" s="301"/>
      <c r="P247" s="309"/>
      <c r="Q247" s="301"/>
    </row>
    <row r="248" spans="1:17" ht="12.75" customHeight="1" x14ac:dyDescent="0.2">
      <c r="A248" s="390"/>
      <c r="B248" s="314"/>
      <c r="C248" s="407">
        <v>79</v>
      </c>
      <c r="D248" s="301" t="s">
        <v>352</v>
      </c>
      <c r="E248" s="301"/>
      <c r="F248" s="301"/>
      <c r="G248" s="301"/>
      <c r="H248" s="301"/>
      <c r="I248" s="301"/>
      <c r="J248" s="301"/>
      <c r="K248" s="301"/>
      <c r="L248" s="301"/>
      <c r="M248" s="301"/>
      <c r="N248" s="301"/>
      <c r="O248" s="301"/>
      <c r="P248" s="309"/>
      <c r="Q248" s="301"/>
    </row>
    <row r="249" spans="1:17" ht="12.75" customHeight="1" x14ac:dyDescent="0.2">
      <c r="A249" s="390"/>
      <c r="B249" s="314"/>
      <c r="C249" s="407">
        <v>80</v>
      </c>
      <c r="D249" s="301" t="s">
        <v>353</v>
      </c>
      <c r="E249" s="301"/>
      <c r="F249" s="301"/>
      <c r="G249" s="301"/>
      <c r="H249" s="301"/>
      <c r="I249" s="301"/>
      <c r="J249" s="301"/>
      <c r="K249" s="301"/>
      <c r="L249" s="301"/>
      <c r="M249" s="301"/>
      <c r="N249" s="301"/>
      <c r="O249" s="301"/>
      <c r="P249" s="309"/>
      <c r="Q249" s="301"/>
    </row>
    <row r="250" spans="1:17" ht="12.75" customHeight="1" x14ac:dyDescent="0.2">
      <c r="A250" s="301"/>
      <c r="B250" s="314"/>
      <c r="C250" s="407">
        <v>81</v>
      </c>
      <c r="D250" s="301" t="s">
        <v>354</v>
      </c>
      <c r="E250" s="302"/>
      <c r="F250" s="302"/>
      <c r="G250" s="302"/>
      <c r="H250" s="302"/>
      <c r="I250" s="302"/>
      <c r="J250" s="302"/>
      <c r="K250" s="302"/>
      <c r="L250" s="302"/>
      <c r="M250" s="302"/>
      <c r="N250" s="302"/>
      <c r="O250" s="302"/>
      <c r="P250" s="309"/>
      <c r="Q250" s="301"/>
    </row>
    <row r="251" spans="1:17" ht="12.75" customHeight="1" x14ac:dyDescent="0.2">
      <c r="A251" s="301"/>
      <c r="B251" s="314"/>
      <c r="C251" s="407">
        <v>82</v>
      </c>
      <c r="D251" s="301" t="s">
        <v>355</v>
      </c>
      <c r="E251" s="302"/>
      <c r="F251" s="302"/>
      <c r="G251" s="302"/>
      <c r="H251" s="302"/>
      <c r="I251" s="302"/>
      <c r="J251" s="302"/>
      <c r="K251" s="302"/>
      <c r="L251" s="302"/>
      <c r="M251" s="302"/>
      <c r="N251" s="302"/>
      <c r="O251" s="302"/>
      <c r="P251" s="309"/>
      <c r="Q251" s="301"/>
    </row>
    <row r="252" spans="1:17" ht="12.75" customHeight="1" x14ac:dyDescent="0.35">
      <c r="A252" s="301"/>
      <c r="B252" s="355"/>
      <c r="C252" s="329">
        <f>Questionnaire!B195</f>
        <v>83</v>
      </c>
      <c r="D252" s="301" t="s">
        <v>356</v>
      </c>
      <c r="E252" s="302"/>
      <c r="F252" s="302"/>
      <c r="G252" s="302"/>
      <c r="H252" s="302"/>
      <c r="I252" s="302"/>
      <c r="J252" s="302"/>
      <c r="K252" s="302"/>
      <c r="L252" s="302"/>
      <c r="M252" s="302"/>
      <c r="N252" s="302"/>
      <c r="O252" s="302"/>
      <c r="P252" s="309"/>
      <c r="Q252" s="301"/>
    </row>
    <row r="253" spans="1:17" ht="12.75" customHeight="1" x14ac:dyDescent="0.35">
      <c r="A253" s="301"/>
      <c r="B253" s="355"/>
      <c r="C253" s="329"/>
      <c r="D253" s="619"/>
      <c r="E253" s="619"/>
      <c r="F253" s="619"/>
      <c r="G253" s="619"/>
      <c r="H253" s="619"/>
      <c r="I253" s="619"/>
      <c r="J253" s="619"/>
      <c r="K253" s="619"/>
      <c r="L253" s="619"/>
      <c r="M253" s="619"/>
      <c r="N253" s="619"/>
      <c r="O253" s="619"/>
      <c r="P253" s="309"/>
      <c r="Q253" s="301"/>
    </row>
    <row r="254" spans="1:17" ht="12.75" customHeight="1" x14ac:dyDescent="0.35">
      <c r="A254" s="390"/>
      <c r="B254" s="328"/>
      <c r="C254" s="329"/>
      <c r="D254" s="330" t="s">
        <v>166</v>
      </c>
      <c r="E254" s="301"/>
      <c r="F254" s="301"/>
      <c r="G254" s="301"/>
      <c r="H254" s="301"/>
      <c r="I254" s="301"/>
      <c r="J254" s="301"/>
      <c r="K254" s="301"/>
      <c r="L254" s="301"/>
      <c r="M254" s="301"/>
      <c r="N254" s="301"/>
      <c r="O254" s="301"/>
      <c r="P254" s="309"/>
      <c r="Q254" s="301"/>
    </row>
    <row r="255" spans="1:17" ht="12.75" customHeight="1" x14ac:dyDescent="0.35">
      <c r="A255" s="390"/>
      <c r="B255" s="332"/>
      <c r="C255" s="329"/>
      <c r="D255" s="333"/>
      <c r="E255" s="301"/>
      <c r="F255" s="301"/>
      <c r="G255" s="301"/>
      <c r="H255" s="301"/>
      <c r="I255" s="301"/>
      <c r="J255" s="301"/>
      <c r="K255" s="301"/>
      <c r="L255" s="301"/>
      <c r="M255" s="301"/>
      <c r="N255" s="301"/>
      <c r="O255" s="301"/>
      <c r="P255" s="309"/>
      <c r="Q255" s="301"/>
    </row>
    <row r="256" spans="1:17" ht="12.75" customHeight="1" x14ac:dyDescent="0.35">
      <c r="A256" s="390"/>
      <c r="B256" s="332"/>
      <c r="C256" s="329">
        <f>Questionnaire!B200</f>
        <v>84</v>
      </c>
      <c r="D256" s="333" t="s">
        <v>357</v>
      </c>
      <c r="E256" s="301"/>
      <c r="F256" s="301"/>
      <c r="G256" s="301"/>
      <c r="H256" s="301"/>
      <c r="I256" s="301"/>
      <c r="J256" s="301"/>
      <c r="K256" s="301"/>
      <c r="L256" s="301"/>
      <c r="M256" s="301"/>
      <c r="N256" s="301"/>
      <c r="O256" s="301"/>
      <c r="P256" s="309"/>
      <c r="Q256" s="301"/>
    </row>
    <row r="257" spans="1:17" ht="12.75" customHeight="1" x14ac:dyDescent="0.35">
      <c r="A257" s="390"/>
      <c r="B257" s="314"/>
      <c r="C257" s="329"/>
      <c r="D257" s="610" t="str">
        <f>CONCATENATE("This is to cover the items not immediately available from the shelves which are reserved by author/title.  Non-book reservations should also be included.  Requests for information are counted in line ",Questionnaire!B215," (Number of Enquiries).  The items requested (or reserved) not those supplied are to be counted.  Libraries must count the total number of requests received from customers for individual items.  ",,"NB.  includes books not published at the time the request is made.")</f>
        <v>This is to cover the items not immediately available from the shelves which are reserved by author/title.  Non-book reservations should also be included.  Requests for information are counted in line 89 (Number of Enquiries).  The items requested (or reserved) not those supplied are to be counted.  Libraries must count the total number of requests received from customers for individual items.  NB.  includes books not published at the time the request is made.</v>
      </c>
      <c r="E257" s="610"/>
      <c r="F257" s="610"/>
      <c r="G257" s="610"/>
      <c r="H257" s="610"/>
      <c r="I257" s="610"/>
      <c r="J257" s="610"/>
      <c r="K257" s="610"/>
      <c r="L257" s="610"/>
      <c r="M257" s="610"/>
      <c r="N257" s="610"/>
      <c r="O257" s="610"/>
      <c r="P257" s="309"/>
      <c r="Q257" s="301"/>
    </row>
    <row r="258" spans="1:17" ht="12.75" customHeight="1" x14ac:dyDescent="0.35">
      <c r="A258" s="390"/>
      <c r="B258" s="314"/>
      <c r="C258" s="329"/>
      <c r="D258" s="610"/>
      <c r="E258" s="610"/>
      <c r="F258" s="610"/>
      <c r="G258" s="610"/>
      <c r="H258" s="610"/>
      <c r="I258" s="610"/>
      <c r="J258" s="610"/>
      <c r="K258" s="610"/>
      <c r="L258" s="610"/>
      <c r="M258" s="610"/>
      <c r="N258" s="610"/>
      <c r="O258" s="610"/>
      <c r="P258" s="309"/>
      <c r="Q258" s="301"/>
    </row>
    <row r="259" spans="1:17" ht="12.75" customHeight="1" x14ac:dyDescent="0.35">
      <c r="A259" s="390"/>
      <c r="B259" s="314"/>
      <c r="C259" s="329"/>
      <c r="D259" s="610"/>
      <c r="E259" s="610"/>
      <c r="F259" s="610"/>
      <c r="G259" s="610"/>
      <c r="H259" s="610"/>
      <c r="I259" s="610"/>
      <c r="J259" s="610"/>
      <c r="K259" s="610"/>
      <c r="L259" s="610"/>
      <c r="M259" s="610"/>
      <c r="N259" s="610"/>
      <c r="O259" s="610"/>
      <c r="P259" s="309"/>
      <c r="Q259" s="301"/>
    </row>
    <row r="260" spans="1:17" ht="12.75" customHeight="1" x14ac:dyDescent="0.35">
      <c r="A260" s="390"/>
      <c r="B260" s="314"/>
      <c r="C260" s="329"/>
      <c r="D260" s="610"/>
      <c r="E260" s="610"/>
      <c r="F260" s="610"/>
      <c r="G260" s="610"/>
      <c r="H260" s="610"/>
      <c r="I260" s="610"/>
      <c r="J260" s="610"/>
      <c r="K260" s="610"/>
      <c r="L260" s="610"/>
      <c r="M260" s="610"/>
      <c r="N260" s="610"/>
      <c r="O260" s="610"/>
      <c r="P260" s="309"/>
      <c r="Q260" s="301"/>
    </row>
    <row r="261" spans="1:17" ht="12.75" customHeight="1" x14ac:dyDescent="0.35">
      <c r="A261" s="390"/>
      <c r="B261" s="314"/>
      <c r="C261" s="329"/>
      <c r="D261" s="610"/>
      <c r="E261" s="610"/>
      <c r="F261" s="610"/>
      <c r="G261" s="610"/>
      <c r="H261" s="610"/>
      <c r="I261" s="610"/>
      <c r="J261" s="610"/>
      <c r="K261" s="610"/>
      <c r="L261" s="610"/>
      <c r="M261" s="610"/>
      <c r="N261" s="610"/>
      <c r="O261" s="610"/>
      <c r="P261" s="309"/>
      <c r="Q261" s="301"/>
    </row>
    <row r="262" spans="1:17" ht="12.75" customHeight="1" x14ac:dyDescent="0.35">
      <c r="A262" s="390"/>
      <c r="B262" s="357"/>
      <c r="C262" s="329"/>
      <c r="D262" s="331"/>
      <c r="E262" s="331"/>
      <c r="F262" s="331"/>
      <c r="G262" s="331"/>
      <c r="H262" s="331"/>
      <c r="I262" s="331"/>
      <c r="J262" s="331"/>
      <c r="K262" s="331"/>
      <c r="L262" s="331"/>
      <c r="M262" s="331"/>
      <c r="N262" s="331"/>
      <c r="O262" s="331"/>
      <c r="P262" s="309"/>
      <c r="Q262" s="301"/>
    </row>
    <row r="263" spans="1:17" ht="12.75" customHeight="1" x14ac:dyDescent="0.35">
      <c r="A263" s="390"/>
      <c r="B263" s="314"/>
      <c r="C263" s="329">
        <f>Questionnaire!B202</f>
        <v>85</v>
      </c>
      <c r="D263" s="333" t="s">
        <v>168</v>
      </c>
      <c r="E263" s="301"/>
      <c r="F263" s="301"/>
      <c r="G263" s="301"/>
      <c r="H263" s="301"/>
      <c r="I263" s="301"/>
      <c r="J263" s="301"/>
      <c r="K263" s="301"/>
      <c r="L263" s="301"/>
      <c r="M263" s="310"/>
      <c r="N263" s="310"/>
      <c r="O263" s="310"/>
      <c r="P263" s="309"/>
      <c r="Q263" s="301"/>
    </row>
    <row r="264" spans="1:17" ht="12.75" customHeight="1" x14ac:dyDescent="0.35">
      <c r="A264" s="390"/>
      <c r="B264" s="314"/>
      <c r="C264" s="329"/>
      <c r="D264" s="602" t="s">
        <v>358</v>
      </c>
      <c r="E264" s="602"/>
      <c r="F264" s="602"/>
      <c r="G264" s="602"/>
      <c r="H264" s="602"/>
      <c r="I264" s="602"/>
      <c r="J264" s="602"/>
      <c r="K264" s="602"/>
      <c r="L264" s="602"/>
      <c r="M264" s="602"/>
      <c r="N264" s="602"/>
      <c r="O264" s="602"/>
      <c r="P264" s="309"/>
      <c r="Q264" s="301"/>
    </row>
    <row r="265" spans="1:17" ht="12.75" customHeight="1" x14ac:dyDescent="0.35">
      <c r="A265" s="390"/>
      <c r="B265" s="314"/>
      <c r="C265" s="329"/>
      <c r="D265" s="602"/>
      <c r="E265" s="602"/>
      <c r="F265" s="602"/>
      <c r="G265" s="602"/>
      <c r="H265" s="602"/>
      <c r="I265" s="602"/>
      <c r="J265" s="602"/>
      <c r="K265" s="602"/>
      <c r="L265" s="602"/>
      <c r="M265" s="602"/>
      <c r="N265" s="602"/>
      <c r="O265" s="602"/>
      <c r="P265" s="309"/>
      <c r="Q265" s="301"/>
    </row>
    <row r="266" spans="1:17" ht="12.75" customHeight="1" x14ac:dyDescent="0.35">
      <c r="A266" s="390"/>
      <c r="B266" s="358"/>
      <c r="C266" s="329"/>
      <c r="D266" s="302"/>
      <c r="E266" s="302"/>
      <c r="F266" s="302"/>
      <c r="G266" s="302"/>
      <c r="H266" s="302"/>
      <c r="I266" s="302"/>
      <c r="J266" s="302"/>
      <c r="K266" s="302"/>
      <c r="L266" s="302"/>
      <c r="M266" s="302"/>
      <c r="N266" s="302"/>
      <c r="O266" s="302"/>
      <c r="P266" s="309"/>
      <c r="Q266" s="301"/>
    </row>
    <row r="267" spans="1:17" ht="12.75" customHeight="1" x14ac:dyDescent="0.35">
      <c r="A267" s="390"/>
      <c r="B267" s="314"/>
      <c r="C267" s="329" t="str">
        <f>CONCATENATE(Questionnaire!B205," to ",Questionnaire!B209)</f>
        <v>86 to 88</v>
      </c>
      <c r="D267" s="603" t="s">
        <v>359</v>
      </c>
      <c r="E267" s="603"/>
      <c r="F267" s="603"/>
      <c r="G267" s="603"/>
      <c r="H267" s="603"/>
      <c r="I267" s="603"/>
      <c r="J267" s="603"/>
      <c r="K267" s="603"/>
      <c r="L267" s="603"/>
      <c r="M267" s="603"/>
      <c r="N267" s="603"/>
      <c r="O267" s="603"/>
      <c r="P267" s="309"/>
      <c r="Q267" s="301"/>
    </row>
    <row r="268" spans="1:17" ht="12.75" customHeight="1" x14ac:dyDescent="0.35">
      <c r="A268" s="390"/>
      <c r="B268" s="314"/>
      <c r="C268" s="329"/>
      <c r="D268" s="603"/>
      <c r="E268" s="603"/>
      <c r="F268" s="603"/>
      <c r="G268" s="603"/>
      <c r="H268" s="603"/>
      <c r="I268" s="603"/>
      <c r="J268" s="603"/>
      <c r="K268" s="603"/>
      <c r="L268" s="603"/>
      <c r="M268" s="603"/>
      <c r="N268" s="603"/>
      <c r="O268" s="603"/>
      <c r="P268" s="309"/>
      <c r="Q268" s="301"/>
    </row>
    <row r="269" spans="1:17" ht="12.75" customHeight="1" x14ac:dyDescent="0.35">
      <c r="A269" s="390"/>
      <c r="B269" s="314"/>
      <c r="C269" s="329"/>
      <c r="D269" s="301" t="s">
        <v>360</v>
      </c>
      <c r="E269" s="301"/>
      <c r="F269" s="301"/>
      <c r="G269" s="301"/>
      <c r="H269" s="301"/>
      <c r="I269" s="301"/>
      <c r="J269" s="301"/>
      <c r="K269" s="301"/>
      <c r="L269" s="301"/>
      <c r="M269" s="301"/>
      <c r="N269" s="301"/>
      <c r="O269" s="301"/>
      <c r="P269" s="309"/>
      <c r="Q269" s="301"/>
    </row>
    <row r="270" spans="1:17" ht="12.75" customHeight="1" x14ac:dyDescent="0.35">
      <c r="A270" s="390"/>
      <c r="B270" s="314"/>
      <c r="C270" s="329"/>
      <c r="D270" s="301"/>
      <c r="E270" s="301"/>
      <c r="F270" s="301"/>
      <c r="G270" s="301"/>
      <c r="H270" s="301"/>
      <c r="I270" s="301"/>
      <c r="J270" s="301"/>
      <c r="K270" s="301"/>
      <c r="L270" s="301"/>
      <c r="M270" s="301"/>
      <c r="N270" s="301"/>
      <c r="O270" s="301"/>
      <c r="P270" s="309"/>
      <c r="Q270" s="301"/>
    </row>
    <row r="271" spans="1:17" ht="12.75" customHeight="1" x14ac:dyDescent="0.35">
      <c r="A271" s="390"/>
      <c r="B271" s="314"/>
      <c r="C271" s="329"/>
      <c r="D271" s="301" t="s">
        <v>52</v>
      </c>
      <c r="E271" s="301" t="s">
        <v>361</v>
      </c>
      <c r="F271" s="301"/>
      <c r="G271" s="301"/>
      <c r="H271" s="301"/>
      <c r="I271" s="301"/>
      <c r="J271" s="301"/>
      <c r="K271" s="301"/>
      <c r="L271" s="301"/>
      <c r="M271" s="301"/>
      <c r="N271" s="301"/>
      <c r="O271" s="301"/>
      <c r="P271" s="309"/>
      <c r="Q271" s="301"/>
    </row>
    <row r="272" spans="1:17" ht="12.75" customHeight="1" x14ac:dyDescent="0.35">
      <c r="A272" s="390"/>
      <c r="B272" s="314"/>
      <c r="C272" s="329"/>
      <c r="D272" s="301" t="s">
        <v>53</v>
      </c>
      <c r="E272" s="301" t="s">
        <v>362</v>
      </c>
      <c r="F272" s="301"/>
      <c r="G272" s="301"/>
      <c r="H272" s="301"/>
      <c r="I272" s="301"/>
      <c r="J272" s="301"/>
      <c r="K272" s="301"/>
      <c r="L272" s="301"/>
      <c r="M272" s="301"/>
      <c r="N272" s="301"/>
      <c r="O272" s="301"/>
      <c r="P272" s="309"/>
      <c r="Q272" s="301"/>
    </row>
    <row r="273" spans="1:17" ht="12.75" customHeight="1" x14ac:dyDescent="0.35">
      <c r="A273" s="390"/>
      <c r="B273" s="314"/>
      <c r="C273" s="329"/>
      <c r="D273" s="301"/>
      <c r="E273" s="301"/>
      <c r="F273" s="301"/>
      <c r="G273" s="301"/>
      <c r="H273" s="301"/>
      <c r="I273" s="301"/>
      <c r="J273" s="301"/>
      <c r="K273" s="301"/>
      <c r="L273" s="301"/>
      <c r="M273" s="301"/>
      <c r="N273" s="301"/>
      <c r="O273" s="301"/>
      <c r="P273" s="309"/>
      <c r="Q273" s="301"/>
    </row>
    <row r="274" spans="1:17" ht="12.75" customHeight="1" x14ac:dyDescent="0.35">
      <c r="A274" s="390"/>
      <c r="B274" s="314"/>
      <c r="C274" s="329"/>
      <c r="D274" s="602" t="s">
        <v>363</v>
      </c>
      <c r="E274" s="602"/>
      <c r="F274" s="602"/>
      <c r="G274" s="602"/>
      <c r="H274" s="602"/>
      <c r="I274" s="602"/>
      <c r="J274" s="602"/>
      <c r="K274" s="602"/>
      <c r="L274" s="602"/>
      <c r="M274" s="602"/>
      <c r="N274" s="602"/>
      <c r="O274" s="602"/>
      <c r="P274" s="309"/>
      <c r="Q274" s="301"/>
    </row>
    <row r="275" spans="1:17" ht="12.75" customHeight="1" x14ac:dyDescent="0.35">
      <c r="A275" s="390"/>
      <c r="B275" s="314"/>
      <c r="C275" s="329"/>
      <c r="D275" s="602"/>
      <c r="E275" s="602"/>
      <c r="F275" s="602"/>
      <c r="G275" s="602"/>
      <c r="H275" s="602"/>
      <c r="I275" s="602"/>
      <c r="J275" s="602"/>
      <c r="K275" s="602"/>
      <c r="L275" s="602"/>
      <c r="M275" s="602"/>
      <c r="N275" s="602"/>
      <c r="O275" s="602"/>
      <c r="P275" s="309"/>
      <c r="Q275" s="301"/>
    </row>
    <row r="276" spans="1:17" ht="12.75" customHeight="1" x14ac:dyDescent="0.35">
      <c r="A276" s="301"/>
      <c r="B276" s="314"/>
      <c r="C276" s="329"/>
      <c r="D276" s="301"/>
      <c r="E276" s="301"/>
      <c r="F276" s="301"/>
      <c r="G276" s="301"/>
      <c r="H276" s="301"/>
      <c r="I276" s="301"/>
      <c r="J276" s="301"/>
      <c r="K276" s="301"/>
      <c r="L276" s="301"/>
      <c r="M276" s="301"/>
      <c r="N276" s="301"/>
      <c r="O276" s="301"/>
      <c r="P276" s="309"/>
      <c r="Q276" s="301"/>
    </row>
    <row r="277" spans="1:17" ht="12.75" customHeight="1" x14ac:dyDescent="0.35">
      <c r="A277" s="390"/>
      <c r="B277" s="328"/>
      <c r="C277" s="329"/>
      <c r="D277" s="330" t="s">
        <v>364</v>
      </c>
      <c r="E277" s="301"/>
      <c r="F277" s="301"/>
      <c r="G277" s="301"/>
      <c r="H277" s="301"/>
      <c r="I277" s="301"/>
      <c r="J277" s="301"/>
      <c r="K277" s="301"/>
      <c r="L277" s="301"/>
      <c r="M277" s="301"/>
      <c r="N277" s="301"/>
      <c r="O277" s="301"/>
      <c r="P277" s="309"/>
      <c r="Q277" s="301"/>
    </row>
    <row r="278" spans="1:17" ht="12.75" customHeight="1" x14ac:dyDescent="0.35">
      <c r="A278" s="390"/>
      <c r="B278" s="332"/>
      <c r="C278" s="329"/>
      <c r="D278" s="333"/>
      <c r="E278" s="301"/>
      <c r="F278" s="301"/>
      <c r="G278" s="301"/>
      <c r="H278" s="301"/>
      <c r="I278" s="301"/>
      <c r="J278" s="301"/>
      <c r="K278" s="301"/>
      <c r="L278" s="301"/>
      <c r="M278" s="301"/>
      <c r="N278" s="301"/>
      <c r="O278" s="301"/>
      <c r="P278" s="309"/>
      <c r="Q278" s="301"/>
    </row>
    <row r="279" spans="1:17" ht="12.75" customHeight="1" x14ac:dyDescent="0.35">
      <c r="A279" s="390"/>
      <c r="B279" s="332"/>
      <c r="C279" s="329" t="str">
        <f>CONCATENATE(Questionnaire!B215," to ",Questionnaire!B219)</f>
        <v>89 to 91</v>
      </c>
      <c r="D279" s="333" t="s">
        <v>365</v>
      </c>
      <c r="E279" s="301"/>
      <c r="F279" s="301"/>
      <c r="G279" s="301"/>
      <c r="H279" s="301"/>
      <c r="I279" s="301"/>
      <c r="J279" s="301"/>
      <c r="K279" s="301"/>
      <c r="L279" s="301"/>
      <c r="M279" s="301"/>
      <c r="N279" s="301"/>
      <c r="O279" s="301"/>
      <c r="P279" s="309"/>
      <c r="Q279" s="301"/>
    </row>
    <row r="280" spans="1:17" ht="12.75" customHeight="1" x14ac:dyDescent="0.35">
      <c r="A280" s="390"/>
      <c r="B280" s="314"/>
      <c r="C280" s="329"/>
      <c r="D280" s="602" t="s">
        <v>366</v>
      </c>
      <c r="E280" s="602"/>
      <c r="F280" s="602"/>
      <c r="G280" s="602"/>
      <c r="H280" s="602"/>
      <c r="I280" s="602"/>
      <c r="J280" s="602"/>
      <c r="K280" s="602"/>
      <c r="L280" s="602"/>
      <c r="M280" s="602"/>
      <c r="N280" s="602"/>
      <c r="O280" s="602"/>
      <c r="P280" s="309"/>
      <c r="Q280" s="301"/>
    </row>
    <row r="281" spans="1:17" ht="12.75" customHeight="1" x14ac:dyDescent="0.35">
      <c r="A281" s="390"/>
      <c r="B281" s="314"/>
      <c r="C281" s="329"/>
      <c r="D281" s="602"/>
      <c r="E281" s="602"/>
      <c r="F281" s="602"/>
      <c r="G281" s="602"/>
      <c r="H281" s="602"/>
      <c r="I281" s="602"/>
      <c r="J281" s="602"/>
      <c r="K281" s="602"/>
      <c r="L281" s="602"/>
      <c r="M281" s="602"/>
      <c r="N281" s="602"/>
      <c r="O281" s="602"/>
      <c r="P281" s="309"/>
      <c r="Q281" s="301"/>
    </row>
    <row r="282" spans="1:17" ht="12.75" customHeight="1" x14ac:dyDescent="0.35">
      <c r="A282" s="390"/>
      <c r="B282" s="314"/>
      <c r="C282" s="329"/>
      <c r="D282" s="602"/>
      <c r="E282" s="602"/>
      <c r="F282" s="602"/>
      <c r="G282" s="602"/>
      <c r="H282" s="602"/>
      <c r="I282" s="602"/>
      <c r="J282" s="602"/>
      <c r="K282" s="602"/>
      <c r="L282" s="602"/>
      <c r="M282" s="602"/>
      <c r="N282" s="602"/>
      <c r="O282" s="602"/>
      <c r="P282" s="309"/>
      <c r="Q282" s="301"/>
    </row>
    <row r="283" spans="1:17" ht="12.75" customHeight="1" x14ac:dyDescent="0.35">
      <c r="A283" s="390"/>
      <c r="B283" s="353"/>
      <c r="C283" s="329"/>
      <c r="D283" s="317"/>
      <c r="E283" s="317"/>
      <c r="F283" s="317"/>
      <c r="G283" s="317"/>
      <c r="H283" s="317"/>
      <c r="I283" s="317"/>
      <c r="J283" s="317"/>
      <c r="K283" s="317"/>
      <c r="L283" s="317"/>
      <c r="M283" s="317"/>
      <c r="N283" s="317"/>
      <c r="O283" s="317"/>
      <c r="P283" s="309"/>
      <c r="Q283" s="301"/>
    </row>
    <row r="284" spans="1:17" ht="12.75" customHeight="1" x14ac:dyDescent="0.35">
      <c r="A284" s="390"/>
      <c r="B284" s="359"/>
      <c r="C284" s="329"/>
      <c r="D284" s="360" t="s">
        <v>367</v>
      </c>
      <c r="E284" s="301"/>
      <c r="F284" s="301"/>
      <c r="G284" s="301"/>
      <c r="H284" s="301"/>
      <c r="I284" s="301"/>
      <c r="J284" s="301"/>
      <c r="K284" s="301"/>
      <c r="L284" s="301"/>
      <c r="M284" s="301"/>
      <c r="N284" s="301"/>
      <c r="O284" s="301"/>
      <c r="P284" s="309"/>
      <c r="Q284" s="301"/>
    </row>
    <row r="285" spans="1:17" ht="12.75" customHeight="1" x14ac:dyDescent="0.35">
      <c r="A285" s="390"/>
      <c r="B285" s="314"/>
      <c r="C285" s="329"/>
      <c r="D285" s="601" t="s">
        <v>368</v>
      </c>
      <c r="E285" s="601"/>
      <c r="F285" s="601"/>
      <c r="G285" s="601"/>
      <c r="H285" s="601"/>
      <c r="I285" s="601"/>
      <c r="J285" s="601"/>
      <c r="K285" s="601"/>
      <c r="L285" s="601"/>
      <c r="M285" s="601"/>
      <c r="N285" s="601"/>
      <c r="O285" s="601"/>
      <c r="P285" s="309"/>
      <c r="Q285" s="301"/>
    </row>
    <row r="286" spans="1:17" ht="12.75" customHeight="1" x14ac:dyDescent="0.35">
      <c r="A286" s="390"/>
      <c r="B286" s="314"/>
      <c r="C286" s="329"/>
      <c r="D286" s="601"/>
      <c r="E286" s="601"/>
      <c r="F286" s="601"/>
      <c r="G286" s="601"/>
      <c r="H286" s="601"/>
      <c r="I286" s="601"/>
      <c r="J286" s="601"/>
      <c r="K286" s="601"/>
      <c r="L286" s="601"/>
      <c r="M286" s="601"/>
      <c r="N286" s="601"/>
      <c r="O286" s="601"/>
      <c r="P286" s="309"/>
      <c r="Q286" s="301"/>
    </row>
    <row r="287" spans="1:17" ht="12.75" customHeight="1" x14ac:dyDescent="0.35">
      <c r="A287" s="390"/>
      <c r="B287" s="314"/>
      <c r="C287" s="329"/>
      <c r="D287" s="608" t="str">
        <f>CONCATENATE("NB. Authorities may if they wish, base their figures on a larger statistical sample than the one suggested by CIPFA.  Please indicate if this is the case at line ",Questionnaire!B219,".")</f>
        <v>NB. Authorities may if they wish, base their figures on a larger statistical sample than the one suggested by CIPFA.  Please indicate if this is the case at line 91.</v>
      </c>
      <c r="E287" s="608"/>
      <c r="F287" s="608"/>
      <c r="G287" s="608"/>
      <c r="H287" s="608"/>
      <c r="I287" s="608"/>
      <c r="J287" s="608"/>
      <c r="K287" s="608"/>
      <c r="L287" s="608"/>
      <c r="M287" s="608"/>
      <c r="N287" s="608"/>
      <c r="O287" s="608"/>
      <c r="P287" s="309"/>
      <c r="Q287" s="301"/>
    </row>
    <row r="288" spans="1:17" ht="12.75" customHeight="1" x14ac:dyDescent="0.35">
      <c r="A288" s="390"/>
      <c r="B288" s="314"/>
      <c r="C288" s="329"/>
      <c r="D288" s="608"/>
      <c r="E288" s="608"/>
      <c r="F288" s="608"/>
      <c r="G288" s="608"/>
      <c r="H288" s="608"/>
      <c r="I288" s="608"/>
      <c r="J288" s="608"/>
      <c r="K288" s="608"/>
      <c r="L288" s="608"/>
      <c r="M288" s="608"/>
      <c r="N288" s="608"/>
      <c r="O288" s="608"/>
      <c r="P288" s="309"/>
      <c r="Q288" s="301"/>
    </row>
    <row r="289" spans="1:17" ht="5.25" customHeight="1" thickBot="1" x14ac:dyDescent="0.4">
      <c r="A289" s="301"/>
      <c r="B289" s="334"/>
      <c r="C289" s="335"/>
      <c r="D289" s="361"/>
      <c r="E289" s="361"/>
      <c r="F289" s="361"/>
      <c r="G289" s="361"/>
      <c r="H289" s="361"/>
      <c r="I289" s="361"/>
      <c r="J289" s="361"/>
      <c r="K289" s="361"/>
      <c r="L289" s="361"/>
      <c r="M289" s="361"/>
      <c r="N289" s="361"/>
      <c r="O289" s="361"/>
      <c r="P289" s="337"/>
      <c r="Q289" s="301"/>
    </row>
    <row r="290" spans="1:17" ht="12.75" customHeight="1" x14ac:dyDescent="0.35">
      <c r="A290" s="301"/>
      <c r="B290" s="362"/>
      <c r="C290" s="339"/>
      <c r="D290" s="363"/>
      <c r="E290" s="363"/>
      <c r="F290" s="363"/>
      <c r="G290" s="363"/>
      <c r="H290" s="363"/>
      <c r="I290" s="363"/>
      <c r="J290" s="363"/>
      <c r="K290" s="363"/>
      <c r="L290" s="363"/>
      <c r="M290" s="363"/>
      <c r="N290" s="363"/>
      <c r="O290" s="363"/>
      <c r="P290" s="341"/>
      <c r="Q290" s="301"/>
    </row>
    <row r="291" spans="1:17" ht="12.75" customHeight="1" x14ac:dyDescent="0.35">
      <c r="A291" s="390"/>
      <c r="B291" s="328"/>
      <c r="C291" s="329"/>
      <c r="D291" s="330" t="s">
        <v>181</v>
      </c>
      <c r="E291" s="301"/>
      <c r="F291" s="301"/>
      <c r="G291" s="301"/>
      <c r="H291" s="301"/>
      <c r="I291" s="301"/>
      <c r="J291" s="301"/>
      <c r="K291" s="301"/>
      <c r="L291" s="301"/>
      <c r="M291" s="301"/>
      <c r="N291" s="301"/>
      <c r="O291" s="301"/>
      <c r="P291" s="309"/>
      <c r="Q291" s="301"/>
    </row>
    <row r="292" spans="1:17" ht="12.75" customHeight="1" x14ac:dyDescent="0.35">
      <c r="A292" s="390"/>
      <c r="B292" s="314"/>
      <c r="C292" s="329"/>
      <c r="D292" s="301"/>
      <c r="E292" s="301"/>
      <c r="F292" s="301"/>
      <c r="G292" s="301"/>
      <c r="H292" s="301"/>
      <c r="I292" s="301"/>
      <c r="J292" s="301"/>
      <c r="K292" s="301"/>
      <c r="L292" s="301"/>
      <c r="M292" s="301"/>
      <c r="N292" s="301"/>
      <c r="O292" s="301"/>
      <c r="P292" s="309"/>
      <c r="Q292" s="301"/>
    </row>
    <row r="293" spans="1:17" ht="12.75" customHeight="1" x14ac:dyDescent="0.35">
      <c r="A293" s="390"/>
      <c r="B293" s="332"/>
      <c r="C293" s="329">
        <f>Questionnaire!B226</f>
        <v>92</v>
      </c>
      <c r="D293" s="333" t="s">
        <v>182</v>
      </c>
      <c r="E293" s="301"/>
      <c r="F293" s="301"/>
      <c r="G293" s="301"/>
      <c r="H293" s="301"/>
      <c r="I293" s="301"/>
      <c r="J293" s="301"/>
      <c r="K293" s="301"/>
      <c r="L293" s="301"/>
      <c r="M293" s="301"/>
      <c r="N293" s="301"/>
      <c r="O293" s="301"/>
      <c r="P293" s="309"/>
      <c r="Q293" s="301"/>
    </row>
    <row r="294" spans="1:17" ht="12.75" customHeight="1" x14ac:dyDescent="0.35">
      <c r="A294" s="390"/>
      <c r="B294" s="314"/>
      <c r="C294" s="329"/>
      <c r="D294" s="602" t="str">
        <f>CONCATENATE("Actual number in ",Year,"-",Year-1999,".  An active borrower is defined as someone who has borrowed at least one item from the library during the year.  This figure should come from the library management system and relate to borrowing and not membership figures.")</f>
        <v>Actual number in 2022-23.  An active borrower is defined as someone who has borrowed at least one item from the library during the year.  This figure should come from the library management system and relate to borrowing and not membership figures.</v>
      </c>
      <c r="E294" s="602"/>
      <c r="F294" s="602"/>
      <c r="G294" s="602"/>
      <c r="H294" s="602"/>
      <c r="I294" s="602"/>
      <c r="J294" s="602"/>
      <c r="K294" s="602"/>
      <c r="L294" s="602"/>
      <c r="M294" s="602"/>
      <c r="N294" s="602"/>
      <c r="O294" s="602"/>
      <c r="P294" s="309"/>
      <c r="Q294" s="301"/>
    </row>
    <row r="295" spans="1:17" ht="12.75" customHeight="1" x14ac:dyDescent="0.35">
      <c r="A295" s="390"/>
      <c r="B295" s="314"/>
      <c r="C295" s="329"/>
      <c r="D295" s="602"/>
      <c r="E295" s="602"/>
      <c r="F295" s="602"/>
      <c r="G295" s="602"/>
      <c r="H295" s="602"/>
      <c r="I295" s="602"/>
      <c r="J295" s="602"/>
      <c r="K295" s="602"/>
      <c r="L295" s="602"/>
      <c r="M295" s="602"/>
      <c r="N295" s="602"/>
      <c r="O295" s="602"/>
      <c r="P295" s="309"/>
      <c r="Q295" s="301"/>
    </row>
    <row r="296" spans="1:17" ht="12.75" customHeight="1" x14ac:dyDescent="0.35">
      <c r="A296" s="390"/>
      <c r="B296" s="314"/>
      <c r="C296" s="329"/>
      <c r="D296" s="602"/>
      <c r="E296" s="602"/>
      <c r="F296" s="602"/>
      <c r="G296" s="602"/>
      <c r="H296" s="602"/>
      <c r="I296" s="602"/>
      <c r="J296" s="602"/>
      <c r="K296" s="602"/>
      <c r="L296" s="602"/>
      <c r="M296" s="602"/>
      <c r="N296" s="602"/>
      <c r="O296" s="602"/>
      <c r="P296" s="309"/>
      <c r="Q296" s="301"/>
    </row>
    <row r="297" spans="1:17" ht="12.75" customHeight="1" x14ac:dyDescent="0.35">
      <c r="A297" s="390"/>
      <c r="B297" s="353"/>
      <c r="C297" s="329"/>
      <c r="D297" s="317"/>
      <c r="E297" s="317"/>
      <c r="F297" s="317"/>
      <c r="G297" s="317"/>
      <c r="H297" s="317"/>
      <c r="I297" s="317"/>
      <c r="J297" s="317"/>
      <c r="K297" s="317"/>
      <c r="L297" s="317"/>
      <c r="M297" s="317"/>
      <c r="N297" s="317"/>
      <c r="O297" s="317"/>
      <c r="P297" s="309"/>
      <c r="Q297" s="301"/>
    </row>
    <row r="298" spans="1:17" ht="12.75" customHeight="1" x14ac:dyDescent="0.35">
      <c r="A298" s="390"/>
      <c r="B298" s="332"/>
      <c r="C298" s="329">
        <f>Questionnaire!B232</f>
        <v>93</v>
      </c>
      <c r="D298" s="333" t="s">
        <v>183</v>
      </c>
      <c r="E298" s="301"/>
      <c r="F298" s="301"/>
      <c r="G298" s="301"/>
      <c r="H298" s="301"/>
      <c r="I298" s="301"/>
      <c r="J298" s="301"/>
      <c r="K298" s="301"/>
      <c r="L298" s="301"/>
      <c r="M298" s="301"/>
      <c r="N298" s="301"/>
      <c r="O298" s="301"/>
      <c r="P298" s="309"/>
      <c r="Q298" s="301"/>
    </row>
    <row r="299" spans="1:17" ht="12.75" customHeight="1" x14ac:dyDescent="0.35">
      <c r="A299" s="390"/>
      <c r="B299" s="314"/>
      <c r="C299" s="329"/>
      <c r="D299" s="602" t="s">
        <v>369</v>
      </c>
      <c r="E299" s="602"/>
      <c r="F299" s="602"/>
      <c r="G299" s="602"/>
      <c r="H299" s="602"/>
      <c r="I299" s="602"/>
      <c r="J299" s="602"/>
      <c r="K299" s="602"/>
      <c r="L299" s="602"/>
      <c r="M299" s="602"/>
      <c r="N299" s="602"/>
      <c r="O299" s="602"/>
      <c r="P299" s="309"/>
      <c r="Q299" s="301"/>
    </row>
    <row r="300" spans="1:17" ht="12.75" customHeight="1" x14ac:dyDescent="0.35">
      <c r="A300" s="390"/>
      <c r="B300" s="314"/>
      <c r="C300" s="329"/>
      <c r="D300" s="602"/>
      <c r="E300" s="602"/>
      <c r="F300" s="602"/>
      <c r="G300" s="602"/>
      <c r="H300" s="602"/>
      <c r="I300" s="602"/>
      <c r="J300" s="602"/>
      <c r="K300" s="602"/>
      <c r="L300" s="602"/>
      <c r="M300" s="602"/>
      <c r="N300" s="602"/>
      <c r="O300" s="602"/>
      <c r="P300" s="309"/>
      <c r="Q300" s="301"/>
    </row>
    <row r="301" spans="1:17" ht="12.75" customHeight="1" x14ac:dyDescent="0.35">
      <c r="A301" s="390"/>
      <c r="B301" s="353"/>
      <c r="C301" s="329"/>
      <c r="D301" s="317"/>
      <c r="E301" s="317"/>
      <c r="F301" s="317"/>
      <c r="G301" s="317"/>
      <c r="H301" s="317"/>
      <c r="I301" s="317"/>
      <c r="J301" s="317"/>
      <c r="K301" s="317"/>
      <c r="L301" s="317"/>
      <c r="M301" s="317"/>
      <c r="N301" s="317"/>
      <c r="O301" s="317"/>
      <c r="P301" s="309"/>
      <c r="Q301" s="301"/>
    </row>
    <row r="302" spans="1:17" ht="12.75" customHeight="1" x14ac:dyDescent="0.35">
      <c r="A302" s="390"/>
      <c r="B302" s="314"/>
      <c r="C302" s="392" t="s">
        <v>76</v>
      </c>
      <c r="D302" s="301" t="s">
        <v>52</v>
      </c>
      <c r="E302" s="609" t="s">
        <v>370</v>
      </c>
      <c r="F302" s="609"/>
      <c r="G302" s="609"/>
      <c r="H302" s="609"/>
      <c r="I302" s="609"/>
      <c r="J302" s="609"/>
      <c r="K302" s="609"/>
      <c r="L302" s="609"/>
      <c r="M302" s="609"/>
      <c r="N302" s="609"/>
      <c r="O302" s="609"/>
      <c r="P302" s="309"/>
      <c r="Q302" s="301"/>
    </row>
    <row r="303" spans="1:17" ht="20.25" customHeight="1" x14ac:dyDescent="0.35">
      <c r="A303" s="390"/>
      <c r="B303" s="314"/>
      <c r="C303" s="329"/>
      <c r="D303" s="301"/>
      <c r="E303" s="609"/>
      <c r="F303" s="609"/>
      <c r="G303" s="609"/>
      <c r="H303" s="609"/>
      <c r="I303" s="609"/>
      <c r="J303" s="609"/>
      <c r="K303" s="609"/>
      <c r="L303" s="609"/>
      <c r="M303" s="609"/>
      <c r="N303" s="609"/>
      <c r="O303" s="609"/>
      <c r="P303" s="309"/>
      <c r="Q303" s="301"/>
    </row>
    <row r="304" spans="1:17" ht="12.75" customHeight="1" x14ac:dyDescent="0.35">
      <c r="A304" s="390"/>
      <c r="B304" s="314"/>
      <c r="C304" s="329"/>
      <c r="D304" s="301" t="s">
        <v>53</v>
      </c>
      <c r="E304" s="609" t="s">
        <v>371</v>
      </c>
      <c r="F304" s="609"/>
      <c r="G304" s="609"/>
      <c r="H304" s="609"/>
      <c r="I304" s="609"/>
      <c r="J304" s="609"/>
      <c r="K304" s="609"/>
      <c r="L304" s="609"/>
      <c r="M304" s="609"/>
      <c r="N304" s="609"/>
      <c r="O304" s="609"/>
      <c r="P304" s="309"/>
      <c r="Q304" s="301"/>
    </row>
    <row r="305" spans="1:17" ht="12.75" customHeight="1" x14ac:dyDescent="0.35">
      <c r="A305" s="390"/>
      <c r="B305" s="314"/>
      <c r="C305" s="329"/>
      <c r="D305" s="301"/>
      <c r="E305" s="609"/>
      <c r="F305" s="609"/>
      <c r="G305" s="609"/>
      <c r="H305" s="609"/>
      <c r="I305" s="609"/>
      <c r="J305" s="609"/>
      <c r="K305" s="609"/>
      <c r="L305" s="609"/>
      <c r="M305" s="609"/>
      <c r="N305" s="609"/>
      <c r="O305" s="609"/>
      <c r="P305" s="309"/>
      <c r="Q305" s="301"/>
    </row>
    <row r="306" spans="1:17" ht="12.75" customHeight="1" x14ac:dyDescent="0.35">
      <c r="A306" s="390"/>
      <c r="B306" s="314"/>
      <c r="C306" s="329"/>
      <c r="D306" s="301"/>
      <c r="E306" s="609"/>
      <c r="F306" s="609"/>
      <c r="G306" s="609"/>
      <c r="H306" s="609"/>
      <c r="I306" s="609"/>
      <c r="J306" s="609"/>
      <c r="K306" s="609"/>
      <c r="L306" s="609"/>
      <c r="M306" s="609"/>
      <c r="N306" s="609"/>
      <c r="O306" s="609"/>
      <c r="P306" s="309"/>
      <c r="Q306" s="301"/>
    </row>
    <row r="307" spans="1:17" ht="12.75" customHeight="1" x14ac:dyDescent="0.35">
      <c r="A307" s="390"/>
      <c r="B307" s="314"/>
      <c r="C307" s="329"/>
      <c r="D307" s="301"/>
      <c r="E307" s="609"/>
      <c r="F307" s="609"/>
      <c r="G307" s="609"/>
      <c r="H307" s="609"/>
      <c r="I307" s="609"/>
      <c r="J307" s="609"/>
      <c r="K307" s="609"/>
      <c r="L307" s="609"/>
      <c r="M307" s="609"/>
      <c r="N307" s="609"/>
      <c r="O307" s="609"/>
      <c r="P307" s="309"/>
      <c r="Q307" s="301"/>
    </row>
    <row r="308" spans="1:17" ht="12.75" customHeight="1" x14ac:dyDescent="0.35">
      <c r="A308" s="390"/>
      <c r="B308" s="314"/>
      <c r="C308" s="329"/>
      <c r="D308" s="301"/>
      <c r="E308" s="301"/>
      <c r="F308" s="301"/>
      <c r="G308" s="301"/>
      <c r="H308" s="301"/>
      <c r="I308" s="301"/>
      <c r="J308" s="301"/>
      <c r="K308" s="301"/>
      <c r="L308" s="301"/>
      <c r="M308" s="301"/>
      <c r="N308" s="301"/>
      <c r="O308" s="301"/>
      <c r="P308" s="309"/>
      <c r="Q308" s="301"/>
    </row>
    <row r="309" spans="1:17" ht="12.65" customHeight="1" x14ac:dyDescent="0.35">
      <c r="A309" s="390"/>
      <c r="B309" s="332"/>
      <c r="C309" s="329" t="str">
        <f>CONCATENATE(Questionnaire!B235," to ",Questionnaire!B247)</f>
        <v>94 to 96</v>
      </c>
      <c r="D309" s="333" t="s">
        <v>184</v>
      </c>
      <c r="E309" s="301"/>
      <c r="F309" s="301"/>
      <c r="G309" s="301"/>
      <c r="H309" s="301"/>
      <c r="I309" s="301"/>
      <c r="J309" s="301"/>
      <c r="K309" s="301"/>
      <c r="L309" s="301"/>
      <c r="M309" s="301"/>
      <c r="N309" s="301"/>
      <c r="O309" s="301"/>
      <c r="P309" s="309"/>
      <c r="Q309" s="301"/>
    </row>
    <row r="310" spans="1:17" ht="16.5" customHeight="1" x14ac:dyDescent="0.35">
      <c r="A310" s="390"/>
      <c r="B310" s="314"/>
      <c r="C310" s="392" t="s">
        <v>76</v>
      </c>
      <c r="D310" s="602" t="s">
        <v>372</v>
      </c>
      <c r="E310" s="602"/>
      <c r="F310" s="602"/>
      <c r="G310" s="602"/>
      <c r="H310" s="602"/>
      <c r="I310" s="602"/>
      <c r="J310" s="602"/>
      <c r="K310" s="602"/>
      <c r="L310" s="602"/>
      <c r="M310" s="602"/>
      <c r="N310" s="602"/>
      <c r="O310" s="602"/>
      <c r="P310" s="309"/>
      <c r="Q310" s="301"/>
    </row>
    <row r="311" spans="1:17" ht="12.75" customHeight="1" x14ac:dyDescent="0.35">
      <c r="A311" s="390"/>
      <c r="B311" s="314"/>
      <c r="C311" s="329"/>
      <c r="D311" s="602"/>
      <c r="E311" s="602"/>
      <c r="F311" s="602"/>
      <c r="G311" s="602"/>
      <c r="H311" s="602"/>
      <c r="I311" s="602"/>
      <c r="J311" s="602"/>
      <c r="K311" s="602"/>
      <c r="L311" s="602"/>
      <c r="M311" s="602"/>
      <c r="N311" s="602"/>
      <c r="O311" s="602"/>
      <c r="P311" s="309"/>
      <c r="Q311" s="301"/>
    </row>
    <row r="312" spans="1:17" ht="12.75" customHeight="1" x14ac:dyDescent="0.35">
      <c r="A312" s="390"/>
      <c r="B312" s="314"/>
      <c r="C312" s="329"/>
      <c r="D312" s="602"/>
      <c r="E312" s="602"/>
      <c r="F312" s="602"/>
      <c r="G312" s="602"/>
      <c r="H312" s="602"/>
      <c r="I312" s="602"/>
      <c r="J312" s="602"/>
      <c r="K312" s="602"/>
      <c r="L312" s="602"/>
      <c r="M312" s="602"/>
      <c r="N312" s="602"/>
      <c r="O312" s="602"/>
      <c r="P312" s="309"/>
      <c r="Q312" s="301"/>
    </row>
    <row r="313" spans="1:17" ht="12.75" customHeight="1" x14ac:dyDescent="0.35">
      <c r="A313" s="390"/>
      <c r="B313" s="314"/>
      <c r="C313" s="329"/>
      <c r="D313" s="602"/>
      <c r="E313" s="602"/>
      <c r="F313" s="602"/>
      <c r="G313" s="602"/>
      <c r="H313" s="602"/>
      <c r="I313" s="602"/>
      <c r="J313" s="602"/>
      <c r="K313" s="602"/>
      <c r="L313" s="602"/>
      <c r="M313" s="602"/>
      <c r="N313" s="602"/>
      <c r="O313" s="602"/>
      <c r="P313" s="309"/>
      <c r="Q313" s="301"/>
    </row>
    <row r="314" spans="1:17" ht="12.75" customHeight="1" x14ac:dyDescent="0.35">
      <c r="A314" s="390"/>
      <c r="B314" s="314"/>
      <c r="C314" s="329"/>
      <c r="D314" s="602"/>
      <c r="E314" s="602"/>
      <c r="F314" s="602"/>
      <c r="G314" s="602"/>
      <c r="H314" s="602"/>
      <c r="I314" s="602"/>
      <c r="J314" s="602"/>
      <c r="K314" s="602"/>
      <c r="L314" s="602"/>
      <c r="M314" s="602"/>
      <c r="N314" s="602"/>
      <c r="O314" s="602"/>
      <c r="P314" s="309"/>
      <c r="Q314" s="301"/>
    </row>
    <row r="315" spans="1:17" ht="12.75" customHeight="1" x14ac:dyDescent="0.35">
      <c r="A315" s="390"/>
      <c r="B315" s="314"/>
      <c r="C315" s="329"/>
      <c r="D315" s="602"/>
      <c r="E315" s="602"/>
      <c r="F315" s="602"/>
      <c r="G315" s="602"/>
      <c r="H315" s="602"/>
      <c r="I315" s="602"/>
      <c r="J315" s="602"/>
      <c r="K315" s="602"/>
      <c r="L315" s="602"/>
      <c r="M315" s="602"/>
      <c r="N315" s="602"/>
      <c r="O315" s="602"/>
      <c r="P315" s="309"/>
      <c r="Q315" s="301"/>
    </row>
    <row r="316" spans="1:17" ht="33.65" customHeight="1" x14ac:dyDescent="0.35">
      <c r="A316" s="390"/>
      <c r="B316" s="314"/>
      <c r="C316" s="329"/>
      <c r="D316" s="602"/>
      <c r="E316" s="602"/>
      <c r="F316" s="602"/>
      <c r="G316" s="602"/>
      <c r="H316" s="602"/>
      <c r="I316" s="602"/>
      <c r="J316" s="602"/>
      <c r="K316" s="602"/>
      <c r="L316" s="602"/>
      <c r="M316" s="602"/>
      <c r="N316" s="602"/>
      <c r="O316" s="602"/>
      <c r="P316" s="309"/>
      <c r="Q316" s="301"/>
    </row>
    <row r="317" spans="1:17" ht="12.75" customHeight="1" x14ac:dyDescent="0.35">
      <c r="A317" s="390"/>
      <c r="B317" s="314"/>
      <c r="C317" s="329"/>
      <c r="D317" s="301"/>
      <c r="E317" s="301"/>
      <c r="F317" s="301"/>
      <c r="G317" s="301"/>
      <c r="H317" s="301"/>
      <c r="I317" s="301"/>
      <c r="J317" s="301"/>
      <c r="K317" s="301"/>
      <c r="L317" s="301"/>
      <c r="M317" s="317"/>
      <c r="N317" s="317"/>
      <c r="O317" s="317"/>
      <c r="P317" s="309"/>
      <c r="Q317" s="301"/>
    </row>
    <row r="318" spans="1:17" ht="12.75" customHeight="1" x14ac:dyDescent="0.35">
      <c r="A318" s="390"/>
      <c r="B318" s="314"/>
      <c r="C318" s="329"/>
      <c r="D318" s="601" t="s">
        <v>373</v>
      </c>
      <c r="E318" s="601"/>
      <c r="F318" s="601"/>
      <c r="G318" s="601"/>
      <c r="H318" s="601"/>
      <c r="I318" s="601"/>
      <c r="J318" s="601"/>
      <c r="K318" s="601"/>
      <c r="L318" s="601"/>
      <c r="M318" s="601"/>
      <c r="N318" s="601"/>
      <c r="O318" s="601"/>
      <c r="P318" s="309"/>
      <c r="Q318" s="301"/>
    </row>
    <row r="319" spans="1:17" ht="12.75" customHeight="1" x14ac:dyDescent="0.35">
      <c r="A319" s="390"/>
      <c r="B319" s="314"/>
      <c r="C319" s="329"/>
      <c r="D319" s="601"/>
      <c r="E319" s="601"/>
      <c r="F319" s="601"/>
      <c r="G319" s="601"/>
      <c r="H319" s="601"/>
      <c r="I319" s="601"/>
      <c r="J319" s="601"/>
      <c r="K319" s="601"/>
      <c r="L319" s="601"/>
      <c r="M319" s="601"/>
      <c r="N319" s="601"/>
      <c r="O319" s="601"/>
      <c r="P319" s="309"/>
      <c r="Q319" s="301"/>
    </row>
    <row r="320" spans="1:17" ht="12.75" customHeight="1" x14ac:dyDescent="0.35">
      <c r="A320" s="390"/>
      <c r="B320" s="314"/>
      <c r="C320" s="329"/>
      <c r="D320" s="601"/>
      <c r="E320" s="601"/>
      <c r="F320" s="601"/>
      <c r="G320" s="601"/>
      <c r="H320" s="601"/>
      <c r="I320" s="601"/>
      <c r="J320" s="601"/>
      <c r="K320" s="601"/>
      <c r="L320" s="601"/>
      <c r="M320" s="601"/>
      <c r="N320" s="601"/>
      <c r="O320" s="601"/>
      <c r="P320" s="309"/>
      <c r="Q320" s="301"/>
    </row>
    <row r="321" spans="1:17" ht="12.75" customHeight="1" x14ac:dyDescent="0.35">
      <c r="A321" s="390"/>
      <c r="B321" s="314"/>
      <c r="C321" s="329"/>
      <c r="D321" s="601"/>
      <c r="E321" s="601"/>
      <c r="F321" s="601"/>
      <c r="G321" s="601"/>
      <c r="H321" s="601"/>
      <c r="I321" s="601"/>
      <c r="J321" s="601"/>
      <c r="K321" s="601"/>
      <c r="L321" s="601"/>
      <c r="M321" s="601"/>
      <c r="N321" s="601"/>
      <c r="O321" s="601"/>
      <c r="P321" s="309"/>
      <c r="Q321" s="301"/>
    </row>
    <row r="322" spans="1:17" ht="12.75" customHeight="1" x14ac:dyDescent="0.35">
      <c r="A322" s="390"/>
      <c r="B322" s="314"/>
      <c r="C322" s="329"/>
      <c r="D322" s="601"/>
      <c r="E322" s="601"/>
      <c r="F322" s="601"/>
      <c r="G322" s="601"/>
      <c r="H322" s="601"/>
      <c r="I322" s="601"/>
      <c r="J322" s="601"/>
      <c r="K322" s="601"/>
      <c r="L322" s="601"/>
      <c r="M322" s="601"/>
      <c r="N322" s="601"/>
      <c r="O322" s="601"/>
      <c r="P322" s="309"/>
      <c r="Q322" s="301"/>
    </row>
    <row r="323" spans="1:17" ht="12.75" customHeight="1" x14ac:dyDescent="0.35">
      <c r="A323" s="390"/>
      <c r="B323" s="314"/>
      <c r="C323" s="329"/>
      <c r="D323" s="601"/>
      <c r="E323" s="601"/>
      <c r="F323" s="601"/>
      <c r="G323" s="601"/>
      <c r="H323" s="601"/>
      <c r="I323" s="601"/>
      <c r="J323" s="601"/>
      <c r="K323" s="601"/>
      <c r="L323" s="601"/>
      <c r="M323" s="601"/>
      <c r="N323" s="601"/>
      <c r="O323" s="601"/>
      <c r="P323" s="309"/>
      <c r="Q323" s="301"/>
    </row>
    <row r="324" spans="1:17" ht="12.75" customHeight="1" x14ac:dyDescent="0.35">
      <c r="A324" s="390"/>
      <c r="B324" s="358"/>
      <c r="C324" s="329"/>
      <c r="D324" s="302" t="s">
        <v>52</v>
      </c>
      <c r="E324" s="301" t="s">
        <v>374</v>
      </c>
      <c r="F324" s="302"/>
      <c r="G324" s="302"/>
      <c r="H324" s="302"/>
      <c r="I324" s="302"/>
      <c r="J324" s="302"/>
      <c r="K324" s="302"/>
      <c r="L324" s="302"/>
      <c r="M324" s="317"/>
      <c r="N324" s="317"/>
      <c r="O324" s="317"/>
      <c r="P324" s="309"/>
      <c r="Q324" s="301"/>
    </row>
    <row r="325" spans="1:17" ht="12.75" customHeight="1" x14ac:dyDescent="0.35">
      <c r="A325" s="390"/>
      <c r="B325" s="358"/>
      <c r="C325" s="329"/>
      <c r="D325" s="302" t="s">
        <v>53</v>
      </c>
      <c r="E325" s="602" t="s">
        <v>375</v>
      </c>
      <c r="F325" s="602"/>
      <c r="G325" s="602"/>
      <c r="H325" s="602"/>
      <c r="I325" s="602"/>
      <c r="J325" s="602"/>
      <c r="K325" s="602"/>
      <c r="L325" s="602"/>
      <c r="M325" s="602"/>
      <c r="N325" s="602"/>
      <c r="O325" s="602"/>
      <c r="P325" s="309"/>
      <c r="Q325" s="301"/>
    </row>
    <row r="326" spans="1:17" ht="12.75" customHeight="1" x14ac:dyDescent="0.35">
      <c r="A326" s="390"/>
      <c r="B326" s="358"/>
      <c r="C326" s="329"/>
      <c r="D326" s="302"/>
      <c r="E326" s="602"/>
      <c r="F326" s="602"/>
      <c r="G326" s="602"/>
      <c r="H326" s="602"/>
      <c r="I326" s="602"/>
      <c r="J326" s="602"/>
      <c r="K326" s="602"/>
      <c r="L326" s="602"/>
      <c r="M326" s="602"/>
      <c r="N326" s="602"/>
      <c r="O326" s="602"/>
      <c r="P326" s="309"/>
      <c r="Q326" s="301"/>
    </row>
    <row r="327" spans="1:17" ht="12.75" customHeight="1" x14ac:dyDescent="0.35">
      <c r="A327" s="390"/>
      <c r="B327" s="358"/>
      <c r="C327" s="329"/>
      <c r="D327" s="302"/>
      <c r="E327" s="602"/>
      <c r="F327" s="602"/>
      <c r="G327" s="602"/>
      <c r="H327" s="602"/>
      <c r="I327" s="602"/>
      <c r="J327" s="602"/>
      <c r="K327" s="602"/>
      <c r="L327" s="602"/>
      <c r="M327" s="602"/>
      <c r="N327" s="602"/>
      <c r="O327" s="602"/>
      <c r="P327" s="309"/>
      <c r="Q327" s="301"/>
    </row>
    <row r="328" spans="1:17" ht="12.75" customHeight="1" x14ac:dyDescent="0.35">
      <c r="A328" s="390"/>
      <c r="B328" s="358"/>
      <c r="C328" s="329"/>
      <c r="D328" s="302" t="s">
        <v>54</v>
      </c>
      <c r="E328" s="602" t="s">
        <v>376</v>
      </c>
      <c r="F328" s="602"/>
      <c r="G328" s="602"/>
      <c r="H328" s="602"/>
      <c r="I328" s="602"/>
      <c r="J328" s="602"/>
      <c r="K328" s="602"/>
      <c r="L328" s="602"/>
      <c r="M328" s="602"/>
      <c r="N328" s="602"/>
      <c r="O328" s="602"/>
      <c r="P328" s="309"/>
      <c r="Q328" s="301"/>
    </row>
    <row r="329" spans="1:17" ht="12.75" customHeight="1" x14ac:dyDescent="0.35">
      <c r="A329" s="390"/>
      <c r="B329" s="358"/>
      <c r="C329" s="329"/>
      <c r="D329" s="302"/>
      <c r="E329" s="602"/>
      <c r="F329" s="602"/>
      <c r="G329" s="602"/>
      <c r="H329" s="602"/>
      <c r="I329" s="602"/>
      <c r="J329" s="602"/>
      <c r="K329" s="602"/>
      <c r="L329" s="602"/>
      <c r="M329" s="602"/>
      <c r="N329" s="602"/>
      <c r="O329" s="602"/>
      <c r="P329" s="309"/>
      <c r="Q329" s="301"/>
    </row>
    <row r="330" spans="1:17" ht="12.75" customHeight="1" x14ac:dyDescent="0.35">
      <c r="A330" s="390"/>
      <c r="B330" s="358"/>
      <c r="C330" s="329"/>
      <c r="D330" s="302" t="s">
        <v>55</v>
      </c>
      <c r="E330" s="602" t="str">
        <f>CONCATENATE("All visits for whatever purpose are included.  Where theatres or lecture halls are an integral part of the library premises or where activities take place when the library is closed, visits are only ",,"counted if part of a programme sponsored by the library, i.e. if space is hired by another department or organisation for its own purposes, such visits are included in line ",Questionnaire!B241,";")</f>
        <v>All visits for whatever purpose are included.  Where theatres or lecture halls are an integral part of the library premises or where activities take place when the library is closed, visits are only counted if part of a programme sponsored by the library, i.e. if space is hired by another department or organisation for its own purposes, such visits are included in line 95;</v>
      </c>
      <c r="F330" s="602"/>
      <c r="G330" s="602"/>
      <c r="H330" s="602"/>
      <c r="I330" s="602"/>
      <c r="J330" s="602"/>
      <c r="K330" s="602"/>
      <c r="L330" s="602"/>
      <c r="M330" s="602"/>
      <c r="N330" s="602"/>
      <c r="O330" s="602"/>
      <c r="P330" s="309"/>
      <c r="Q330" s="301"/>
    </row>
    <row r="331" spans="1:17" ht="12.75" customHeight="1" x14ac:dyDescent="0.35">
      <c r="A331" s="390"/>
      <c r="B331" s="358"/>
      <c r="C331" s="329"/>
      <c r="D331" s="302"/>
      <c r="E331" s="602"/>
      <c r="F331" s="602"/>
      <c r="G331" s="602"/>
      <c r="H331" s="602"/>
      <c r="I331" s="602"/>
      <c r="J331" s="602"/>
      <c r="K331" s="602"/>
      <c r="L331" s="602"/>
      <c r="M331" s="602"/>
      <c r="N331" s="602"/>
      <c r="O331" s="602"/>
      <c r="P331" s="309"/>
      <c r="Q331" s="301"/>
    </row>
    <row r="332" spans="1:17" ht="9.75" customHeight="1" x14ac:dyDescent="0.35">
      <c r="A332" s="390"/>
      <c r="B332" s="358"/>
      <c r="C332" s="329"/>
      <c r="D332" s="302"/>
      <c r="E332" s="602"/>
      <c r="F332" s="602"/>
      <c r="G332" s="602"/>
      <c r="H332" s="602"/>
      <c r="I332" s="602"/>
      <c r="J332" s="602"/>
      <c r="K332" s="602"/>
      <c r="L332" s="602"/>
      <c r="M332" s="602"/>
      <c r="N332" s="602"/>
      <c r="O332" s="602"/>
      <c r="P332" s="309"/>
      <c r="Q332" s="301"/>
    </row>
    <row r="333" spans="1:17" ht="12.75" customHeight="1" x14ac:dyDescent="0.35">
      <c r="A333" s="390"/>
      <c r="B333" s="358"/>
      <c r="C333" s="329"/>
      <c r="D333" s="302"/>
      <c r="E333" s="602"/>
      <c r="F333" s="602"/>
      <c r="G333" s="602"/>
      <c r="H333" s="602"/>
      <c r="I333" s="602"/>
      <c r="J333" s="602"/>
      <c r="K333" s="602"/>
      <c r="L333" s="602"/>
      <c r="M333" s="602"/>
      <c r="N333" s="602"/>
      <c r="O333" s="602"/>
      <c r="P333" s="309"/>
      <c r="Q333" s="301"/>
    </row>
    <row r="334" spans="1:17" ht="12.75" customHeight="1" x14ac:dyDescent="0.35">
      <c r="A334" s="390"/>
      <c r="B334" s="364"/>
      <c r="C334" s="329"/>
      <c r="D334" s="346" t="s">
        <v>56</v>
      </c>
      <c r="E334" s="610" t="str">
        <f>CONCATENATE("Where non-library services are included within the service point, please count visitors who do not use any of the library services separately and include in the estimate for line ",Questionnaire!B241,";")</f>
        <v>Where non-library services are included within the service point, please count visitors who do not use any of the library services separately and include in the estimate for line 95;</v>
      </c>
      <c r="F334" s="610"/>
      <c r="G334" s="610"/>
      <c r="H334" s="610"/>
      <c r="I334" s="610"/>
      <c r="J334" s="610"/>
      <c r="K334" s="610"/>
      <c r="L334" s="610"/>
      <c r="M334" s="610"/>
      <c r="N334" s="610"/>
      <c r="O334" s="610"/>
      <c r="P334" s="309"/>
      <c r="Q334" s="301"/>
    </row>
    <row r="335" spans="1:17" ht="12.75" customHeight="1" x14ac:dyDescent="0.35">
      <c r="A335" s="390"/>
      <c r="B335" s="364"/>
      <c r="C335" s="329"/>
      <c r="D335" s="346"/>
      <c r="E335" s="610"/>
      <c r="F335" s="610"/>
      <c r="G335" s="610"/>
      <c r="H335" s="610"/>
      <c r="I335" s="610"/>
      <c r="J335" s="610"/>
      <c r="K335" s="610"/>
      <c r="L335" s="610"/>
      <c r="M335" s="610"/>
      <c r="N335" s="610"/>
      <c r="O335" s="610"/>
      <c r="P335" s="309"/>
      <c r="Q335" s="301"/>
    </row>
    <row r="336" spans="1:17" ht="12.75" customHeight="1" x14ac:dyDescent="0.35">
      <c r="A336" s="390"/>
      <c r="B336" s="364"/>
      <c r="C336" s="329"/>
      <c r="D336" s="346" t="s">
        <v>57</v>
      </c>
      <c r="E336" s="610" t="s">
        <v>377</v>
      </c>
      <c r="F336" s="610"/>
      <c r="G336" s="610"/>
      <c r="H336" s="610"/>
      <c r="I336" s="610"/>
      <c r="J336" s="610"/>
      <c r="K336" s="610"/>
      <c r="L336" s="610"/>
      <c r="M336" s="610"/>
      <c r="N336" s="610"/>
      <c r="O336" s="610"/>
      <c r="P336" s="309"/>
      <c r="Q336" s="301"/>
    </row>
    <row r="337" spans="1:17" ht="12.75" customHeight="1" x14ac:dyDescent="0.35">
      <c r="A337" s="390"/>
      <c r="B337" s="364"/>
      <c r="C337" s="329"/>
      <c r="D337" s="346"/>
      <c r="E337" s="610"/>
      <c r="F337" s="610"/>
      <c r="G337" s="610"/>
      <c r="H337" s="610"/>
      <c r="I337" s="610"/>
      <c r="J337" s="610"/>
      <c r="K337" s="610"/>
      <c r="L337" s="610"/>
      <c r="M337" s="610"/>
      <c r="N337" s="610"/>
      <c r="O337" s="610"/>
      <c r="P337" s="309"/>
      <c r="Q337" s="301"/>
    </row>
    <row r="338" spans="1:17" ht="12.75" customHeight="1" x14ac:dyDescent="0.35">
      <c r="A338" s="390"/>
      <c r="B338" s="358"/>
      <c r="C338" s="329"/>
      <c r="D338" s="302"/>
      <c r="E338" s="302"/>
      <c r="F338" s="302"/>
      <c r="G338" s="302"/>
      <c r="H338" s="302"/>
      <c r="I338" s="302"/>
      <c r="J338" s="302"/>
      <c r="K338" s="302"/>
      <c r="L338" s="302"/>
      <c r="M338" s="302"/>
      <c r="N338" s="302"/>
      <c r="O338" s="302"/>
      <c r="P338" s="309"/>
      <c r="Q338" s="301"/>
    </row>
    <row r="339" spans="1:17" ht="12.75" customHeight="1" x14ac:dyDescent="0.35">
      <c r="A339" s="390"/>
      <c r="B339" s="359"/>
      <c r="C339" s="329"/>
      <c r="D339" s="360" t="s">
        <v>378</v>
      </c>
      <c r="E339" s="302"/>
      <c r="F339" s="302"/>
      <c r="G339" s="302"/>
      <c r="H339" s="302"/>
      <c r="I339" s="302"/>
      <c r="J339" s="302"/>
      <c r="K339" s="302"/>
      <c r="L339" s="302"/>
      <c r="M339" s="302"/>
      <c r="N339" s="302"/>
      <c r="O339" s="302"/>
      <c r="P339" s="309"/>
      <c r="Q339" s="301"/>
    </row>
    <row r="340" spans="1:17" ht="12.75" customHeight="1" x14ac:dyDescent="0.35">
      <c r="A340" s="390"/>
      <c r="B340" s="358"/>
      <c r="C340" s="329"/>
      <c r="D340" s="302"/>
      <c r="E340" s="302"/>
      <c r="F340" s="302"/>
      <c r="G340" s="302"/>
      <c r="H340" s="302"/>
      <c r="I340" s="302"/>
      <c r="J340" s="302"/>
      <c r="K340" s="302"/>
      <c r="L340" s="302"/>
      <c r="M340" s="302"/>
      <c r="N340" s="302"/>
      <c r="O340" s="302"/>
      <c r="P340" s="309"/>
      <c r="Q340" s="301"/>
    </row>
    <row r="341" spans="1:17" ht="12.75" customHeight="1" x14ac:dyDescent="0.35">
      <c r="A341" s="390"/>
      <c r="B341" s="314"/>
      <c r="C341" s="329"/>
      <c r="D341" s="608" t="str">
        <f>CONCATENATE("NB. Authorities may if they wish, base their figures on a larger statistical sample than the one suggested by CIPFA.  Please indicate if this is the case at line ",Questionnaire!B247,".")</f>
        <v>NB. Authorities may if they wish, base their figures on a larger statistical sample than the one suggested by CIPFA.  Please indicate if this is the case at line 96.</v>
      </c>
      <c r="E341" s="608"/>
      <c r="F341" s="608"/>
      <c r="G341" s="608"/>
      <c r="H341" s="608"/>
      <c r="I341" s="608"/>
      <c r="J341" s="608"/>
      <c r="K341" s="608"/>
      <c r="L341" s="608"/>
      <c r="M341" s="608"/>
      <c r="N341" s="608"/>
      <c r="O341" s="608"/>
      <c r="P341" s="309"/>
      <c r="Q341" s="301"/>
    </row>
    <row r="342" spans="1:17" ht="12.75" customHeight="1" x14ac:dyDescent="0.35">
      <c r="A342" s="390"/>
      <c r="B342" s="314"/>
      <c r="C342" s="329"/>
      <c r="D342" s="608"/>
      <c r="E342" s="608"/>
      <c r="F342" s="608"/>
      <c r="G342" s="608"/>
      <c r="H342" s="608"/>
      <c r="I342" s="608"/>
      <c r="J342" s="608"/>
      <c r="K342" s="608"/>
      <c r="L342" s="608"/>
      <c r="M342" s="608"/>
      <c r="N342" s="608"/>
      <c r="O342" s="608"/>
      <c r="P342" s="309"/>
      <c r="Q342" s="301"/>
    </row>
    <row r="343" spans="1:17" ht="12.75" customHeight="1" x14ac:dyDescent="0.35">
      <c r="A343" s="390"/>
      <c r="B343" s="365"/>
      <c r="C343" s="329"/>
      <c r="D343" s="366"/>
      <c r="E343" s="366"/>
      <c r="F343" s="366"/>
      <c r="G343" s="366"/>
      <c r="H343" s="366"/>
      <c r="I343" s="366"/>
      <c r="J343" s="366"/>
      <c r="K343" s="366"/>
      <c r="L343" s="366"/>
      <c r="M343" s="366"/>
      <c r="N343" s="366"/>
      <c r="O343" s="366"/>
      <c r="P343" s="309"/>
      <c r="Q343" s="301"/>
    </row>
    <row r="344" spans="1:17" ht="12.75" customHeight="1" x14ac:dyDescent="0.35">
      <c r="A344" s="390"/>
      <c r="B344" s="314"/>
      <c r="C344" s="329">
        <f>Questionnaire!B241</f>
        <v>95</v>
      </c>
      <c r="D344" s="602" t="s">
        <v>379</v>
      </c>
      <c r="E344" s="602"/>
      <c r="F344" s="602"/>
      <c r="G344" s="602"/>
      <c r="H344" s="602"/>
      <c r="I344" s="602"/>
      <c r="J344" s="602"/>
      <c r="K344" s="602"/>
      <c r="L344" s="602"/>
      <c r="M344" s="602"/>
      <c r="N344" s="602"/>
      <c r="O344" s="602"/>
      <c r="P344" s="309"/>
      <c r="Q344" s="301"/>
    </row>
    <row r="345" spans="1:17" ht="12.75" customHeight="1" x14ac:dyDescent="0.35">
      <c r="A345" s="390"/>
      <c r="B345" s="314"/>
      <c r="C345" s="329"/>
      <c r="D345" s="602"/>
      <c r="E345" s="602"/>
      <c r="F345" s="602"/>
      <c r="G345" s="602"/>
      <c r="H345" s="602"/>
      <c r="I345" s="602"/>
      <c r="J345" s="602"/>
      <c r="K345" s="602"/>
      <c r="L345" s="602"/>
      <c r="M345" s="602"/>
      <c r="N345" s="602"/>
      <c r="O345" s="602"/>
      <c r="P345" s="309"/>
      <c r="Q345" s="301"/>
    </row>
    <row r="346" spans="1:17" ht="12.75" customHeight="1" x14ac:dyDescent="0.35">
      <c r="A346" s="390"/>
      <c r="B346" s="314"/>
      <c r="C346" s="329"/>
      <c r="D346" s="602"/>
      <c r="E346" s="602"/>
      <c r="F346" s="602"/>
      <c r="G346" s="602"/>
      <c r="H346" s="602"/>
      <c r="I346" s="602"/>
      <c r="J346" s="602"/>
      <c r="K346" s="602"/>
      <c r="L346" s="602"/>
      <c r="M346" s="602"/>
      <c r="N346" s="602"/>
      <c r="O346" s="602"/>
      <c r="P346" s="309"/>
      <c r="Q346" s="301"/>
    </row>
    <row r="347" spans="1:17" ht="12.75" customHeight="1" x14ac:dyDescent="0.35">
      <c r="A347" s="390"/>
      <c r="B347" s="314"/>
      <c r="C347" s="329"/>
      <c r="D347" s="602"/>
      <c r="E347" s="602"/>
      <c r="F347" s="602"/>
      <c r="G347" s="602"/>
      <c r="H347" s="602"/>
      <c r="I347" s="602"/>
      <c r="J347" s="602"/>
      <c r="K347" s="602"/>
      <c r="L347" s="602"/>
      <c r="M347" s="602"/>
      <c r="N347" s="602"/>
      <c r="O347" s="602"/>
      <c r="P347" s="309"/>
      <c r="Q347" s="301"/>
    </row>
    <row r="348" spans="1:17" ht="12.75" customHeight="1" x14ac:dyDescent="0.35">
      <c r="A348" s="390"/>
      <c r="B348" s="314"/>
      <c r="C348" s="329"/>
      <c r="D348" s="602"/>
      <c r="E348" s="602"/>
      <c r="F348" s="602"/>
      <c r="G348" s="602"/>
      <c r="H348" s="602"/>
      <c r="I348" s="602"/>
      <c r="J348" s="602"/>
      <c r="K348" s="602"/>
      <c r="L348" s="602"/>
      <c r="M348" s="602"/>
      <c r="N348" s="602"/>
      <c r="O348" s="602"/>
      <c r="P348" s="309"/>
      <c r="Q348" s="301"/>
    </row>
    <row r="349" spans="1:17" ht="12.75" customHeight="1" x14ac:dyDescent="0.35">
      <c r="A349" s="390"/>
      <c r="B349" s="314"/>
      <c r="C349" s="329"/>
      <c r="D349" s="602"/>
      <c r="E349" s="602"/>
      <c r="F349" s="602"/>
      <c r="G349" s="602"/>
      <c r="H349" s="602"/>
      <c r="I349" s="602"/>
      <c r="J349" s="602"/>
      <c r="K349" s="602"/>
      <c r="L349" s="602"/>
      <c r="M349" s="602"/>
      <c r="N349" s="602"/>
      <c r="O349" s="602"/>
      <c r="P349" s="309"/>
      <c r="Q349" s="301"/>
    </row>
    <row r="350" spans="1:17" ht="12.75" customHeight="1" x14ac:dyDescent="0.35">
      <c r="A350" s="390"/>
      <c r="B350" s="314"/>
      <c r="C350" s="329"/>
      <c r="D350" s="602"/>
      <c r="E350" s="602"/>
      <c r="F350" s="602"/>
      <c r="G350" s="602"/>
      <c r="H350" s="602"/>
      <c r="I350" s="602"/>
      <c r="J350" s="602"/>
      <c r="K350" s="602"/>
      <c r="L350" s="602"/>
      <c r="M350" s="602"/>
      <c r="N350" s="602"/>
      <c r="O350" s="602"/>
      <c r="P350" s="309"/>
      <c r="Q350" s="301"/>
    </row>
    <row r="351" spans="1:17" ht="12.75" customHeight="1" x14ac:dyDescent="0.35">
      <c r="A351" s="390"/>
      <c r="B351" s="314"/>
      <c r="C351" s="329"/>
      <c r="D351" s="602" t="str">
        <f>CONCATENATE("If your authority has no service points with such set-up please enter zero in this cell.  If no exact figures are available please enter the most accurate estimate, visits included in line ",Questionnaire!B235," should NOT be included also in line ",Questionnaire!B241," for ",Year,"-",Year-1999," Actuals.")</f>
        <v>If your authority has no service points with such set-up please enter zero in this cell.  If no exact figures are available please enter the most accurate estimate, visits included in line 94 should NOT be included also in line 95 for 2022-23 Actuals.</v>
      </c>
      <c r="E351" s="602"/>
      <c r="F351" s="602"/>
      <c r="G351" s="602"/>
      <c r="H351" s="602"/>
      <c r="I351" s="602"/>
      <c r="J351" s="602"/>
      <c r="K351" s="602"/>
      <c r="L351" s="602"/>
      <c r="M351" s="602"/>
      <c r="N351" s="602"/>
      <c r="O351" s="602"/>
      <c r="P351" s="309"/>
      <c r="Q351" s="301"/>
    </row>
    <row r="352" spans="1:17" ht="12.75" customHeight="1" x14ac:dyDescent="0.35">
      <c r="A352" s="390"/>
      <c r="B352" s="314"/>
      <c r="C352" s="329"/>
      <c r="D352" s="602"/>
      <c r="E352" s="602"/>
      <c r="F352" s="602"/>
      <c r="G352" s="602"/>
      <c r="H352" s="602"/>
      <c r="I352" s="602"/>
      <c r="J352" s="602"/>
      <c r="K352" s="602"/>
      <c r="L352" s="602"/>
      <c r="M352" s="602"/>
      <c r="N352" s="602"/>
      <c r="O352" s="602"/>
      <c r="P352" s="309"/>
      <c r="Q352" s="301"/>
    </row>
    <row r="353" spans="1:17" ht="12.75" customHeight="1" x14ac:dyDescent="0.35">
      <c r="A353" s="390"/>
      <c r="B353" s="314"/>
      <c r="C353" s="329"/>
      <c r="D353" s="602"/>
      <c r="E353" s="602"/>
      <c r="F353" s="602"/>
      <c r="G353" s="602"/>
      <c r="H353" s="602"/>
      <c r="I353" s="602"/>
      <c r="J353" s="602"/>
      <c r="K353" s="602"/>
      <c r="L353" s="602"/>
      <c r="M353" s="602"/>
      <c r="N353" s="602"/>
      <c r="O353" s="602"/>
      <c r="P353" s="309"/>
      <c r="Q353" s="301"/>
    </row>
    <row r="354" spans="1:17" ht="5.25" customHeight="1" thickBot="1" x14ac:dyDescent="0.4">
      <c r="A354" s="390"/>
      <c r="B354" s="334"/>
      <c r="C354" s="335"/>
      <c r="D354" s="356"/>
      <c r="E354" s="356"/>
      <c r="F354" s="356"/>
      <c r="G354" s="356"/>
      <c r="H354" s="356"/>
      <c r="I354" s="356"/>
      <c r="J354" s="356"/>
      <c r="K354" s="356"/>
      <c r="L354" s="356"/>
      <c r="M354" s="356"/>
      <c r="N354" s="356"/>
      <c r="O354" s="356"/>
      <c r="P354" s="337"/>
      <c r="Q354" s="301"/>
    </row>
    <row r="355" spans="1:17" ht="12.75" customHeight="1" x14ac:dyDescent="0.35">
      <c r="A355" s="390"/>
      <c r="B355" s="338"/>
      <c r="C355" s="339"/>
      <c r="D355" s="340"/>
      <c r="E355" s="340"/>
      <c r="F355" s="340"/>
      <c r="G355" s="340"/>
      <c r="H355" s="340"/>
      <c r="I355" s="340"/>
      <c r="J355" s="340"/>
      <c r="K355" s="340"/>
      <c r="L355" s="340"/>
      <c r="M355" s="340"/>
      <c r="N355" s="340"/>
      <c r="O355" s="340"/>
      <c r="P355" s="341"/>
      <c r="Q355" s="301"/>
    </row>
    <row r="356" spans="1:17" ht="12.75" customHeight="1" x14ac:dyDescent="0.35">
      <c r="A356" s="390"/>
      <c r="B356" s="332"/>
      <c r="C356" s="329">
        <f>Questionnaire!B254</f>
        <v>98</v>
      </c>
      <c r="D356" s="333" t="s">
        <v>194</v>
      </c>
      <c r="E356" s="301"/>
      <c r="F356" s="301"/>
      <c r="G356" s="301"/>
      <c r="H356" s="301"/>
      <c r="I356" s="301"/>
      <c r="J356" s="301"/>
      <c r="K356" s="301"/>
      <c r="L356" s="301"/>
      <c r="M356" s="301"/>
      <c r="N356" s="301"/>
      <c r="O356" s="301"/>
      <c r="P356" s="309"/>
      <c r="Q356" s="301"/>
    </row>
    <row r="357" spans="1:17" ht="12.75" customHeight="1" x14ac:dyDescent="0.35">
      <c r="A357" s="390"/>
      <c r="B357" s="314"/>
      <c r="C357" s="329"/>
      <c r="D357" s="602" t="s">
        <v>380</v>
      </c>
      <c r="E357" s="602"/>
      <c r="F357" s="602"/>
      <c r="G357" s="602"/>
      <c r="H357" s="602"/>
      <c r="I357" s="602"/>
      <c r="J357" s="602"/>
      <c r="K357" s="602"/>
      <c r="L357" s="602"/>
      <c r="M357" s="602"/>
      <c r="N357" s="602"/>
      <c r="O357" s="602"/>
      <c r="P357" s="309"/>
      <c r="Q357" s="301"/>
    </row>
    <row r="358" spans="1:17" ht="12.75" customHeight="1" x14ac:dyDescent="0.35">
      <c r="A358" s="390"/>
      <c r="B358" s="314"/>
      <c r="C358" s="329"/>
      <c r="D358" s="602"/>
      <c r="E358" s="602"/>
      <c r="F358" s="602"/>
      <c r="G358" s="602"/>
      <c r="H358" s="602"/>
      <c r="I358" s="602"/>
      <c r="J358" s="602"/>
      <c r="K358" s="602"/>
      <c r="L358" s="602"/>
      <c r="M358" s="602"/>
      <c r="N358" s="602"/>
      <c r="O358" s="602"/>
      <c r="P358" s="309"/>
      <c r="Q358" s="301"/>
    </row>
    <row r="359" spans="1:17" ht="12.75" customHeight="1" x14ac:dyDescent="0.35">
      <c r="A359" s="390"/>
      <c r="B359" s="314"/>
      <c r="C359" s="329"/>
      <c r="D359" s="602"/>
      <c r="E359" s="602"/>
      <c r="F359" s="602"/>
      <c r="G359" s="602"/>
      <c r="H359" s="602"/>
      <c r="I359" s="602"/>
      <c r="J359" s="602"/>
      <c r="K359" s="602"/>
      <c r="L359" s="602"/>
      <c r="M359" s="602"/>
      <c r="N359" s="602"/>
      <c r="O359" s="602"/>
      <c r="P359" s="309"/>
      <c r="Q359" s="301"/>
    </row>
    <row r="360" spans="1:17" ht="12.75" customHeight="1" x14ac:dyDescent="0.35">
      <c r="A360" s="390"/>
      <c r="B360" s="314"/>
      <c r="C360" s="329"/>
      <c r="D360" s="602"/>
      <c r="E360" s="602"/>
      <c r="F360" s="602"/>
      <c r="G360" s="602"/>
      <c r="H360" s="602"/>
      <c r="I360" s="602"/>
      <c r="J360" s="602"/>
      <c r="K360" s="602"/>
      <c r="L360" s="602"/>
      <c r="M360" s="602"/>
      <c r="N360" s="602"/>
      <c r="O360" s="602"/>
      <c r="P360" s="309"/>
      <c r="Q360" s="301"/>
    </row>
    <row r="361" spans="1:17" ht="12.75" customHeight="1" x14ac:dyDescent="0.35">
      <c r="A361" s="390"/>
      <c r="B361" s="314"/>
      <c r="C361" s="329"/>
      <c r="D361" s="602"/>
      <c r="E361" s="602"/>
      <c r="F361" s="602"/>
      <c r="G361" s="602"/>
      <c r="H361" s="602"/>
      <c r="I361" s="602"/>
      <c r="J361" s="602"/>
      <c r="K361" s="602"/>
      <c r="L361" s="602"/>
      <c r="M361" s="602"/>
      <c r="N361" s="602"/>
      <c r="O361" s="602"/>
      <c r="P361" s="309"/>
      <c r="Q361" s="301"/>
    </row>
    <row r="362" spans="1:17" ht="12.75" customHeight="1" x14ac:dyDescent="0.35">
      <c r="A362" s="301"/>
      <c r="B362" s="314"/>
      <c r="C362" s="329"/>
      <c r="D362" s="301"/>
      <c r="E362" s="301"/>
      <c r="F362" s="301"/>
      <c r="G362" s="301"/>
      <c r="H362" s="301"/>
      <c r="I362" s="301"/>
      <c r="J362" s="301"/>
      <c r="K362" s="301"/>
      <c r="L362" s="301"/>
      <c r="M362" s="301"/>
      <c r="N362" s="301"/>
      <c r="O362" s="301"/>
      <c r="P362" s="309"/>
      <c r="Q362" s="301"/>
    </row>
    <row r="363" spans="1:17" ht="12.75" customHeight="1" x14ac:dyDescent="0.35">
      <c r="A363" s="390"/>
      <c r="B363" s="328"/>
      <c r="C363" s="329"/>
      <c r="D363" s="330" t="s">
        <v>381</v>
      </c>
      <c r="E363" s="301"/>
      <c r="F363" s="301"/>
      <c r="G363" s="301"/>
      <c r="H363" s="301"/>
      <c r="I363" s="301"/>
      <c r="J363" s="301"/>
      <c r="K363" s="301"/>
      <c r="L363" s="301"/>
      <c r="M363" s="301"/>
      <c r="N363" s="301"/>
      <c r="O363" s="301"/>
      <c r="P363" s="309"/>
      <c r="Q363" s="301"/>
    </row>
    <row r="364" spans="1:17" ht="12.75" customHeight="1" x14ac:dyDescent="0.35">
      <c r="A364" s="390"/>
      <c r="B364" s="314"/>
      <c r="C364" s="329"/>
      <c r="D364" s="301"/>
      <c r="E364" s="301"/>
      <c r="F364" s="301"/>
      <c r="G364" s="301"/>
      <c r="H364" s="301"/>
      <c r="I364" s="301"/>
      <c r="J364" s="301"/>
      <c r="K364" s="301"/>
      <c r="L364" s="301"/>
      <c r="M364" s="301"/>
      <c r="N364" s="301"/>
      <c r="O364" s="301"/>
      <c r="P364" s="309"/>
      <c r="Q364" s="301"/>
    </row>
    <row r="365" spans="1:17" ht="12.75" customHeight="1" x14ac:dyDescent="0.35">
      <c r="A365" s="390"/>
      <c r="B365" s="332"/>
      <c r="C365" s="329" t="str">
        <f>CONCATENATE(Questionnaire!B259," &amp; ",Questionnaire!B260)</f>
        <v>99 &amp; 100</v>
      </c>
      <c r="D365" s="333" t="s">
        <v>382</v>
      </c>
      <c r="E365" s="301"/>
      <c r="F365" s="301"/>
      <c r="G365" s="301"/>
      <c r="H365" s="301"/>
      <c r="I365" s="301"/>
      <c r="J365" s="301"/>
      <c r="K365" s="301"/>
      <c r="L365" s="301"/>
      <c r="M365" s="301"/>
      <c r="N365" s="301"/>
      <c r="O365" s="301"/>
      <c r="P365" s="309"/>
      <c r="Q365" s="301"/>
    </row>
    <row r="366" spans="1:17" ht="12.75" customHeight="1" x14ac:dyDescent="0.35">
      <c r="A366" s="390"/>
      <c r="B366" s="314"/>
      <c r="C366" s="329"/>
      <c r="D366" s="602" t="s">
        <v>383</v>
      </c>
      <c r="E366" s="602"/>
      <c r="F366" s="602"/>
      <c r="G366" s="602"/>
      <c r="H366" s="602"/>
      <c r="I366" s="602"/>
      <c r="J366" s="602"/>
      <c r="K366" s="602"/>
      <c r="L366" s="602"/>
      <c r="M366" s="602"/>
      <c r="N366" s="602"/>
      <c r="O366" s="602"/>
      <c r="P366" s="309"/>
      <c r="Q366" s="301"/>
    </row>
    <row r="367" spans="1:17" ht="12.75" customHeight="1" x14ac:dyDescent="0.35">
      <c r="A367" s="390"/>
      <c r="B367" s="314"/>
      <c r="C367" s="329"/>
      <c r="D367" s="602"/>
      <c r="E367" s="602"/>
      <c r="F367" s="602"/>
      <c r="G367" s="602"/>
      <c r="H367" s="602"/>
      <c r="I367" s="602"/>
      <c r="J367" s="602"/>
      <c r="K367" s="602"/>
      <c r="L367" s="602"/>
      <c r="M367" s="602"/>
      <c r="N367" s="602"/>
      <c r="O367" s="602"/>
      <c r="P367" s="309"/>
      <c r="Q367" s="301"/>
    </row>
    <row r="368" spans="1:17" ht="12.75" customHeight="1" x14ac:dyDescent="0.35">
      <c r="A368" s="390"/>
      <c r="B368" s="314"/>
      <c r="C368" s="329"/>
      <c r="D368" s="602"/>
      <c r="E368" s="602"/>
      <c r="F368" s="602"/>
      <c r="G368" s="602"/>
      <c r="H368" s="602"/>
      <c r="I368" s="602"/>
      <c r="J368" s="602"/>
      <c r="K368" s="602"/>
      <c r="L368" s="602"/>
      <c r="M368" s="602"/>
      <c r="N368" s="602"/>
      <c r="O368" s="602"/>
      <c r="P368" s="309"/>
      <c r="Q368" s="301"/>
    </row>
    <row r="369" spans="1:17" ht="12.75" customHeight="1" x14ac:dyDescent="0.35">
      <c r="A369" s="301"/>
      <c r="B369" s="314"/>
      <c r="C369" s="329"/>
      <c r="D369" s="301"/>
      <c r="E369" s="301"/>
      <c r="F369" s="301"/>
      <c r="G369" s="301"/>
      <c r="H369" s="301"/>
      <c r="I369" s="301"/>
      <c r="J369" s="301"/>
      <c r="K369" s="301"/>
      <c r="L369" s="301"/>
      <c r="M369" s="301"/>
      <c r="N369" s="301"/>
      <c r="O369" s="301"/>
      <c r="P369" s="309"/>
      <c r="Q369" s="301"/>
    </row>
    <row r="370" spans="1:17" ht="12.75" customHeight="1" x14ac:dyDescent="0.35">
      <c r="A370" s="390"/>
      <c r="B370" s="367"/>
      <c r="C370" s="329"/>
      <c r="D370" s="368" t="str">
        <f>CONCATENATE("Section 12 - Financial Information ",Year,"-",Year-1999," Outturn and ",Year+1,"-",Year-1998," Estimates")</f>
        <v>Section 12 - Financial Information 2022-23 Outturn and 2023-24 Estimates</v>
      </c>
      <c r="E370" s="301"/>
      <c r="F370" s="301"/>
      <c r="G370" s="301"/>
      <c r="H370" s="301"/>
      <c r="I370" s="301"/>
      <c r="J370" s="301"/>
      <c r="K370" s="301"/>
      <c r="L370" s="301"/>
      <c r="M370" s="301"/>
      <c r="N370" s="301"/>
      <c r="O370" s="301"/>
      <c r="P370" s="309"/>
      <c r="Q370" s="301"/>
    </row>
    <row r="371" spans="1:17" ht="12.75" customHeight="1" x14ac:dyDescent="0.35">
      <c r="A371" s="390"/>
      <c r="B371" s="314"/>
      <c r="C371" s="329"/>
      <c r="D371" s="301"/>
      <c r="E371" s="301"/>
      <c r="F371" s="301"/>
      <c r="G371" s="301"/>
      <c r="H371" s="301"/>
      <c r="I371" s="301"/>
      <c r="J371" s="301"/>
      <c r="K371" s="301"/>
      <c r="L371" s="301"/>
      <c r="M371" s="301"/>
      <c r="N371" s="301"/>
      <c r="O371" s="301"/>
      <c r="P371" s="309"/>
      <c r="Q371" s="301"/>
    </row>
    <row r="372" spans="1:17" ht="12.75" customHeight="1" x14ac:dyDescent="0.35">
      <c r="A372" s="390"/>
      <c r="B372" s="328"/>
      <c r="C372" s="329"/>
      <c r="D372" s="330" t="s">
        <v>384</v>
      </c>
      <c r="E372" s="301"/>
      <c r="F372" s="301"/>
      <c r="G372" s="301"/>
      <c r="H372" s="301"/>
      <c r="I372" s="301"/>
      <c r="J372" s="301"/>
      <c r="K372" s="301"/>
      <c r="L372" s="301"/>
      <c r="M372" s="301"/>
      <c r="N372" s="301"/>
      <c r="O372" s="301"/>
      <c r="P372" s="309"/>
      <c r="Q372" s="301"/>
    </row>
    <row r="373" spans="1:17" ht="12.75" customHeight="1" x14ac:dyDescent="0.35">
      <c r="A373" s="390"/>
      <c r="B373" s="314"/>
      <c r="C373" s="329"/>
      <c r="D373" s="601" t="s">
        <v>385</v>
      </c>
      <c r="E373" s="601"/>
      <c r="F373" s="601"/>
      <c r="G373" s="601"/>
      <c r="H373" s="601"/>
      <c r="I373" s="601"/>
      <c r="J373" s="601"/>
      <c r="K373" s="601"/>
      <c r="L373" s="601"/>
      <c r="M373" s="601"/>
      <c r="N373" s="601"/>
      <c r="O373" s="601"/>
      <c r="P373" s="309"/>
      <c r="Q373" s="301"/>
    </row>
    <row r="374" spans="1:17" ht="12.75" customHeight="1" x14ac:dyDescent="0.35">
      <c r="A374" s="390"/>
      <c r="B374" s="314"/>
      <c r="C374" s="329"/>
      <c r="D374" s="601"/>
      <c r="E374" s="601"/>
      <c r="F374" s="601"/>
      <c r="G374" s="601"/>
      <c r="H374" s="601"/>
      <c r="I374" s="601"/>
      <c r="J374" s="601"/>
      <c r="K374" s="601"/>
      <c r="L374" s="601"/>
      <c r="M374" s="601"/>
      <c r="N374" s="601"/>
      <c r="O374" s="601"/>
      <c r="P374" s="309"/>
      <c r="Q374" s="301"/>
    </row>
    <row r="375" spans="1:17" ht="12.75" customHeight="1" x14ac:dyDescent="0.35">
      <c r="A375" s="390"/>
      <c r="B375" s="314"/>
      <c r="C375" s="329"/>
      <c r="D375" s="601"/>
      <c r="E375" s="601"/>
      <c r="F375" s="601"/>
      <c r="G375" s="601"/>
      <c r="H375" s="601"/>
      <c r="I375" s="601"/>
      <c r="J375" s="601"/>
      <c r="K375" s="601"/>
      <c r="L375" s="601"/>
      <c r="M375" s="601"/>
      <c r="N375" s="601"/>
      <c r="O375" s="601"/>
      <c r="P375" s="309"/>
      <c r="Q375" s="301"/>
    </row>
    <row r="376" spans="1:17" ht="12.75" customHeight="1" x14ac:dyDescent="0.35">
      <c r="A376" s="390"/>
      <c r="B376" s="314"/>
      <c r="C376" s="329"/>
      <c r="D376" s="601"/>
      <c r="E376" s="601"/>
      <c r="F376" s="601"/>
      <c r="G376" s="601"/>
      <c r="H376" s="601"/>
      <c r="I376" s="601"/>
      <c r="J376" s="601"/>
      <c r="K376" s="601"/>
      <c r="L376" s="601"/>
      <c r="M376" s="601"/>
      <c r="N376" s="601"/>
      <c r="O376" s="601"/>
      <c r="P376" s="309"/>
      <c r="Q376" s="301"/>
    </row>
    <row r="377" spans="1:17" ht="12.75" customHeight="1" x14ac:dyDescent="0.35">
      <c r="A377" s="390"/>
      <c r="B377" s="314"/>
      <c r="C377" s="329"/>
      <c r="D377" s="601"/>
      <c r="E377" s="601"/>
      <c r="F377" s="601"/>
      <c r="G377" s="601"/>
      <c r="H377" s="601"/>
      <c r="I377" s="601"/>
      <c r="J377" s="601"/>
      <c r="K377" s="601"/>
      <c r="L377" s="601"/>
      <c r="M377" s="601"/>
      <c r="N377" s="601"/>
      <c r="O377" s="601"/>
      <c r="P377" s="309"/>
      <c r="Q377" s="301"/>
    </row>
    <row r="378" spans="1:17" ht="12.75" customHeight="1" x14ac:dyDescent="0.35">
      <c r="A378" s="390"/>
      <c r="B378" s="314"/>
      <c r="C378" s="329"/>
      <c r="D378" s="601" t="str">
        <f>CONCATENATE("NB. Expenditure funded by grant should be included.  Grant income should be included in line ",Questionnaire!B311,".")</f>
        <v>NB. Expenditure funded by grant should be included.  Grant income should be included in line 134.</v>
      </c>
      <c r="E378" s="601"/>
      <c r="F378" s="601"/>
      <c r="G378" s="601"/>
      <c r="H378" s="601"/>
      <c r="I378" s="601"/>
      <c r="J378" s="601"/>
      <c r="K378" s="601"/>
      <c r="L378" s="601"/>
      <c r="M378" s="601"/>
      <c r="N378" s="601"/>
      <c r="O378" s="601"/>
      <c r="P378" s="309"/>
      <c r="Q378" s="301"/>
    </row>
    <row r="379" spans="1:17" ht="12.75" customHeight="1" x14ac:dyDescent="0.35">
      <c r="A379" s="390"/>
      <c r="B379" s="314"/>
      <c r="C379" s="329"/>
      <c r="D379" s="601"/>
      <c r="E379" s="601"/>
      <c r="F379" s="601"/>
      <c r="G379" s="601"/>
      <c r="H379" s="601"/>
      <c r="I379" s="601"/>
      <c r="J379" s="601"/>
      <c r="K379" s="601"/>
      <c r="L379" s="601"/>
      <c r="M379" s="601"/>
      <c r="N379" s="601"/>
      <c r="O379" s="601"/>
      <c r="P379" s="309"/>
      <c r="Q379" s="301"/>
    </row>
    <row r="380" spans="1:17" ht="12.75" customHeight="1" x14ac:dyDescent="0.35">
      <c r="A380" s="390"/>
      <c r="B380" s="314"/>
      <c r="C380" s="329"/>
      <c r="D380" s="601" t="s">
        <v>386</v>
      </c>
      <c r="E380" s="601"/>
      <c r="F380" s="601"/>
      <c r="G380" s="601"/>
      <c r="H380" s="601"/>
      <c r="I380" s="601"/>
      <c r="J380" s="601"/>
      <c r="K380" s="601"/>
      <c r="L380" s="601"/>
      <c r="M380" s="601"/>
      <c r="N380" s="601"/>
      <c r="O380" s="601"/>
      <c r="P380" s="309"/>
      <c r="Q380" s="301"/>
    </row>
    <row r="381" spans="1:17" ht="12.75" customHeight="1" x14ac:dyDescent="0.35">
      <c r="A381" s="390"/>
      <c r="B381" s="314"/>
      <c r="C381" s="329"/>
      <c r="D381" s="601"/>
      <c r="E381" s="601"/>
      <c r="F381" s="601"/>
      <c r="G381" s="601"/>
      <c r="H381" s="601"/>
      <c r="I381" s="601"/>
      <c r="J381" s="601"/>
      <c r="K381" s="601"/>
      <c r="L381" s="601"/>
      <c r="M381" s="601"/>
      <c r="N381" s="601"/>
      <c r="O381" s="601"/>
      <c r="P381" s="309"/>
      <c r="Q381" s="301"/>
    </row>
    <row r="382" spans="1:17" ht="12.75" customHeight="1" x14ac:dyDescent="0.35">
      <c r="A382" s="390"/>
      <c r="B382" s="314"/>
      <c r="C382" s="329"/>
      <c r="D382" s="601"/>
      <c r="E382" s="601"/>
      <c r="F382" s="601"/>
      <c r="G382" s="601"/>
      <c r="H382" s="601"/>
      <c r="I382" s="601"/>
      <c r="J382" s="601"/>
      <c r="K382" s="601"/>
      <c r="L382" s="601"/>
      <c r="M382" s="601"/>
      <c r="N382" s="601"/>
      <c r="O382" s="601"/>
      <c r="P382" s="309"/>
      <c r="Q382" s="301"/>
    </row>
    <row r="383" spans="1:17" ht="12.75" customHeight="1" x14ac:dyDescent="0.35">
      <c r="A383" s="390"/>
      <c r="B383" s="314"/>
      <c r="C383" s="329"/>
      <c r="D383" s="608" t="s">
        <v>387</v>
      </c>
      <c r="E383" s="608"/>
      <c r="F383" s="608"/>
      <c r="G383" s="608"/>
      <c r="H383" s="608"/>
      <c r="I383" s="608"/>
      <c r="J383" s="608"/>
      <c r="K383" s="608"/>
      <c r="L383" s="608"/>
      <c r="M383" s="608"/>
      <c r="N383" s="608"/>
      <c r="O383" s="608"/>
      <c r="P383" s="309"/>
      <c r="Q383" s="301"/>
    </row>
    <row r="384" spans="1:17" ht="12.75" customHeight="1" x14ac:dyDescent="0.35">
      <c r="A384" s="390"/>
      <c r="B384" s="314"/>
      <c r="C384" s="329"/>
      <c r="D384" s="608"/>
      <c r="E384" s="608"/>
      <c r="F384" s="608"/>
      <c r="G384" s="608"/>
      <c r="H384" s="608"/>
      <c r="I384" s="608"/>
      <c r="J384" s="608"/>
      <c r="K384" s="608"/>
      <c r="L384" s="608"/>
      <c r="M384" s="608"/>
      <c r="N384" s="608"/>
      <c r="O384" s="608"/>
      <c r="P384" s="309"/>
      <c r="Q384" s="301"/>
    </row>
    <row r="385" spans="1:17" ht="12.75" customHeight="1" x14ac:dyDescent="0.35">
      <c r="A385" s="390"/>
      <c r="B385" s="314"/>
      <c r="C385" s="329"/>
      <c r="D385" s="608"/>
      <c r="E385" s="608"/>
      <c r="F385" s="608"/>
      <c r="G385" s="608"/>
      <c r="H385" s="608"/>
      <c r="I385" s="608"/>
      <c r="J385" s="608"/>
      <c r="K385" s="608"/>
      <c r="L385" s="608"/>
      <c r="M385" s="608"/>
      <c r="N385" s="608"/>
      <c r="O385" s="608"/>
      <c r="P385" s="309"/>
      <c r="Q385" s="301"/>
    </row>
    <row r="386" spans="1:17" ht="12.75" customHeight="1" x14ac:dyDescent="0.35">
      <c r="A386" s="390"/>
      <c r="B386" s="343"/>
      <c r="C386" s="329"/>
      <c r="D386" s="344"/>
      <c r="E386" s="366"/>
      <c r="F386" s="366"/>
      <c r="G386" s="366"/>
      <c r="H386" s="366"/>
      <c r="I386" s="366"/>
      <c r="J386" s="366"/>
      <c r="K386" s="366"/>
      <c r="L386" s="366"/>
      <c r="M386" s="366"/>
      <c r="N386" s="366"/>
      <c r="O386" s="366"/>
      <c r="P386" s="309"/>
      <c r="Q386" s="301"/>
    </row>
    <row r="387" spans="1:17" ht="12.75" customHeight="1" x14ac:dyDescent="0.35">
      <c r="A387" s="390"/>
      <c r="B387" s="332"/>
      <c r="C387" s="329">
        <f>Questionnaire!B267</f>
        <v>101</v>
      </c>
      <c r="D387" s="333" t="s">
        <v>202</v>
      </c>
      <c r="E387" s="301"/>
      <c r="F387" s="301"/>
      <c r="G387" s="301"/>
      <c r="H387" s="301"/>
      <c r="I387" s="301"/>
      <c r="J387" s="301"/>
      <c r="K387" s="301"/>
      <c r="L387" s="301"/>
      <c r="M387" s="301"/>
      <c r="N387" s="301"/>
      <c r="O387" s="301"/>
      <c r="P387" s="309"/>
      <c r="Q387" s="301"/>
    </row>
    <row r="388" spans="1:17" ht="12.75" customHeight="1" x14ac:dyDescent="0.35">
      <c r="A388" s="390"/>
      <c r="B388" s="314"/>
      <c r="C388" s="329"/>
      <c r="D388" s="610" t="str">
        <f>CONCATENATE("Expenditure incurred on salaries, wages and other related costs (e.g. national insurance, current service pension costs, training costs etc.) of all staff returned at lines ",Questionnaire!B154," and ",Questionnaire!B155,", but excluding the cost of employees directly employed on book binding whose costs should be included at line ",Questionnaire!B290,".")</f>
        <v>Expenditure incurred on salaries, wages and other related costs (e.g. national insurance, current service pension costs, training costs etc.) of all staff returned at lines 64 and 65, but excluding the cost of employees directly employed on book binding whose costs should be included at line 120.</v>
      </c>
      <c r="E388" s="610"/>
      <c r="F388" s="610"/>
      <c r="G388" s="610"/>
      <c r="H388" s="610"/>
      <c r="I388" s="610"/>
      <c r="J388" s="610"/>
      <c r="K388" s="610"/>
      <c r="L388" s="610"/>
      <c r="M388" s="610"/>
      <c r="N388" s="610"/>
      <c r="O388" s="610"/>
      <c r="P388" s="309"/>
      <c r="Q388" s="301"/>
    </row>
    <row r="389" spans="1:17" ht="12.75" customHeight="1" x14ac:dyDescent="0.35">
      <c r="A389" s="390"/>
      <c r="B389" s="314"/>
      <c r="C389" s="329"/>
      <c r="D389" s="610"/>
      <c r="E389" s="610"/>
      <c r="F389" s="610"/>
      <c r="G389" s="610"/>
      <c r="H389" s="610"/>
      <c r="I389" s="610"/>
      <c r="J389" s="610"/>
      <c r="K389" s="610"/>
      <c r="L389" s="610"/>
      <c r="M389" s="610"/>
      <c r="N389" s="610"/>
      <c r="O389" s="610"/>
      <c r="P389" s="309"/>
      <c r="Q389" s="301"/>
    </row>
    <row r="390" spans="1:17" ht="12.75" customHeight="1" x14ac:dyDescent="0.35">
      <c r="A390" s="390"/>
      <c r="B390" s="314"/>
      <c r="C390" s="329"/>
      <c r="D390" s="610"/>
      <c r="E390" s="610"/>
      <c r="F390" s="610"/>
      <c r="G390" s="610"/>
      <c r="H390" s="610"/>
      <c r="I390" s="610"/>
      <c r="J390" s="610"/>
      <c r="K390" s="610"/>
      <c r="L390" s="610"/>
      <c r="M390" s="610"/>
      <c r="N390" s="610"/>
      <c r="O390" s="610"/>
      <c r="P390" s="309"/>
      <c r="Q390" s="301"/>
    </row>
    <row r="391" spans="1:17" ht="12.75" customHeight="1" x14ac:dyDescent="0.35">
      <c r="A391" s="390"/>
      <c r="B391" s="314"/>
      <c r="C391" s="329"/>
      <c r="D391" s="301"/>
      <c r="E391" s="301"/>
      <c r="F391" s="301"/>
      <c r="G391" s="301"/>
      <c r="H391" s="301"/>
      <c r="I391" s="301"/>
      <c r="J391" s="301"/>
      <c r="K391" s="301"/>
      <c r="L391" s="301"/>
      <c r="M391" s="301"/>
      <c r="N391" s="301"/>
      <c r="O391" s="301"/>
      <c r="P391" s="309"/>
      <c r="Q391" s="301"/>
    </row>
    <row r="392" spans="1:17" ht="12.75" customHeight="1" x14ac:dyDescent="0.35">
      <c r="A392" s="390"/>
      <c r="B392" s="332"/>
      <c r="C392" s="329">
        <f>Questionnaire!B268</f>
        <v>102</v>
      </c>
      <c r="D392" s="333" t="s">
        <v>203</v>
      </c>
      <c r="E392" s="301"/>
      <c r="F392" s="301"/>
      <c r="G392" s="301"/>
      <c r="H392" s="301"/>
      <c r="I392" s="301"/>
      <c r="J392" s="301"/>
      <c r="K392" s="301"/>
      <c r="L392" s="301"/>
      <c r="M392" s="301"/>
      <c r="N392" s="301"/>
      <c r="O392" s="301"/>
      <c r="P392" s="309"/>
      <c r="Q392" s="301"/>
    </row>
    <row r="393" spans="1:17" ht="12.75" customHeight="1" x14ac:dyDescent="0.35">
      <c r="A393" s="390"/>
      <c r="B393" s="314"/>
      <c r="C393" s="329"/>
      <c r="D393" s="610" t="s">
        <v>388</v>
      </c>
      <c r="E393" s="610"/>
      <c r="F393" s="610"/>
      <c r="G393" s="610"/>
      <c r="H393" s="610"/>
      <c r="I393" s="610"/>
      <c r="J393" s="610"/>
      <c r="K393" s="610"/>
      <c r="L393" s="610"/>
      <c r="M393" s="610"/>
      <c r="N393" s="610"/>
      <c r="O393" s="610"/>
      <c r="P393" s="309"/>
      <c r="Q393" s="301"/>
    </row>
    <row r="394" spans="1:17" ht="12.75" customHeight="1" x14ac:dyDescent="0.35">
      <c r="A394" s="390"/>
      <c r="B394" s="314"/>
      <c r="C394" s="329"/>
      <c r="D394" s="610"/>
      <c r="E394" s="610"/>
      <c r="F394" s="610"/>
      <c r="G394" s="610"/>
      <c r="H394" s="610"/>
      <c r="I394" s="610"/>
      <c r="J394" s="610"/>
      <c r="K394" s="610"/>
      <c r="L394" s="610"/>
      <c r="M394" s="610"/>
      <c r="N394" s="610"/>
      <c r="O394" s="610"/>
      <c r="P394" s="309"/>
      <c r="Q394" s="301"/>
    </row>
    <row r="395" spans="1:17" ht="12.75" customHeight="1" x14ac:dyDescent="0.35">
      <c r="A395" s="390"/>
      <c r="B395" s="314"/>
      <c r="C395" s="329"/>
      <c r="D395" s="610"/>
      <c r="E395" s="610"/>
      <c r="F395" s="610"/>
      <c r="G395" s="610"/>
      <c r="H395" s="610"/>
      <c r="I395" s="610"/>
      <c r="J395" s="610"/>
      <c r="K395" s="610"/>
      <c r="L395" s="610"/>
      <c r="M395" s="610"/>
      <c r="N395" s="610"/>
      <c r="O395" s="610"/>
      <c r="P395" s="309"/>
      <c r="Q395" s="301"/>
    </row>
    <row r="396" spans="1:17" ht="12.75" customHeight="1" x14ac:dyDescent="0.35">
      <c r="A396" s="390"/>
      <c r="B396" s="314"/>
      <c r="C396" s="329"/>
      <c r="D396" s="610"/>
      <c r="E396" s="610"/>
      <c r="F396" s="610"/>
      <c r="G396" s="610"/>
      <c r="H396" s="610"/>
      <c r="I396" s="610"/>
      <c r="J396" s="610"/>
      <c r="K396" s="610"/>
      <c r="L396" s="610"/>
      <c r="M396" s="610"/>
      <c r="N396" s="610"/>
      <c r="O396" s="610"/>
      <c r="P396" s="309"/>
      <c r="Q396" s="301"/>
    </row>
    <row r="397" spans="1:17" ht="12.75" customHeight="1" x14ac:dyDescent="0.35">
      <c r="A397" s="390"/>
      <c r="B397" s="314"/>
      <c r="C397" s="329"/>
      <c r="D397" s="610" t="str">
        <f>CONCATENATE("(NB. the costs of administrative buildings including library offices in separate local authority accommodation for multi-service directorates should be included in line ",Questionnaire!B298," Support Services Costs).  NB. Capital Charges are not to be included and should be shown separately at line ",Questionnaire!B325,".")</f>
        <v>(NB. the costs of administrative buildings including library offices in separate local authority accommodation for multi-service directorates should be included in line 126 Support Services Costs).  NB. Capital Charges are not to be included and should be shown separately at line 140.</v>
      </c>
      <c r="E397" s="610"/>
      <c r="F397" s="610"/>
      <c r="G397" s="610"/>
      <c r="H397" s="610"/>
      <c r="I397" s="610"/>
      <c r="J397" s="610"/>
      <c r="K397" s="610"/>
      <c r="L397" s="610"/>
      <c r="M397" s="610"/>
      <c r="N397" s="610"/>
      <c r="O397" s="610"/>
      <c r="P397" s="309"/>
      <c r="Q397" s="301"/>
    </row>
    <row r="398" spans="1:17" ht="12.75" customHeight="1" x14ac:dyDescent="0.35">
      <c r="A398" s="390"/>
      <c r="B398" s="314"/>
      <c r="C398" s="329"/>
      <c r="D398" s="610"/>
      <c r="E398" s="610"/>
      <c r="F398" s="610"/>
      <c r="G398" s="610"/>
      <c r="H398" s="610"/>
      <c r="I398" s="610"/>
      <c r="J398" s="610"/>
      <c r="K398" s="610"/>
      <c r="L398" s="610"/>
      <c r="M398" s="610"/>
      <c r="N398" s="610"/>
      <c r="O398" s="610"/>
      <c r="P398" s="309"/>
      <c r="Q398" s="301"/>
    </row>
    <row r="399" spans="1:17" ht="12.75" customHeight="1" x14ac:dyDescent="0.35">
      <c r="A399" s="390"/>
      <c r="B399" s="314"/>
      <c r="C399" s="329"/>
      <c r="D399" s="610"/>
      <c r="E399" s="610"/>
      <c r="F399" s="610"/>
      <c r="G399" s="610"/>
      <c r="H399" s="610"/>
      <c r="I399" s="610"/>
      <c r="J399" s="610"/>
      <c r="K399" s="610"/>
      <c r="L399" s="610"/>
      <c r="M399" s="610"/>
      <c r="N399" s="610"/>
      <c r="O399" s="610"/>
      <c r="P399" s="309"/>
      <c r="Q399" s="301"/>
    </row>
    <row r="400" spans="1:17" ht="12.75" customHeight="1" x14ac:dyDescent="0.35">
      <c r="A400" s="390"/>
      <c r="B400" s="353"/>
      <c r="C400" s="329"/>
      <c r="D400" s="317"/>
      <c r="E400" s="317"/>
      <c r="F400" s="317"/>
      <c r="G400" s="317"/>
      <c r="H400" s="317"/>
      <c r="I400" s="317"/>
      <c r="J400" s="317"/>
      <c r="K400" s="317"/>
      <c r="L400" s="317"/>
      <c r="M400" s="317"/>
      <c r="N400" s="317"/>
      <c r="O400" s="317"/>
      <c r="P400" s="309"/>
      <c r="Q400" s="301"/>
    </row>
    <row r="401" spans="1:17" ht="12.75" customHeight="1" x14ac:dyDescent="0.35">
      <c r="A401" s="390"/>
      <c r="B401" s="332"/>
      <c r="C401" s="329" t="str">
        <f>CONCATENATE(Questionnaire!B271," to ",Questionnaire!B291)</f>
        <v>103 to 121</v>
      </c>
      <c r="D401" s="333" t="s">
        <v>389</v>
      </c>
      <c r="E401" s="301"/>
      <c r="F401" s="301"/>
      <c r="G401" s="301"/>
      <c r="H401" s="301"/>
      <c r="I401" s="301"/>
      <c r="J401" s="301"/>
      <c r="K401" s="301"/>
      <c r="L401" s="301"/>
      <c r="M401" s="301"/>
      <c r="N401" s="301"/>
      <c r="O401" s="301"/>
      <c r="P401" s="309"/>
      <c r="Q401" s="301"/>
    </row>
    <row r="402" spans="1:17" ht="12.75" customHeight="1" x14ac:dyDescent="0.35">
      <c r="A402" s="390"/>
      <c r="B402" s="314"/>
      <c r="C402" s="329"/>
      <c r="D402" s="610" t="str">
        <f>CONCATENATE("Where books etc. have been acquired under finance leases, the leasing rentals charged to the revenue account in ",Year,"-",Year-1999," should be included in lines ",Questionnaire!B271," to ",Questionnaire!B291," (including ",Year+1,"-",Year-1998," Estimates) as appropriate.  NB. The value of materials purchased through finance leases is not required.")</f>
        <v>Where books etc. have been acquired under finance leases, the leasing rentals charged to the revenue account in 2022-23 should be included in lines 103 to 121 (including 2023-24 Estimates) as appropriate.  NB. The value of materials purchased through finance leases is not required.</v>
      </c>
      <c r="E402" s="610"/>
      <c r="F402" s="610"/>
      <c r="G402" s="610"/>
      <c r="H402" s="610"/>
      <c r="I402" s="610"/>
      <c r="J402" s="610"/>
      <c r="K402" s="610"/>
      <c r="L402" s="610"/>
      <c r="M402" s="610"/>
      <c r="N402" s="610"/>
      <c r="O402" s="610"/>
      <c r="P402" s="309"/>
      <c r="Q402" s="301"/>
    </row>
    <row r="403" spans="1:17" ht="12.75" customHeight="1" x14ac:dyDescent="0.35">
      <c r="A403" s="390"/>
      <c r="B403" s="314"/>
      <c r="C403" s="329"/>
      <c r="D403" s="610"/>
      <c r="E403" s="610"/>
      <c r="F403" s="610"/>
      <c r="G403" s="610"/>
      <c r="H403" s="610"/>
      <c r="I403" s="610"/>
      <c r="J403" s="610"/>
      <c r="K403" s="610"/>
      <c r="L403" s="610"/>
      <c r="M403" s="610"/>
      <c r="N403" s="610"/>
      <c r="O403" s="610"/>
      <c r="P403" s="309"/>
      <c r="Q403" s="301"/>
    </row>
    <row r="404" spans="1:17" ht="12.75" customHeight="1" x14ac:dyDescent="0.35">
      <c r="A404" s="390"/>
      <c r="B404" s="314"/>
      <c r="C404" s="329"/>
      <c r="D404" s="610"/>
      <c r="E404" s="610"/>
      <c r="F404" s="610"/>
      <c r="G404" s="610"/>
      <c r="H404" s="610"/>
      <c r="I404" s="610"/>
      <c r="J404" s="610"/>
      <c r="K404" s="610"/>
      <c r="L404" s="610"/>
      <c r="M404" s="610"/>
      <c r="N404" s="610"/>
      <c r="O404" s="610"/>
      <c r="P404" s="309"/>
      <c r="Q404" s="301"/>
    </row>
    <row r="405" spans="1:17" ht="12.75" customHeight="1" x14ac:dyDescent="0.35">
      <c r="A405" s="390"/>
      <c r="B405" s="314"/>
      <c r="C405" s="329"/>
      <c r="D405" s="331"/>
      <c r="E405" s="331"/>
      <c r="F405" s="331"/>
      <c r="G405" s="331"/>
      <c r="H405" s="331"/>
      <c r="I405" s="331"/>
      <c r="J405" s="331"/>
      <c r="K405" s="331"/>
      <c r="L405" s="331"/>
      <c r="M405" s="331"/>
      <c r="N405" s="331"/>
      <c r="O405" s="331"/>
      <c r="P405" s="309"/>
      <c r="Q405" s="301"/>
    </row>
    <row r="406" spans="1:17" ht="12.75" customHeight="1" x14ac:dyDescent="0.35">
      <c r="A406" s="390"/>
      <c r="B406" s="332"/>
      <c r="C406" s="329" t="str">
        <f>CONCATENATE(Questionnaire!B281," to ",Questionnaire!B286)</f>
        <v>112 to 117</v>
      </c>
      <c r="D406" s="333" t="s">
        <v>350</v>
      </c>
      <c r="E406" s="317"/>
      <c r="F406" s="317"/>
      <c r="G406" s="317"/>
      <c r="H406" s="317"/>
      <c r="I406" s="317"/>
      <c r="J406" s="317"/>
      <c r="K406" s="317"/>
      <c r="L406" s="317"/>
      <c r="M406" s="317"/>
      <c r="N406" s="317"/>
      <c r="O406" s="317"/>
      <c r="P406" s="309"/>
      <c r="Q406" s="301"/>
    </row>
    <row r="407" spans="1:17" ht="12.75" customHeight="1" x14ac:dyDescent="0.35">
      <c r="A407" s="390"/>
      <c r="B407" s="314"/>
      <c r="C407" s="329"/>
      <c r="D407" s="602" t="s">
        <v>390</v>
      </c>
      <c r="E407" s="602"/>
      <c r="F407" s="602"/>
      <c r="G407" s="602"/>
      <c r="H407" s="602"/>
      <c r="I407" s="602"/>
      <c r="J407" s="602"/>
      <c r="K407" s="602"/>
      <c r="L407" s="602"/>
      <c r="M407" s="602"/>
      <c r="N407" s="602"/>
      <c r="O407" s="602"/>
      <c r="P407" s="309"/>
      <c r="Q407" s="301"/>
    </row>
    <row r="408" spans="1:17" ht="12.75" customHeight="1" x14ac:dyDescent="0.35">
      <c r="A408" s="390"/>
      <c r="B408" s="314"/>
      <c r="C408" s="329"/>
      <c r="D408" s="602"/>
      <c r="E408" s="602"/>
      <c r="F408" s="602"/>
      <c r="G408" s="602"/>
      <c r="H408" s="602"/>
      <c r="I408" s="602"/>
      <c r="J408" s="602"/>
      <c r="K408" s="602"/>
      <c r="L408" s="602"/>
      <c r="M408" s="602"/>
      <c r="N408" s="602"/>
      <c r="O408" s="602"/>
      <c r="P408" s="309"/>
      <c r="Q408" s="301"/>
    </row>
    <row r="409" spans="1:17" ht="12.75" customHeight="1" x14ac:dyDescent="0.35">
      <c r="A409" s="390"/>
      <c r="B409" s="314"/>
      <c r="C409" s="329"/>
      <c r="D409" s="354"/>
      <c r="E409" s="354"/>
      <c r="F409" s="354"/>
      <c r="G409" s="354"/>
      <c r="H409" s="354"/>
      <c r="I409" s="354"/>
      <c r="J409" s="354"/>
      <c r="K409" s="354"/>
      <c r="L409" s="354"/>
      <c r="M409" s="354"/>
      <c r="N409" s="354"/>
      <c r="O409" s="354"/>
      <c r="P409" s="309"/>
      <c r="Q409" s="301"/>
    </row>
    <row r="410" spans="1:17" ht="12.75" customHeight="1" x14ac:dyDescent="0.35">
      <c r="A410" s="390"/>
      <c r="B410" s="332"/>
      <c r="C410" s="329">
        <f>Questionnaire!B288</f>
        <v>119</v>
      </c>
      <c r="D410" s="333" t="s">
        <v>391</v>
      </c>
      <c r="E410" s="301"/>
      <c r="F410" s="301"/>
      <c r="G410" s="301"/>
      <c r="H410" s="301"/>
      <c r="I410" s="301"/>
      <c r="J410" s="301"/>
      <c r="K410" s="301"/>
      <c r="L410" s="301"/>
      <c r="M410" s="301"/>
      <c r="N410" s="301"/>
      <c r="O410" s="301"/>
      <c r="P410" s="309"/>
      <c r="Q410" s="301"/>
    </row>
    <row r="411" spans="1:17" ht="12.75" customHeight="1" x14ac:dyDescent="0.35">
      <c r="A411" s="390"/>
      <c r="B411" s="314"/>
      <c r="C411" s="329"/>
      <c r="D411" s="602" t="str">
        <f>CONCATENATE("Include here manuscript material, pictures and prints and other library acquisitions not included elsewhere in lines ",Questionnaire!B271," to ",Questionnaire!B291,".  The cost of subscriptions to Regional Library Systems and the administration of inter library loans should be included in Other Supplies &amp; Services (line ",Questionnaire!B294,").")</f>
        <v>Include here manuscript material, pictures and prints and other library acquisitions not included elsewhere in lines 103 to 121.  The cost of subscriptions to Regional Library Systems and the administration of inter library loans should be included in Other Supplies &amp; Services (line 123).</v>
      </c>
      <c r="E411" s="602"/>
      <c r="F411" s="602"/>
      <c r="G411" s="602"/>
      <c r="H411" s="602"/>
      <c r="I411" s="602"/>
      <c r="J411" s="602"/>
      <c r="K411" s="602"/>
      <c r="L411" s="602"/>
      <c r="M411" s="602"/>
      <c r="N411" s="602"/>
      <c r="O411" s="602"/>
      <c r="P411" s="309"/>
      <c r="Q411" s="301"/>
    </row>
    <row r="412" spans="1:17" ht="12.75" customHeight="1" x14ac:dyDescent="0.35">
      <c r="A412" s="390"/>
      <c r="B412" s="314"/>
      <c r="C412" s="329"/>
      <c r="D412" s="602"/>
      <c r="E412" s="602"/>
      <c r="F412" s="602"/>
      <c r="G412" s="602"/>
      <c r="H412" s="602"/>
      <c r="I412" s="602"/>
      <c r="J412" s="602"/>
      <c r="K412" s="602"/>
      <c r="L412" s="602"/>
      <c r="M412" s="602"/>
      <c r="N412" s="602"/>
      <c r="O412" s="602"/>
      <c r="P412" s="309"/>
      <c r="Q412" s="301"/>
    </row>
    <row r="413" spans="1:17" ht="12.75" customHeight="1" x14ac:dyDescent="0.35">
      <c r="A413" s="390"/>
      <c r="B413" s="314"/>
      <c r="C413" s="329"/>
      <c r="D413" s="602"/>
      <c r="E413" s="602"/>
      <c r="F413" s="602"/>
      <c r="G413" s="602"/>
      <c r="H413" s="602"/>
      <c r="I413" s="602"/>
      <c r="J413" s="602"/>
      <c r="K413" s="602"/>
      <c r="L413" s="602"/>
      <c r="M413" s="602"/>
      <c r="N413" s="602"/>
      <c r="O413" s="602"/>
      <c r="P413" s="309"/>
      <c r="Q413" s="301"/>
    </row>
    <row r="414" spans="1:17" ht="5.25" customHeight="1" thickBot="1" x14ac:dyDescent="0.4">
      <c r="A414" s="390"/>
      <c r="B414" s="334"/>
      <c r="C414" s="335"/>
      <c r="D414" s="356"/>
      <c r="E414" s="356"/>
      <c r="F414" s="356"/>
      <c r="G414" s="356"/>
      <c r="H414" s="356"/>
      <c r="I414" s="356"/>
      <c r="J414" s="356"/>
      <c r="K414" s="356"/>
      <c r="L414" s="356"/>
      <c r="M414" s="356"/>
      <c r="N414" s="356"/>
      <c r="O414" s="356"/>
      <c r="P414" s="337"/>
      <c r="Q414" s="301"/>
    </row>
    <row r="415" spans="1:17" ht="12.75" customHeight="1" x14ac:dyDescent="0.35">
      <c r="A415" s="390"/>
      <c r="B415" s="351"/>
      <c r="C415" s="339"/>
      <c r="D415" s="352"/>
      <c r="E415" s="352"/>
      <c r="F415" s="352"/>
      <c r="G415" s="352"/>
      <c r="H415" s="352"/>
      <c r="I415" s="352"/>
      <c r="J415" s="352"/>
      <c r="K415" s="352"/>
      <c r="L415" s="352"/>
      <c r="M415" s="352"/>
      <c r="N415" s="352"/>
      <c r="O415" s="352"/>
      <c r="P415" s="341"/>
      <c r="Q415" s="301"/>
    </row>
    <row r="416" spans="1:17" ht="12.75" customHeight="1" x14ac:dyDescent="0.35">
      <c r="A416" s="390"/>
      <c r="B416" s="332"/>
      <c r="C416" s="329">
        <f>Questionnaire!B290</f>
        <v>120</v>
      </c>
      <c r="D416" s="333" t="s">
        <v>209</v>
      </c>
      <c r="E416" s="301"/>
      <c r="F416" s="301"/>
      <c r="G416" s="301"/>
      <c r="H416" s="301"/>
      <c r="I416" s="301"/>
      <c r="J416" s="301"/>
      <c r="K416" s="301"/>
      <c r="L416" s="301"/>
      <c r="M416" s="301"/>
      <c r="N416" s="301"/>
      <c r="O416" s="301"/>
      <c r="P416" s="309"/>
      <c r="Q416" s="301"/>
    </row>
    <row r="417" spans="1:17" ht="12.75" customHeight="1" x14ac:dyDescent="0.35">
      <c r="A417" s="390"/>
      <c r="B417" s="314"/>
      <c r="C417" s="329"/>
      <c r="D417" s="602" t="s">
        <v>392</v>
      </c>
      <c r="E417" s="602"/>
      <c r="F417" s="602"/>
      <c r="G417" s="602"/>
      <c r="H417" s="602"/>
      <c r="I417" s="602"/>
      <c r="J417" s="602"/>
      <c r="K417" s="602"/>
      <c r="L417" s="602"/>
      <c r="M417" s="602"/>
      <c r="N417" s="602"/>
      <c r="O417" s="602"/>
      <c r="P417" s="309"/>
      <c r="Q417" s="301"/>
    </row>
    <row r="418" spans="1:17" ht="12.75" customHeight="1" x14ac:dyDescent="0.35">
      <c r="A418" s="390"/>
      <c r="B418" s="314"/>
      <c r="C418" s="329"/>
      <c r="D418" s="602"/>
      <c r="E418" s="602"/>
      <c r="F418" s="602"/>
      <c r="G418" s="602"/>
      <c r="H418" s="602"/>
      <c r="I418" s="602"/>
      <c r="J418" s="602"/>
      <c r="K418" s="602"/>
      <c r="L418" s="602"/>
      <c r="M418" s="602"/>
      <c r="N418" s="602"/>
      <c r="O418" s="602"/>
      <c r="P418" s="309"/>
      <c r="Q418" s="301"/>
    </row>
    <row r="419" spans="1:17" ht="12.75" customHeight="1" x14ac:dyDescent="0.35">
      <c r="A419" s="390"/>
      <c r="B419" s="314"/>
      <c r="C419" s="329"/>
      <c r="D419" s="301"/>
      <c r="E419" s="301"/>
      <c r="F419" s="301"/>
      <c r="G419" s="301"/>
      <c r="H419" s="301"/>
      <c r="I419" s="301"/>
      <c r="J419" s="301"/>
      <c r="K419" s="301"/>
      <c r="L419" s="301"/>
      <c r="M419" s="301"/>
      <c r="N419" s="301"/>
      <c r="O419" s="301"/>
      <c r="P419" s="309"/>
      <c r="Q419" s="301"/>
    </row>
    <row r="420" spans="1:17" ht="12.75" customHeight="1" x14ac:dyDescent="0.35">
      <c r="A420" s="390"/>
      <c r="B420" s="332"/>
      <c r="C420" s="329">
        <f>Questionnaire!B293</f>
        <v>122</v>
      </c>
      <c r="D420" s="333" t="s">
        <v>211</v>
      </c>
      <c r="E420" s="301"/>
      <c r="F420" s="301"/>
      <c r="G420" s="301"/>
      <c r="H420" s="301"/>
      <c r="I420" s="301"/>
      <c r="J420" s="301"/>
      <c r="K420" s="301"/>
      <c r="L420" s="301"/>
      <c r="M420" s="301"/>
      <c r="N420" s="301"/>
      <c r="O420" s="301"/>
      <c r="P420" s="309"/>
      <c r="Q420" s="301"/>
    </row>
    <row r="421" spans="1:17" ht="12.75" customHeight="1" x14ac:dyDescent="0.35">
      <c r="A421" s="390"/>
      <c r="B421" s="314"/>
      <c r="C421" s="329"/>
      <c r="D421" s="610" t="s">
        <v>393</v>
      </c>
      <c r="E421" s="610"/>
      <c r="F421" s="610"/>
      <c r="G421" s="610"/>
      <c r="H421" s="610"/>
      <c r="I421" s="610"/>
      <c r="J421" s="610"/>
      <c r="K421" s="610"/>
      <c r="L421" s="610"/>
      <c r="M421" s="610"/>
      <c r="N421" s="610"/>
      <c r="O421" s="610"/>
      <c r="P421" s="309"/>
      <c r="Q421" s="301"/>
    </row>
    <row r="422" spans="1:17" ht="12.75" customHeight="1" x14ac:dyDescent="0.35">
      <c r="A422" s="390"/>
      <c r="B422" s="314"/>
      <c r="C422" s="329"/>
      <c r="D422" s="610"/>
      <c r="E422" s="610"/>
      <c r="F422" s="610"/>
      <c r="G422" s="610"/>
      <c r="H422" s="610"/>
      <c r="I422" s="610"/>
      <c r="J422" s="610"/>
      <c r="K422" s="610"/>
      <c r="L422" s="610"/>
      <c r="M422" s="610"/>
      <c r="N422" s="610"/>
      <c r="O422" s="610"/>
      <c r="P422" s="309"/>
      <c r="Q422" s="301"/>
    </row>
    <row r="423" spans="1:17" ht="12.75" customHeight="1" x14ac:dyDescent="0.35">
      <c r="A423" s="390"/>
      <c r="B423" s="314"/>
      <c r="C423" s="329"/>
      <c r="D423" s="610"/>
      <c r="E423" s="610"/>
      <c r="F423" s="610"/>
      <c r="G423" s="610"/>
      <c r="H423" s="610"/>
      <c r="I423" s="610"/>
      <c r="J423" s="610"/>
      <c r="K423" s="610"/>
      <c r="L423" s="610"/>
      <c r="M423" s="610"/>
      <c r="N423" s="610"/>
      <c r="O423" s="610"/>
      <c r="P423" s="309"/>
      <c r="Q423" s="301"/>
    </row>
    <row r="424" spans="1:17" ht="12.75" customHeight="1" x14ac:dyDescent="0.35">
      <c r="A424" s="390"/>
      <c r="B424" s="314"/>
      <c r="C424" s="329"/>
      <c r="D424" s="610" t="str">
        <f>CONCATENATE("The costs of financial use of a central computer (e.g. payroll, accounting etc.) should be shown within line ",Questionnaire!B298," (Support Services Costs).")</f>
        <v>The costs of financial use of a central computer (e.g. payroll, accounting etc.) should be shown within line 126 (Support Services Costs).</v>
      </c>
      <c r="E424" s="610"/>
      <c r="F424" s="610"/>
      <c r="G424" s="610"/>
      <c r="H424" s="610"/>
      <c r="I424" s="610"/>
      <c r="J424" s="610"/>
      <c r="K424" s="610"/>
      <c r="L424" s="610"/>
      <c r="M424" s="610"/>
      <c r="N424" s="610"/>
      <c r="O424" s="610"/>
      <c r="P424" s="309"/>
      <c r="Q424" s="301"/>
    </row>
    <row r="425" spans="1:17" ht="12.75" customHeight="1" x14ac:dyDescent="0.35">
      <c r="A425" s="390"/>
      <c r="B425" s="314"/>
      <c r="C425" s="329"/>
      <c r="D425" s="610"/>
      <c r="E425" s="610"/>
      <c r="F425" s="610"/>
      <c r="G425" s="610"/>
      <c r="H425" s="610"/>
      <c r="I425" s="610"/>
      <c r="J425" s="610"/>
      <c r="K425" s="610"/>
      <c r="L425" s="610"/>
      <c r="M425" s="610"/>
      <c r="N425" s="610"/>
      <c r="O425" s="610"/>
      <c r="P425" s="309"/>
      <c r="Q425" s="301"/>
    </row>
    <row r="426" spans="1:17" ht="12.75" customHeight="1" x14ac:dyDescent="0.35">
      <c r="A426" s="390"/>
      <c r="B426" s="314"/>
      <c r="C426" s="329"/>
      <c r="D426" s="301"/>
      <c r="E426" s="301"/>
      <c r="F426" s="301"/>
      <c r="G426" s="301"/>
      <c r="H426" s="301"/>
      <c r="I426" s="301"/>
      <c r="J426" s="301"/>
      <c r="K426" s="301"/>
      <c r="L426" s="301"/>
      <c r="M426" s="301"/>
      <c r="N426" s="301"/>
      <c r="O426" s="301"/>
      <c r="P426" s="309"/>
      <c r="Q426" s="301"/>
    </row>
    <row r="427" spans="1:17" ht="12.75" customHeight="1" x14ac:dyDescent="0.35">
      <c r="A427" s="390"/>
      <c r="B427" s="332"/>
      <c r="C427" s="329">
        <f>Questionnaire!B294</f>
        <v>123</v>
      </c>
      <c r="D427" s="333" t="s">
        <v>212</v>
      </c>
      <c r="E427" s="301"/>
      <c r="F427" s="301"/>
      <c r="G427" s="301"/>
      <c r="H427" s="301"/>
      <c r="I427" s="301"/>
      <c r="J427" s="301"/>
      <c r="K427" s="301"/>
      <c r="L427" s="301"/>
      <c r="M427" s="301"/>
      <c r="N427" s="301"/>
      <c r="O427" s="301"/>
      <c r="P427" s="309"/>
      <c r="Q427" s="301"/>
    </row>
    <row r="428" spans="1:17" ht="12.75" customHeight="1" x14ac:dyDescent="0.35">
      <c r="A428" s="390"/>
      <c r="B428" s="314"/>
      <c r="C428" s="329"/>
      <c r="D428" s="602" t="str">
        <f>CONCATENATE("Include supplies and services other than those included in lines ",Questionnaire!B271," to ",Questionnaire!B291," (expenditure) e.g. equipment, tools and materials; printing and stationery; provisions; clothing and uniforms; laundry and other hired and contracted services; and miscellaneous establishment costs, ",,"e.g. postages, telephones, insurances, office equipment etc.   ",,"Where a snack bar is operated within, and as part of, the library service the costs of provisions should be included here.  Include the cost of subscriptions to Regional Library Systems and the cost of administering Inter-Library loans.")</f>
        <v>Include supplies and services other than those included in lines 103 to 121 (expenditure) e.g. equipment, tools and materials; printing and stationery; provisions; clothing and uniforms; laundry and other hired and contracted services; and miscellaneous establishment costs, e.g. postages, telephones, insurances, office equipment etc.   Where a snack bar is operated within, and as part of, the library service the costs of provisions should be included here.  Include the cost of subscriptions to Regional Library Systems and the cost of administering Inter-Library loans.</v>
      </c>
      <c r="E428" s="602"/>
      <c r="F428" s="602"/>
      <c r="G428" s="602"/>
      <c r="H428" s="602"/>
      <c r="I428" s="602"/>
      <c r="J428" s="602"/>
      <c r="K428" s="602"/>
      <c r="L428" s="602"/>
      <c r="M428" s="602"/>
      <c r="N428" s="602"/>
      <c r="O428" s="602"/>
      <c r="P428" s="309"/>
      <c r="Q428" s="301"/>
    </row>
    <row r="429" spans="1:17" ht="12.75" customHeight="1" x14ac:dyDescent="0.35">
      <c r="A429" s="390"/>
      <c r="B429" s="314"/>
      <c r="C429" s="329"/>
      <c r="D429" s="602"/>
      <c r="E429" s="602"/>
      <c r="F429" s="602"/>
      <c r="G429" s="602"/>
      <c r="H429" s="602"/>
      <c r="I429" s="602"/>
      <c r="J429" s="602"/>
      <c r="K429" s="602"/>
      <c r="L429" s="602"/>
      <c r="M429" s="602"/>
      <c r="N429" s="602"/>
      <c r="O429" s="602"/>
      <c r="P429" s="309"/>
      <c r="Q429" s="301"/>
    </row>
    <row r="430" spans="1:17" ht="12.75" customHeight="1" x14ac:dyDescent="0.35">
      <c r="A430" s="390"/>
      <c r="B430" s="314"/>
      <c r="C430" s="329"/>
      <c r="D430" s="602"/>
      <c r="E430" s="602"/>
      <c r="F430" s="602"/>
      <c r="G430" s="602"/>
      <c r="H430" s="602"/>
      <c r="I430" s="602"/>
      <c r="J430" s="602"/>
      <c r="K430" s="602"/>
      <c r="L430" s="602"/>
      <c r="M430" s="602"/>
      <c r="N430" s="602"/>
      <c r="O430" s="602"/>
      <c r="P430" s="309"/>
      <c r="Q430" s="301"/>
    </row>
    <row r="431" spans="1:17" ht="12.75" customHeight="1" x14ac:dyDescent="0.35">
      <c r="A431" s="390"/>
      <c r="B431" s="314"/>
      <c r="C431" s="329"/>
      <c r="D431" s="602"/>
      <c r="E431" s="602"/>
      <c r="F431" s="602"/>
      <c r="G431" s="602"/>
      <c r="H431" s="602"/>
      <c r="I431" s="602"/>
      <c r="J431" s="602"/>
      <c r="K431" s="602"/>
      <c r="L431" s="602"/>
      <c r="M431" s="602"/>
      <c r="N431" s="602"/>
      <c r="O431" s="602"/>
      <c r="P431" s="309"/>
      <c r="Q431" s="301"/>
    </row>
    <row r="432" spans="1:17" ht="12.75" customHeight="1" x14ac:dyDescent="0.35">
      <c r="A432" s="390"/>
      <c r="B432" s="314"/>
      <c r="C432" s="329"/>
      <c r="D432" s="602"/>
      <c r="E432" s="602"/>
      <c r="F432" s="602"/>
      <c r="G432" s="602"/>
      <c r="H432" s="602"/>
      <c r="I432" s="602"/>
      <c r="J432" s="602"/>
      <c r="K432" s="602"/>
      <c r="L432" s="602"/>
      <c r="M432" s="602"/>
      <c r="N432" s="602"/>
      <c r="O432" s="602"/>
      <c r="P432" s="309"/>
      <c r="Q432" s="301"/>
    </row>
    <row r="433" spans="1:17" ht="12.75" customHeight="1" x14ac:dyDescent="0.35">
      <c r="A433" s="390"/>
      <c r="B433" s="314"/>
      <c r="C433" s="329"/>
      <c r="D433" s="301"/>
      <c r="E433" s="301"/>
      <c r="F433" s="301"/>
      <c r="G433" s="301"/>
      <c r="H433" s="301"/>
      <c r="I433" s="301"/>
      <c r="J433" s="301"/>
      <c r="K433" s="301"/>
      <c r="L433" s="301"/>
      <c r="M433" s="301"/>
      <c r="N433" s="301"/>
      <c r="O433" s="301"/>
      <c r="P433" s="309"/>
      <c r="Q433" s="301"/>
    </row>
    <row r="434" spans="1:17" ht="12.75" customHeight="1" x14ac:dyDescent="0.35">
      <c r="A434" s="390"/>
      <c r="B434" s="332"/>
      <c r="C434" s="329">
        <f>Questionnaire!B296</f>
        <v>124</v>
      </c>
      <c r="D434" s="333" t="s">
        <v>213</v>
      </c>
      <c r="E434" s="301"/>
      <c r="F434" s="301"/>
      <c r="G434" s="301"/>
      <c r="H434" s="301"/>
      <c r="I434" s="301"/>
      <c r="J434" s="301"/>
      <c r="K434" s="301"/>
      <c r="L434" s="301"/>
      <c r="M434" s="301"/>
      <c r="N434" s="301"/>
      <c r="O434" s="301"/>
      <c r="P434" s="309"/>
      <c r="Q434" s="301"/>
    </row>
    <row r="435" spans="1:17" ht="12.75" customHeight="1" x14ac:dyDescent="0.35">
      <c r="A435" s="390"/>
      <c r="B435" s="314"/>
      <c r="C435" s="329"/>
      <c r="D435" s="602" t="s">
        <v>394</v>
      </c>
      <c r="E435" s="602"/>
      <c r="F435" s="602"/>
      <c r="G435" s="602"/>
      <c r="H435" s="602"/>
      <c r="I435" s="602"/>
      <c r="J435" s="602"/>
      <c r="K435" s="602"/>
      <c r="L435" s="602"/>
      <c r="M435" s="602"/>
      <c r="N435" s="602"/>
      <c r="O435" s="602"/>
      <c r="P435" s="309"/>
      <c r="Q435" s="301"/>
    </row>
    <row r="436" spans="1:17" ht="12.75" customHeight="1" x14ac:dyDescent="0.35">
      <c r="A436" s="390"/>
      <c r="B436" s="314"/>
      <c r="C436" s="329"/>
      <c r="D436" s="602"/>
      <c r="E436" s="602"/>
      <c r="F436" s="602"/>
      <c r="G436" s="602"/>
      <c r="H436" s="602"/>
      <c r="I436" s="602"/>
      <c r="J436" s="602"/>
      <c r="K436" s="602"/>
      <c r="L436" s="602"/>
      <c r="M436" s="602"/>
      <c r="N436" s="602"/>
      <c r="O436" s="602"/>
      <c r="P436" s="309"/>
      <c r="Q436" s="301"/>
    </row>
    <row r="437" spans="1:17" ht="12.75" customHeight="1" x14ac:dyDescent="0.35">
      <c r="A437" s="390"/>
      <c r="B437" s="314"/>
      <c r="C437" s="329"/>
      <c r="D437" s="602"/>
      <c r="E437" s="602"/>
      <c r="F437" s="602"/>
      <c r="G437" s="602"/>
      <c r="H437" s="602"/>
      <c r="I437" s="602"/>
      <c r="J437" s="602"/>
      <c r="K437" s="602"/>
      <c r="L437" s="602"/>
      <c r="M437" s="602"/>
      <c r="N437" s="602"/>
      <c r="O437" s="602"/>
      <c r="P437" s="309"/>
      <c r="Q437" s="301"/>
    </row>
    <row r="438" spans="1:17" ht="12.75" customHeight="1" x14ac:dyDescent="0.35">
      <c r="A438" s="390"/>
      <c r="B438" s="314"/>
      <c r="C438" s="329"/>
      <c r="D438" s="301"/>
      <c r="E438" s="301"/>
      <c r="F438" s="301"/>
      <c r="G438" s="301"/>
      <c r="H438" s="301"/>
      <c r="I438" s="301"/>
      <c r="J438" s="301"/>
      <c r="K438" s="301"/>
      <c r="L438" s="301"/>
      <c r="M438" s="301"/>
      <c r="N438" s="301"/>
      <c r="O438" s="301"/>
      <c r="P438" s="309"/>
      <c r="Q438" s="301"/>
    </row>
    <row r="439" spans="1:17" ht="12.75" customHeight="1" x14ac:dyDescent="0.35">
      <c r="A439" s="390"/>
      <c r="B439" s="332"/>
      <c r="C439" s="329">
        <f>Questionnaire!B297</f>
        <v>125</v>
      </c>
      <c r="D439" s="333" t="s">
        <v>214</v>
      </c>
      <c r="E439" s="301"/>
      <c r="F439" s="301"/>
      <c r="G439" s="301"/>
      <c r="H439" s="301"/>
      <c r="I439" s="301"/>
      <c r="J439" s="301"/>
      <c r="K439" s="301"/>
      <c r="L439" s="301"/>
      <c r="M439" s="301"/>
      <c r="N439" s="301"/>
      <c r="O439" s="301"/>
      <c r="P439" s="309"/>
      <c r="Q439" s="301"/>
    </row>
    <row r="440" spans="1:17" ht="12.75" customHeight="1" x14ac:dyDescent="0.35">
      <c r="A440" s="390"/>
      <c r="B440" s="314"/>
      <c r="C440" s="329"/>
      <c r="D440" s="602" t="s">
        <v>395</v>
      </c>
      <c r="E440" s="602"/>
      <c r="F440" s="602"/>
      <c r="G440" s="602"/>
      <c r="H440" s="602"/>
      <c r="I440" s="602"/>
      <c r="J440" s="602"/>
      <c r="K440" s="602"/>
      <c r="L440" s="602"/>
      <c r="M440" s="602"/>
      <c r="N440" s="602"/>
      <c r="O440" s="602"/>
      <c r="P440" s="309"/>
      <c r="Q440" s="301"/>
    </row>
    <row r="441" spans="1:17" ht="12.75" customHeight="1" x14ac:dyDescent="0.35">
      <c r="A441" s="390"/>
      <c r="B441" s="314"/>
      <c r="C441" s="329"/>
      <c r="D441" s="602"/>
      <c r="E441" s="602"/>
      <c r="F441" s="602"/>
      <c r="G441" s="602"/>
      <c r="H441" s="602"/>
      <c r="I441" s="602"/>
      <c r="J441" s="602"/>
      <c r="K441" s="602"/>
      <c r="L441" s="602"/>
      <c r="M441" s="602"/>
      <c r="N441" s="602"/>
      <c r="O441" s="602"/>
      <c r="P441" s="309"/>
      <c r="Q441" s="301"/>
    </row>
    <row r="442" spans="1:17" ht="12.75" customHeight="1" x14ac:dyDescent="0.35">
      <c r="A442" s="390"/>
      <c r="B442" s="314"/>
      <c r="C442" s="329"/>
      <c r="D442" s="602"/>
      <c r="E442" s="602"/>
      <c r="F442" s="602"/>
      <c r="G442" s="602"/>
      <c r="H442" s="602"/>
      <c r="I442" s="602"/>
      <c r="J442" s="602"/>
      <c r="K442" s="602"/>
      <c r="L442" s="602"/>
      <c r="M442" s="602"/>
      <c r="N442" s="602"/>
      <c r="O442" s="602"/>
      <c r="P442" s="309"/>
      <c r="Q442" s="301"/>
    </row>
    <row r="443" spans="1:17" ht="12.75" customHeight="1" x14ac:dyDescent="0.35">
      <c r="A443" s="390"/>
      <c r="B443" s="314"/>
      <c r="C443" s="329"/>
      <c r="D443" s="301"/>
      <c r="E443" s="301"/>
      <c r="F443" s="301"/>
      <c r="G443" s="301"/>
      <c r="H443" s="301"/>
      <c r="I443" s="301"/>
      <c r="J443" s="301"/>
      <c r="K443" s="301"/>
      <c r="L443" s="301"/>
      <c r="M443" s="301"/>
      <c r="N443" s="301"/>
      <c r="O443" s="301"/>
      <c r="P443" s="309"/>
      <c r="Q443" s="301"/>
    </row>
    <row r="444" spans="1:17" ht="12.75" customHeight="1" x14ac:dyDescent="0.35">
      <c r="A444" s="390"/>
      <c r="B444" s="332"/>
      <c r="C444" s="329">
        <f>Questionnaire!B298</f>
        <v>126</v>
      </c>
      <c r="D444" s="333" t="s">
        <v>396</v>
      </c>
      <c r="E444" s="301"/>
      <c r="F444" s="301"/>
      <c r="G444" s="301"/>
      <c r="H444" s="301"/>
      <c r="I444" s="301"/>
      <c r="J444" s="301"/>
      <c r="K444" s="301"/>
      <c r="L444" s="301"/>
      <c r="M444" s="301"/>
      <c r="N444" s="301"/>
      <c r="O444" s="301"/>
      <c r="P444" s="309"/>
      <c r="Q444" s="301"/>
    </row>
    <row r="445" spans="1:17" ht="12.75" customHeight="1" x14ac:dyDescent="0.35">
      <c r="A445" s="390"/>
      <c r="B445" s="314"/>
      <c r="C445" s="329"/>
      <c r="D445" s="610" t="str">
        <f>CONCATENATE("Include an apportionment for administrative buildings, central departments, central support services, central expenses and departmental administration even if the authority does not make such an allocation to the public  library account.  ",,"Also include any executive costs of the department (of which libraries form a part) which are fairly attributable to libraries.  Exclude any costs included in line ",Questionnaire!B294,".  No attempt should be made to separately identify the staff element of central administrative charges, nor should such costs be included in line ",Questionnaire!B267,".  Include recharges that arise as a result of either Internal Service Level Agreements (SLAs) or the authority externally contracting out central professional services.")</f>
        <v>Include an apportionment for administrative buildings, central departments, central support services, central expenses and departmental administration even if the authority does not make such an allocation to the public  library account.  Also include any executive costs of the department (of which libraries form a part) which are fairly attributable to libraries.  Exclude any costs included in line 123.  No attempt should be made to separately identify the staff element of central administrative charges, nor should such costs be included in line 101.  Include recharges that arise as a result of either Internal Service Level Agreements (SLAs) or the authority externally contracting out central professional services.</v>
      </c>
      <c r="E445" s="610"/>
      <c r="F445" s="610"/>
      <c r="G445" s="610"/>
      <c r="H445" s="610"/>
      <c r="I445" s="610"/>
      <c r="J445" s="610"/>
      <c r="K445" s="610"/>
      <c r="L445" s="610"/>
      <c r="M445" s="610"/>
      <c r="N445" s="610"/>
      <c r="O445" s="610"/>
      <c r="P445" s="309"/>
      <c r="Q445" s="301"/>
    </row>
    <row r="446" spans="1:17" ht="12.75" customHeight="1" x14ac:dyDescent="0.35">
      <c r="A446" s="390"/>
      <c r="B446" s="314"/>
      <c r="C446" s="329"/>
      <c r="D446" s="610"/>
      <c r="E446" s="610"/>
      <c r="F446" s="610"/>
      <c r="G446" s="610"/>
      <c r="H446" s="610"/>
      <c r="I446" s="610"/>
      <c r="J446" s="610"/>
      <c r="K446" s="610"/>
      <c r="L446" s="610"/>
      <c r="M446" s="610"/>
      <c r="N446" s="610"/>
      <c r="O446" s="610"/>
      <c r="P446" s="309"/>
      <c r="Q446" s="301"/>
    </row>
    <row r="447" spans="1:17" ht="12.75" customHeight="1" x14ac:dyDescent="0.35">
      <c r="A447" s="390"/>
      <c r="B447" s="314"/>
      <c r="C447" s="329"/>
      <c r="D447" s="610"/>
      <c r="E447" s="610"/>
      <c r="F447" s="610"/>
      <c r="G447" s="610"/>
      <c r="H447" s="610"/>
      <c r="I447" s="610"/>
      <c r="J447" s="610"/>
      <c r="K447" s="610"/>
      <c r="L447" s="610"/>
      <c r="M447" s="610"/>
      <c r="N447" s="610"/>
      <c r="O447" s="610"/>
      <c r="P447" s="309"/>
      <c r="Q447" s="301"/>
    </row>
    <row r="448" spans="1:17" ht="12.75" customHeight="1" x14ac:dyDescent="0.35">
      <c r="A448" s="390"/>
      <c r="B448" s="314"/>
      <c r="C448" s="329"/>
      <c r="D448" s="610"/>
      <c r="E448" s="610"/>
      <c r="F448" s="610"/>
      <c r="G448" s="610"/>
      <c r="H448" s="610"/>
      <c r="I448" s="610"/>
      <c r="J448" s="610"/>
      <c r="K448" s="610"/>
      <c r="L448" s="610"/>
      <c r="M448" s="610"/>
      <c r="N448" s="610"/>
      <c r="O448" s="610"/>
      <c r="P448" s="309"/>
      <c r="Q448" s="301"/>
    </row>
    <row r="449" spans="1:17" ht="12.75" customHeight="1" x14ac:dyDescent="0.35">
      <c r="A449" s="390"/>
      <c r="B449" s="314"/>
      <c r="C449" s="329"/>
      <c r="D449" s="610"/>
      <c r="E449" s="610"/>
      <c r="F449" s="610"/>
      <c r="G449" s="610"/>
      <c r="H449" s="610"/>
      <c r="I449" s="610"/>
      <c r="J449" s="610"/>
      <c r="K449" s="610"/>
      <c r="L449" s="610"/>
      <c r="M449" s="610"/>
      <c r="N449" s="610"/>
      <c r="O449" s="610"/>
      <c r="P449" s="309"/>
      <c r="Q449" s="301"/>
    </row>
    <row r="450" spans="1:17" ht="12.75" customHeight="1" x14ac:dyDescent="0.35">
      <c r="A450" s="390"/>
      <c r="B450" s="314"/>
      <c r="C450" s="329"/>
      <c r="D450" s="610"/>
      <c r="E450" s="610"/>
      <c r="F450" s="610"/>
      <c r="G450" s="610"/>
      <c r="H450" s="610"/>
      <c r="I450" s="610"/>
      <c r="J450" s="610"/>
      <c r="K450" s="610"/>
      <c r="L450" s="610"/>
      <c r="M450" s="610"/>
      <c r="N450" s="610"/>
      <c r="O450" s="610"/>
      <c r="P450" s="309"/>
      <c r="Q450" s="301"/>
    </row>
    <row r="451" spans="1:17" ht="12.75" customHeight="1" x14ac:dyDescent="0.35">
      <c r="A451" s="390"/>
      <c r="B451" s="314"/>
      <c r="C451" s="329"/>
      <c r="D451" s="301"/>
      <c r="E451" s="301"/>
      <c r="F451" s="301"/>
      <c r="G451" s="301"/>
      <c r="H451" s="301"/>
      <c r="I451" s="301"/>
      <c r="J451" s="301"/>
      <c r="K451" s="301"/>
      <c r="L451" s="301"/>
      <c r="M451" s="301"/>
      <c r="N451" s="301"/>
      <c r="O451" s="301"/>
      <c r="P451" s="309"/>
      <c r="Q451" s="301"/>
    </row>
    <row r="452" spans="1:17" ht="12.75" customHeight="1" x14ac:dyDescent="0.35">
      <c r="A452" s="390"/>
      <c r="B452" s="332"/>
      <c r="C452" s="329" t="str">
        <f>CONCATENATE(Questionnaire!B306," &amp; ",Questionnaire!B307)</f>
        <v>129 &amp; 130</v>
      </c>
      <c r="D452" s="333" t="s">
        <v>397</v>
      </c>
      <c r="E452" s="301"/>
      <c r="F452" s="301"/>
      <c r="G452" s="301"/>
      <c r="H452" s="301"/>
      <c r="I452" s="301"/>
      <c r="J452" s="301"/>
      <c r="K452" s="301"/>
      <c r="L452" s="301"/>
      <c r="M452" s="301"/>
      <c r="N452" s="301"/>
      <c r="O452" s="301"/>
      <c r="P452" s="309"/>
      <c r="Q452" s="301"/>
    </row>
    <row r="453" spans="1:17" ht="12.75" customHeight="1" x14ac:dyDescent="0.35">
      <c r="A453" s="390"/>
      <c r="B453" s="314"/>
      <c r="C453" s="329"/>
      <c r="D453" s="602" t="s">
        <v>398</v>
      </c>
      <c r="E453" s="602"/>
      <c r="F453" s="602"/>
      <c r="G453" s="602"/>
      <c r="H453" s="602"/>
      <c r="I453" s="602"/>
      <c r="J453" s="602"/>
      <c r="K453" s="602"/>
      <c r="L453" s="602"/>
      <c r="M453" s="602"/>
      <c r="N453" s="602"/>
      <c r="O453" s="602"/>
      <c r="P453" s="309"/>
      <c r="Q453" s="301"/>
    </row>
    <row r="454" spans="1:17" ht="12.75" customHeight="1" x14ac:dyDescent="0.35">
      <c r="A454" s="390"/>
      <c r="B454" s="314"/>
      <c r="C454" s="329"/>
      <c r="D454" s="602"/>
      <c r="E454" s="602"/>
      <c r="F454" s="602"/>
      <c r="G454" s="602"/>
      <c r="H454" s="602"/>
      <c r="I454" s="602"/>
      <c r="J454" s="602"/>
      <c r="K454" s="602"/>
      <c r="L454" s="602"/>
      <c r="M454" s="602"/>
      <c r="N454" s="602"/>
      <c r="O454" s="602"/>
      <c r="P454" s="309"/>
      <c r="Q454" s="301"/>
    </row>
    <row r="455" spans="1:17" ht="12.75" customHeight="1" x14ac:dyDescent="0.35">
      <c r="A455" s="390"/>
      <c r="B455" s="314"/>
      <c r="C455" s="329"/>
      <c r="D455" s="301"/>
      <c r="E455" s="301"/>
      <c r="F455" s="301"/>
      <c r="G455" s="301"/>
      <c r="H455" s="301"/>
      <c r="I455" s="301"/>
      <c r="J455" s="301"/>
      <c r="K455" s="301"/>
      <c r="L455" s="301"/>
      <c r="M455" s="301"/>
      <c r="N455" s="301"/>
      <c r="O455" s="301"/>
      <c r="P455" s="309"/>
      <c r="Q455" s="301"/>
    </row>
    <row r="456" spans="1:17" ht="12.75" customHeight="1" x14ac:dyDescent="0.35">
      <c r="A456" s="390"/>
      <c r="B456" s="332"/>
      <c r="C456" s="329">
        <f>Questionnaire!B309</f>
        <v>132</v>
      </c>
      <c r="D456" s="333" t="s">
        <v>223</v>
      </c>
      <c r="E456" s="301"/>
      <c r="F456" s="301"/>
      <c r="G456" s="301"/>
      <c r="H456" s="301"/>
      <c r="I456" s="301"/>
      <c r="J456" s="301"/>
      <c r="K456" s="301"/>
      <c r="L456" s="301"/>
      <c r="M456" s="301"/>
      <c r="N456" s="301"/>
      <c r="O456" s="301"/>
      <c r="P456" s="309"/>
      <c r="Q456" s="301"/>
    </row>
    <row r="457" spans="1:17" ht="12.75" customHeight="1" x14ac:dyDescent="0.35">
      <c r="A457" s="390"/>
      <c r="B457" s="314"/>
      <c r="C457" s="329"/>
      <c r="D457" s="301" t="s">
        <v>399</v>
      </c>
      <c r="E457" s="301"/>
      <c r="F457" s="301"/>
      <c r="G457" s="301"/>
      <c r="H457" s="301"/>
      <c r="I457" s="301"/>
      <c r="J457" s="301"/>
      <c r="K457" s="301"/>
      <c r="L457" s="301"/>
      <c r="M457" s="301"/>
      <c r="N457" s="301"/>
      <c r="O457" s="301"/>
      <c r="P457" s="309"/>
      <c r="Q457" s="301"/>
    </row>
    <row r="458" spans="1:17" ht="12.75" customHeight="1" x14ac:dyDescent="0.35">
      <c r="A458" s="390"/>
      <c r="B458" s="314"/>
      <c r="C458" s="329"/>
      <c r="D458" s="301"/>
      <c r="E458" s="301"/>
      <c r="F458" s="301"/>
      <c r="G458" s="301"/>
      <c r="H458" s="301"/>
      <c r="I458" s="301"/>
      <c r="J458" s="301"/>
      <c r="K458" s="301"/>
      <c r="L458" s="301"/>
      <c r="M458" s="301"/>
      <c r="N458" s="301"/>
      <c r="O458" s="301"/>
      <c r="P458" s="309"/>
      <c r="Q458" s="301"/>
    </row>
    <row r="459" spans="1:17" ht="12.75" customHeight="1" x14ac:dyDescent="0.35">
      <c r="A459" s="390"/>
      <c r="B459" s="332"/>
      <c r="C459" s="329">
        <f>Questionnaire!B310</f>
        <v>133</v>
      </c>
      <c r="D459" s="333" t="s">
        <v>224</v>
      </c>
      <c r="E459" s="301"/>
      <c r="F459" s="301"/>
      <c r="G459" s="301"/>
      <c r="H459" s="301"/>
      <c r="I459" s="301"/>
      <c r="J459" s="301"/>
      <c r="K459" s="301"/>
      <c r="L459" s="301"/>
      <c r="M459" s="301"/>
      <c r="N459" s="301"/>
      <c r="O459" s="301"/>
      <c r="P459" s="309"/>
      <c r="Q459" s="301"/>
    </row>
    <row r="460" spans="1:17" ht="12.75" customHeight="1" x14ac:dyDescent="0.35">
      <c r="A460" s="390"/>
      <c r="B460" s="314"/>
      <c r="C460" s="329"/>
      <c r="D460" s="301" t="s">
        <v>400</v>
      </c>
      <c r="E460" s="301"/>
      <c r="F460" s="301"/>
      <c r="G460" s="301"/>
      <c r="H460" s="301"/>
      <c r="I460" s="301"/>
      <c r="J460" s="301"/>
      <c r="K460" s="301"/>
      <c r="L460" s="301"/>
      <c r="M460" s="301"/>
      <c r="N460" s="301"/>
      <c r="O460" s="301"/>
      <c r="P460" s="309"/>
      <c r="Q460" s="301"/>
    </row>
    <row r="461" spans="1:17" ht="12.75" customHeight="1" x14ac:dyDescent="0.35">
      <c r="A461" s="390"/>
      <c r="B461" s="314"/>
      <c r="C461" s="329"/>
      <c r="D461" s="301"/>
      <c r="E461" s="301"/>
      <c r="F461" s="301"/>
      <c r="G461" s="301"/>
      <c r="H461" s="301"/>
      <c r="I461" s="301"/>
      <c r="J461" s="301"/>
      <c r="K461" s="301"/>
      <c r="L461" s="301"/>
      <c r="M461" s="301"/>
      <c r="N461" s="301"/>
      <c r="O461" s="301"/>
      <c r="P461" s="309"/>
      <c r="Q461" s="301"/>
    </row>
    <row r="462" spans="1:17" ht="12.75" customHeight="1" x14ac:dyDescent="0.35">
      <c r="A462" s="390"/>
      <c r="B462" s="332"/>
      <c r="C462" s="329">
        <f>Questionnaire!B311</f>
        <v>134</v>
      </c>
      <c r="D462" s="333" t="s">
        <v>225</v>
      </c>
      <c r="E462" s="301"/>
      <c r="F462" s="301"/>
      <c r="G462" s="301"/>
      <c r="H462" s="301"/>
      <c r="I462" s="301"/>
      <c r="J462" s="301"/>
      <c r="K462" s="301"/>
      <c r="L462" s="301"/>
      <c r="M462" s="301"/>
      <c r="N462" s="301"/>
      <c r="O462" s="301"/>
      <c r="P462" s="309"/>
      <c r="Q462" s="301"/>
    </row>
    <row r="463" spans="1:17" ht="12.75" customHeight="1" x14ac:dyDescent="0.35">
      <c r="A463" s="390"/>
      <c r="B463" s="314"/>
      <c r="C463" s="329"/>
      <c r="D463" s="602" t="s">
        <v>401</v>
      </c>
      <c r="E463" s="602"/>
      <c r="F463" s="602"/>
      <c r="G463" s="602"/>
      <c r="H463" s="602"/>
      <c r="I463" s="602"/>
      <c r="J463" s="602"/>
      <c r="K463" s="602"/>
      <c r="L463" s="602"/>
      <c r="M463" s="602"/>
      <c r="N463" s="602"/>
      <c r="O463" s="602"/>
      <c r="P463" s="309"/>
      <c r="Q463" s="301"/>
    </row>
    <row r="464" spans="1:17" ht="12.75" customHeight="1" x14ac:dyDescent="0.35">
      <c r="A464" s="390"/>
      <c r="B464" s="314"/>
      <c r="C464" s="329"/>
      <c r="D464" s="602"/>
      <c r="E464" s="602"/>
      <c r="F464" s="602"/>
      <c r="G464" s="602"/>
      <c r="H464" s="602"/>
      <c r="I464" s="602"/>
      <c r="J464" s="602"/>
      <c r="K464" s="602"/>
      <c r="L464" s="602"/>
      <c r="M464" s="602"/>
      <c r="N464" s="602"/>
      <c r="O464" s="602"/>
      <c r="P464" s="309"/>
      <c r="Q464" s="301"/>
    </row>
    <row r="465" spans="1:17" ht="12.75" customHeight="1" x14ac:dyDescent="0.35">
      <c r="A465" s="390"/>
      <c r="B465" s="314"/>
      <c r="C465" s="329"/>
      <c r="D465" s="602"/>
      <c r="E465" s="602"/>
      <c r="F465" s="602"/>
      <c r="G465" s="602"/>
      <c r="H465" s="602"/>
      <c r="I465" s="602"/>
      <c r="J465" s="602"/>
      <c r="K465" s="602"/>
      <c r="L465" s="602"/>
      <c r="M465" s="602"/>
      <c r="N465" s="602"/>
      <c r="O465" s="602"/>
      <c r="P465" s="309"/>
      <c r="Q465" s="301"/>
    </row>
    <row r="466" spans="1:17" ht="12.75" customHeight="1" x14ac:dyDescent="0.35">
      <c r="A466" s="390"/>
      <c r="B466" s="314"/>
      <c r="C466" s="329"/>
      <c r="D466" s="301"/>
      <c r="E466" s="301"/>
      <c r="F466" s="301"/>
      <c r="G466" s="301"/>
      <c r="H466" s="301"/>
      <c r="I466" s="301"/>
      <c r="J466" s="301"/>
      <c r="K466" s="301"/>
      <c r="L466" s="301"/>
      <c r="M466" s="301"/>
      <c r="N466" s="301"/>
      <c r="O466" s="301"/>
      <c r="P466" s="309"/>
      <c r="Q466" s="301"/>
    </row>
    <row r="467" spans="1:17" ht="12.75" customHeight="1" x14ac:dyDescent="0.35">
      <c r="A467" s="390"/>
      <c r="B467" s="332"/>
      <c r="C467" s="329">
        <f>Questionnaire!B312</f>
        <v>135</v>
      </c>
      <c r="D467" s="333" t="s">
        <v>226</v>
      </c>
      <c r="E467" s="301"/>
      <c r="F467" s="301"/>
      <c r="G467" s="301"/>
      <c r="H467" s="301"/>
      <c r="I467" s="301"/>
      <c r="J467" s="301"/>
      <c r="K467" s="301"/>
      <c r="L467" s="301"/>
      <c r="M467" s="301"/>
      <c r="N467" s="301"/>
      <c r="O467" s="301"/>
      <c r="P467" s="309"/>
      <c r="Q467" s="301"/>
    </row>
    <row r="468" spans="1:17" ht="12.75" customHeight="1" x14ac:dyDescent="0.35">
      <c r="A468" s="390"/>
      <c r="B468" s="314"/>
      <c r="C468" s="329"/>
      <c r="D468" s="602" t="s">
        <v>402</v>
      </c>
      <c r="E468" s="602"/>
      <c r="F468" s="602"/>
      <c r="G468" s="602"/>
      <c r="H468" s="602"/>
      <c r="I468" s="602"/>
      <c r="J468" s="602"/>
      <c r="K468" s="602"/>
      <c r="L468" s="602"/>
      <c r="M468" s="602"/>
      <c r="N468" s="602"/>
      <c r="O468" s="602"/>
      <c r="P468" s="309"/>
      <c r="Q468" s="301"/>
    </row>
    <row r="469" spans="1:17" ht="12.75" customHeight="1" x14ac:dyDescent="0.35">
      <c r="A469" s="390"/>
      <c r="B469" s="314"/>
      <c r="C469" s="329"/>
      <c r="D469" s="602"/>
      <c r="E469" s="602"/>
      <c r="F469" s="602"/>
      <c r="G469" s="602"/>
      <c r="H469" s="602"/>
      <c r="I469" s="602"/>
      <c r="J469" s="602"/>
      <c r="K469" s="602"/>
      <c r="L469" s="602"/>
      <c r="M469" s="602"/>
      <c r="N469" s="602"/>
      <c r="O469" s="602"/>
      <c r="P469" s="309"/>
      <c r="Q469" s="301"/>
    </row>
    <row r="470" spans="1:17" ht="12.75" customHeight="1" x14ac:dyDescent="0.35">
      <c r="A470" s="390"/>
      <c r="B470" s="314"/>
      <c r="C470" s="329"/>
      <c r="D470" s="301"/>
      <c r="E470" s="301"/>
      <c r="F470" s="301"/>
      <c r="G470" s="301"/>
      <c r="H470" s="301"/>
      <c r="I470" s="301"/>
      <c r="J470" s="301"/>
      <c r="K470" s="301"/>
      <c r="L470" s="301"/>
      <c r="M470" s="301"/>
      <c r="N470" s="301"/>
      <c r="O470" s="301"/>
      <c r="P470" s="309"/>
      <c r="Q470" s="301"/>
    </row>
    <row r="471" spans="1:17" ht="12.75" customHeight="1" x14ac:dyDescent="0.35">
      <c r="A471" s="390"/>
      <c r="B471" s="332"/>
      <c r="C471" s="329">
        <f>Questionnaire!B313</f>
        <v>136</v>
      </c>
      <c r="D471" s="333" t="s">
        <v>403</v>
      </c>
      <c r="E471" s="301"/>
      <c r="F471" s="301"/>
      <c r="G471" s="301"/>
      <c r="H471" s="301"/>
      <c r="I471" s="301"/>
      <c r="J471" s="301"/>
      <c r="K471" s="301"/>
      <c r="L471" s="301"/>
      <c r="M471" s="301"/>
      <c r="N471" s="301"/>
      <c r="O471" s="301"/>
      <c r="P471" s="309"/>
      <c r="Q471" s="301"/>
    </row>
    <row r="472" spans="1:17" ht="12.75" customHeight="1" x14ac:dyDescent="0.35">
      <c r="A472" s="390"/>
      <c r="B472" s="314"/>
      <c r="C472" s="329"/>
      <c r="D472" s="610" t="str">
        <f>CONCATENATE("Include here all income from withdrawn book sales (including charges for lost and damaged books, sales publications, badges and carrier bags etc.), ",,"photocopying charges and all income for services offered to other bodies (e.g. binding), or provided to other departments  of the authority.",,"  Include income from snack bars etc. if these are staffed and run directly by the libraries but if leased by others, the rental received should be included within lettings at line ",Questionnaire!B308,".")</f>
        <v>Include here all income from withdrawn book sales (including charges for lost and damaged books, sales publications, badges and carrier bags etc.), photocopying charges and all income for services offered to other bodies (e.g. binding), or provided to other departments  of the authority.  Include income from snack bars etc. if these are staffed and run directly by the libraries but if leased by others, the rental received should be included within lettings at line 131.</v>
      </c>
      <c r="E472" s="610"/>
      <c r="F472" s="610"/>
      <c r="G472" s="610"/>
      <c r="H472" s="610"/>
      <c r="I472" s="610"/>
      <c r="J472" s="610"/>
      <c r="K472" s="610"/>
      <c r="L472" s="610"/>
      <c r="M472" s="610"/>
      <c r="N472" s="610"/>
      <c r="O472" s="610"/>
      <c r="P472" s="309"/>
      <c r="Q472" s="301"/>
    </row>
    <row r="473" spans="1:17" ht="12.75" customHeight="1" x14ac:dyDescent="0.35">
      <c r="A473" s="390"/>
      <c r="B473" s="314"/>
      <c r="C473" s="329"/>
      <c r="D473" s="610"/>
      <c r="E473" s="610"/>
      <c r="F473" s="610"/>
      <c r="G473" s="610"/>
      <c r="H473" s="610"/>
      <c r="I473" s="610"/>
      <c r="J473" s="610"/>
      <c r="K473" s="610"/>
      <c r="L473" s="610"/>
      <c r="M473" s="610"/>
      <c r="N473" s="610"/>
      <c r="O473" s="610"/>
      <c r="P473" s="309"/>
      <c r="Q473" s="301"/>
    </row>
    <row r="474" spans="1:17" ht="12.75" customHeight="1" x14ac:dyDescent="0.35">
      <c r="A474" s="390"/>
      <c r="B474" s="314"/>
      <c r="C474" s="329"/>
      <c r="D474" s="610"/>
      <c r="E474" s="610"/>
      <c r="F474" s="610"/>
      <c r="G474" s="610"/>
      <c r="H474" s="610"/>
      <c r="I474" s="610"/>
      <c r="J474" s="610"/>
      <c r="K474" s="610"/>
      <c r="L474" s="610"/>
      <c r="M474" s="610"/>
      <c r="N474" s="610"/>
      <c r="O474" s="610"/>
      <c r="P474" s="309"/>
      <c r="Q474" s="301"/>
    </row>
    <row r="475" spans="1:17" ht="12.75" customHeight="1" x14ac:dyDescent="0.35">
      <c r="A475" s="390"/>
      <c r="B475" s="314"/>
      <c r="C475" s="329"/>
      <c r="D475" s="610"/>
      <c r="E475" s="610"/>
      <c r="F475" s="610"/>
      <c r="G475" s="610"/>
      <c r="H475" s="610"/>
      <c r="I475" s="610"/>
      <c r="J475" s="610"/>
      <c r="K475" s="610"/>
      <c r="L475" s="610"/>
      <c r="M475" s="610"/>
      <c r="N475" s="610"/>
      <c r="O475" s="610"/>
      <c r="P475" s="309"/>
      <c r="Q475" s="301"/>
    </row>
    <row r="476" spans="1:17" ht="12.75" customHeight="1" x14ac:dyDescent="0.35">
      <c r="A476" s="390"/>
      <c r="B476" s="314"/>
      <c r="C476" s="329"/>
      <c r="D476" s="610"/>
      <c r="E476" s="610"/>
      <c r="F476" s="610"/>
      <c r="G476" s="610"/>
      <c r="H476" s="610"/>
      <c r="I476" s="610"/>
      <c r="J476" s="610"/>
      <c r="K476" s="610"/>
      <c r="L476" s="610"/>
      <c r="M476" s="610"/>
      <c r="N476" s="610"/>
      <c r="O476" s="610"/>
      <c r="P476" s="309"/>
      <c r="Q476" s="301"/>
    </row>
    <row r="477" spans="1:17" ht="12.75" customHeight="1" x14ac:dyDescent="0.35">
      <c r="A477" s="390"/>
      <c r="B477" s="314"/>
      <c r="C477" s="329"/>
      <c r="D477" s="610" t="str">
        <f>CONCATENATE("Include income from ticket sales together with commission earned on sales for other bodies/departments.  ",,"Also include income from the hire of equipment (e.g. typewriter, microcomputer) and materials (e.g. pictures, games) but exclude income from the hire of audio and visual materials and income from electronic services (which should be included in lines ",Questionnaire!B309," &amp; ",Questionnaire!B310,").  Income from other authorities in respect of hire charges (e.g. ethnic language books) should also be included.")</f>
        <v>Include income from ticket sales together with commission earned on sales for other bodies/departments.  Also include income from the hire of equipment (e.g. typewriter, microcomputer) and materials (e.g. pictures, games) but exclude income from the hire of audio and visual materials and income from electronic services (which should be included in lines 132 &amp; 133).  Income from other authorities in respect of hire charges (e.g. ethnic language books) should also be included.</v>
      </c>
      <c r="E477" s="610"/>
      <c r="F477" s="610"/>
      <c r="G477" s="610"/>
      <c r="H477" s="610"/>
      <c r="I477" s="610"/>
      <c r="J477" s="610"/>
      <c r="K477" s="610"/>
      <c r="L477" s="610"/>
      <c r="M477" s="610"/>
      <c r="N477" s="610"/>
      <c r="O477" s="610"/>
      <c r="P477" s="309"/>
      <c r="Q477" s="301"/>
    </row>
    <row r="478" spans="1:17" ht="12.75" customHeight="1" x14ac:dyDescent="0.35">
      <c r="A478" s="390"/>
      <c r="B478" s="314"/>
      <c r="C478" s="329"/>
      <c r="D478" s="610"/>
      <c r="E478" s="610"/>
      <c r="F478" s="610"/>
      <c r="G478" s="610"/>
      <c r="H478" s="610"/>
      <c r="I478" s="610"/>
      <c r="J478" s="610"/>
      <c r="K478" s="610"/>
      <c r="L478" s="610"/>
      <c r="M478" s="610"/>
      <c r="N478" s="610"/>
      <c r="O478" s="610"/>
      <c r="P478" s="309"/>
      <c r="Q478" s="301"/>
    </row>
    <row r="479" spans="1:17" ht="12.75" customHeight="1" x14ac:dyDescent="0.35">
      <c r="A479" s="390"/>
      <c r="B479" s="314"/>
      <c r="C479" s="329"/>
      <c r="D479" s="610"/>
      <c r="E479" s="610"/>
      <c r="F479" s="610"/>
      <c r="G479" s="610"/>
      <c r="H479" s="610"/>
      <c r="I479" s="610"/>
      <c r="J479" s="610"/>
      <c r="K479" s="610"/>
      <c r="L479" s="610"/>
      <c r="M479" s="610"/>
      <c r="N479" s="610"/>
      <c r="O479" s="610"/>
      <c r="P479" s="309"/>
      <c r="Q479" s="301"/>
    </row>
    <row r="480" spans="1:17" ht="12.75" customHeight="1" x14ac:dyDescent="0.35">
      <c r="A480" s="390"/>
      <c r="B480" s="314"/>
      <c r="C480" s="329"/>
      <c r="D480" s="610"/>
      <c r="E480" s="610"/>
      <c r="F480" s="610"/>
      <c r="G480" s="610"/>
      <c r="H480" s="610"/>
      <c r="I480" s="610"/>
      <c r="J480" s="610"/>
      <c r="K480" s="610"/>
      <c r="L480" s="610"/>
      <c r="M480" s="610"/>
      <c r="N480" s="610"/>
      <c r="O480" s="610"/>
      <c r="P480" s="309"/>
      <c r="Q480" s="301"/>
    </row>
    <row r="481" spans="1:17" ht="12.75" customHeight="1" x14ac:dyDescent="0.35">
      <c r="A481" s="390"/>
      <c r="B481" s="314"/>
      <c r="C481" s="329"/>
      <c r="D481" s="610"/>
      <c r="E481" s="610"/>
      <c r="F481" s="610"/>
      <c r="G481" s="610"/>
      <c r="H481" s="610"/>
      <c r="I481" s="610"/>
      <c r="J481" s="610"/>
      <c r="K481" s="610"/>
      <c r="L481" s="610"/>
      <c r="M481" s="610"/>
      <c r="N481" s="610"/>
      <c r="O481" s="610"/>
      <c r="P481" s="309"/>
      <c r="Q481" s="301"/>
    </row>
    <row r="482" spans="1:17" ht="5.25" customHeight="1" thickBot="1" x14ac:dyDescent="0.4">
      <c r="A482" s="390"/>
      <c r="B482" s="334"/>
      <c r="C482" s="335"/>
      <c r="D482" s="350"/>
      <c r="E482" s="350"/>
      <c r="F482" s="350"/>
      <c r="G482" s="350"/>
      <c r="H482" s="350"/>
      <c r="I482" s="350"/>
      <c r="J482" s="350"/>
      <c r="K482" s="350"/>
      <c r="L482" s="350"/>
      <c r="M482" s="350"/>
      <c r="N482" s="350"/>
      <c r="O482" s="350"/>
      <c r="P482" s="337"/>
      <c r="Q482" s="301"/>
    </row>
    <row r="483" spans="1:17" ht="12.75" customHeight="1" x14ac:dyDescent="0.35">
      <c r="A483" s="390"/>
      <c r="B483" s="338"/>
      <c r="C483" s="339"/>
      <c r="D483" s="340"/>
      <c r="E483" s="340"/>
      <c r="F483" s="340"/>
      <c r="G483" s="340"/>
      <c r="H483" s="340"/>
      <c r="I483" s="340"/>
      <c r="J483" s="340"/>
      <c r="K483" s="340"/>
      <c r="L483" s="340"/>
      <c r="M483" s="340"/>
      <c r="N483" s="340"/>
      <c r="O483" s="340"/>
      <c r="P483" s="341"/>
      <c r="Q483" s="301"/>
    </row>
    <row r="484" spans="1:17" ht="12.75" customHeight="1" x14ac:dyDescent="0.35">
      <c r="A484" s="390"/>
      <c r="B484" s="332"/>
      <c r="C484" s="329">
        <f>Questionnaire!B314</f>
        <v>137</v>
      </c>
      <c r="D484" s="333" t="s">
        <v>404</v>
      </c>
      <c r="E484" s="301"/>
      <c r="F484" s="301"/>
      <c r="G484" s="301"/>
      <c r="H484" s="301"/>
      <c r="I484" s="301"/>
      <c r="J484" s="301"/>
      <c r="K484" s="301"/>
      <c r="L484" s="301"/>
      <c r="M484" s="301"/>
      <c r="N484" s="301"/>
      <c r="O484" s="301"/>
      <c r="P484" s="309"/>
      <c r="Q484" s="301"/>
    </row>
    <row r="485" spans="1:17" ht="12.75" customHeight="1" x14ac:dyDescent="0.35">
      <c r="A485" s="390"/>
      <c r="B485" s="314"/>
      <c r="C485" s="329"/>
      <c r="D485" s="602" t="s">
        <v>405</v>
      </c>
      <c r="E485" s="602"/>
      <c r="F485" s="602"/>
      <c r="G485" s="602"/>
      <c r="H485" s="602"/>
      <c r="I485" s="602"/>
      <c r="J485" s="602"/>
      <c r="K485" s="602"/>
      <c r="L485" s="602"/>
      <c r="M485" s="602"/>
      <c r="N485" s="602"/>
      <c r="O485" s="602"/>
      <c r="P485" s="309"/>
      <c r="Q485" s="301"/>
    </row>
    <row r="486" spans="1:17" ht="12.75" customHeight="1" x14ac:dyDescent="0.35">
      <c r="A486" s="390"/>
      <c r="B486" s="314"/>
      <c r="C486" s="329"/>
      <c r="D486" s="602"/>
      <c r="E486" s="602"/>
      <c r="F486" s="602"/>
      <c r="G486" s="602"/>
      <c r="H486" s="602"/>
      <c r="I486" s="602"/>
      <c r="J486" s="602"/>
      <c r="K486" s="602"/>
      <c r="L486" s="602"/>
      <c r="M486" s="602"/>
      <c r="N486" s="602"/>
      <c r="O486" s="602"/>
      <c r="P486" s="309"/>
      <c r="Q486" s="301"/>
    </row>
    <row r="487" spans="1:17" ht="12.75" customHeight="1" x14ac:dyDescent="0.35">
      <c r="A487" s="390"/>
      <c r="B487" s="314"/>
      <c r="C487" s="329"/>
      <c r="D487" s="301"/>
      <c r="E487" s="301"/>
      <c r="F487" s="301"/>
      <c r="G487" s="301"/>
      <c r="H487" s="301"/>
      <c r="I487" s="301"/>
      <c r="J487" s="301"/>
      <c r="K487" s="301"/>
      <c r="L487" s="301"/>
      <c r="M487" s="301"/>
      <c r="N487" s="301"/>
      <c r="O487" s="301"/>
      <c r="P487" s="309"/>
      <c r="Q487" s="301"/>
    </row>
    <row r="488" spans="1:17" ht="12.75" customHeight="1" x14ac:dyDescent="0.35">
      <c r="A488" s="390"/>
      <c r="B488" s="332"/>
      <c r="C488" s="329">
        <f>Questionnaire!B325</f>
        <v>140</v>
      </c>
      <c r="D488" s="333" t="s">
        <v>406</v>
      </c>
      <c r="E488" s="301"/>
      <c r="F488" s="301"/>
      <c r="G488" s="301"/>
      <c r="H488" s="301"/>
      <c r="I488" s="301"/>
      <c r="J488" s="301"/>
      <c r="K488" s="301"/>
      <c r="L488" s="301"/>
      <c r="M488" s="369"/>
      <c r="N488" s="369"/>
      <c r="O488" s="369"/>
      <c r="P488" s="309"/>
      <c r="Q488" s="301"/>
    </row>
    <row r="489" spans="1:17" ht="12.75" customHeight="1" x14ac:dyDescent="0.35">
      <c r="A489" s="390"/>
      <c r="B489" s="314"/>
      <c r="C489" s="329"/>
      <c r="D489" s="602" t="s">
        <v>407</v>
      </c>
      <c r="E489" s="602"/>
      <c r="F489" s="602"/>
      <c r="G489" s="602"/>
      <c r="H489" s="602"/>
      <c r="I489" s="602"/>
      <c r="J489" s="602"/>
      <c r="K489" s="602"/>
      <c r="L489" s="602"/>
      <c r="M489" s="602"/>
      <c r="N489" s="602"/>
      <c r="O489" s="602"/>
      <c r="P489" s="309"/>
      <c r="Q489" s="301"/>
    </row>
    <row r="490" spans="1:17" ht="12.75" customHeight="1" x14ac:dyDescent="0.35">
      <c r="A490" s="390"/>
      <c r="B490" s="314"/>
      <c r="C490" s="329"/>
      <c r="D490" s="602"/>
      <c r="E490" s="602"/>
      <c r="F490" s="602"/>
      <c r="G490" s="602"/>
      <c r="H490" s="602"/>
      <c r="I490" s="602"/>
      <c r="J490" s="602"/>
      <c r="K490" s="602"/>
      <c r="L490" s="602"/>
      <c r="M490" s="602"/>
      <c r="N490" s="602"/>
      <c r="O490" s="602"/>
      <c r="P490" s="309"/>
      <c r="Q490" s="301"/>
    </row>
    <row r="491" spans="1:17" ht="12.75" customHeight="1" x14ac:dyDescent="0.35">
      <c r="A491" s="390"/>
      <c r="B491" s="314"/>
      <c r="C491" s="329"/>
      <c r="D491" s="602"/>
      <c r="E491" s="602"/>
      <c r="F491" s="602"/>
      <c r="G491" s="602"/>
      <c r="H491" s="602"/>
      <c r="I491" s="602"/>
      <c r="J491" s="602"/>
      <c r="K491" s="602"/>
      <c r="L491" s="602"/>
      <c r="M491" s="602"/>
      <c r="N491" s="602"/>
      <c r="O491" s="602"/>
      <c r="P491" s="309"/>
      <c r="Q491" s="301"/>
    </row>
    <row r="492" spans="1:17" ht="12.75" customHeight="1" x14ac:dyDescent="0.35">
      <c r="A492" s="390"/>
      <c r="B492" s="314"/>
      <c r="C492" s="329"/>
      <c r="D492" s="602"/>
      <c r="E492" s="602"/>
      <c r="F492" s="602"/>
      <c r="G492" s="602"/>
      <c r="H492" s="602"/>
      <c r="I492" s="602"/>
      <c r="J492" s="602"/>
      <c r="K492" s="602"/>
      <c r="L492" s="602"/>
      <c r="M492" s="602"/>
      <c r="N492" s="602"/>
      <c r="O492" s="602"/>
      <c r="P492" s="309"/>
      <c r="Q492" s="301"/>
    </row>
    <row r="493" spans="1:17" ht="12.75" customHeight="1" x14ac:dyDescent="0.35">
      <c r="A493" s="301"/>
      <c r="B493" s="311"/>
      <c r="C493" s="329"/>
      <c r="D493" s="310"/>
      <c r="E493" s="310"/>
      <c r="F493" s="310"/>
      <c r="G493" s="310"/>
      <c r="H493" s="310"/>
      <c r="I493" s="310"/>
      <c r="J493" s="310"/>
      <c r="K493" s="310"/>
      <c r="L493" s="310"/>
      <c r="M493" s="310"/>
      <c r="N493" s="310"/>
      <c r="O493" s="310"/>
      <c r="P493" s="309"/>
      <c r="Q493" s="301"/>
    </row>
    <row r="494" spans="1:17" ht="12.75" customHeight="1" x14ac:dyDescent="0.35">
      <c r="A494" s="390"/>
      <c r="B494" s="367"/>
      <c r="C494" s="329"/>
      <c r="D494" s="368" t="s">
        <v>408</v>
      </c>
      <c r="E494" s="310"/>
      <c r="F494" s="310"/>
      <c r="G494" s="310"/>
      <c r="H494" s="310"/>
      <c r="I494" s="310"/>
      <c r="J494" s="310"/>
      <c r="K494" s="310"/>
      <c r="L494" s="310"/>
      <c r="M494" s="310"/>
      <c r="N494" s="310"/>
      <c r="O494" s="310"/>
      <c r="P494" s="309"/>
      <c r="Q494" s="301"/>
    </row>
    <row r="495" spans="1:17" ht="12.75" customHeight="1" x14ac:dyDescent="0.35">
      <c r="A495" s="390"/>
      <c r="B495" s="311"/>
      <c r="C495" s="329"/>
      <c r="D495" s="310"/>
      <c r="E495" s="310"/>
      <c r="F495" s="310"/>
      <c r="G495" s="310"/>
      <c r="H495" s="310"/>
      <c r="I495" s="310"/>
      <c r="J495" s="310"/>
      <c r="K495" s="310"/>
      <c r="L495" s="310"/>
      <c r="M495" s="310"/>
      <c r="N495" s="310"/>
      <c r="O495" s="310"/>
      <c r="P495" s="309"/>
      <c r="Q495" s="301"/>
    </row>
    <row r="496" spans="1:17" ht="12.75" customHeight="1" x14ac:dyDescent="0.35">
      <c r="A496" s="390"/>
      <c r="B496" s="332"/>
      <c r="C496" s="329" t="str">
        <f>CONCATENATE(Questionnaire!B330," to ",Questionnaire!B336)</f>
        <v>141 to 147</v>
      </c>
      <c r="D496" s="333" t="str">
        <f>CONCATENATE("Capital Expenditure (",Year,"-",Year-1999," Outturn only)")</f>
        <v>Capital Expenditure (2022-23 Outturn only)</v>
      </c>
      <c r="E496" s="301"/>
      <c r="F496" s="301"/>
      <c r="G496" s="301"/>
      <c r="H496" s="301"/>
      <c r="I496" s="301"/>
      <c r="J496" s="301"/>
      <c r="K496" s="301"/>
      <c r="L496" s="301"/>
      <c r="M496" s="301"/>
      <c r="N496" s="301"/>
      <c r="O496" s="301"/>
      <c r="P496" s="309"/>
      <c r="Q496" s="301"/>
    </row>
    <row r="497" spans="1:17" ht="12.75" customHeight="1" x14ac:dyDescent="0.35">
      <c r="A497" s="390"/>
      <c r="B497" s="314"/>
      <c r="C497" s="329"/>
      <c r="D497" s="301" t="str">
        <f>CONCATENATE("Total capital expenditure incurred (not committed) in ",Year,"-",Year-1999,", on an accruals basis.")</f>
        <v>Total capital expenditure incurred (not committed) in 2022-23, on an accruals basis.</v>
      </c>
      <c r="E497" s="301"/>
      <c r="F497" s="301"/>
      <c r="G497" s="301"/>
      <c r="H497" s="301"/>
      <c r="I497" s="301"/>
      <c r="J497" s="301"/>
      <c r="K497" s="301"/>
      <c r="L497" s="301"/>
      <c r="M497" s="301"/>
      <c r="N497" s="301"/>
      <c r="O497" s="301"/>
      <c r="P497" s="309"/>
      <c r="Q497" s="301"/>
    </row>
    <row r="498" spans="1:17" ht="12.75" customHeight="1" x14ac:dyDescent="0.35">
      <c r="A498" s="390"/>
      <c r="B498" s="314"/>
      <c r="C498" s="329"/>
      <c r="D498" s="301"/>
      <c r="E498" s="301"/>
      <c r="F498" s="301"/>
      <c r="G498" s="301"/>
      <c r="H498" s="301"/>
      <c r="I498" s="301"/>
      <c r="J498" s="301"/>
      <c r="K498" s="301"/>
      <c r="L498" s="301"/>
      <c r="M498" s="301"/>
      <c r="N498" s="301"/>
      <c r="O498" s="301"/>
      <c r="P498" s="309"/>
      <c r="Q498" s="301"/>
    </row>
    <row r="499" spans="1:17" ht="12.75" customHeight="1" x14ac:dyDescent="0.35">
      <c r="A499" s="390"/>
      <c r="B499" s="332"/>
      <c r="C499" s="329">
        <f>Questionnaire!B330</f>
        <v>141</v>
      </c>
      <c r="D499" s="333" t="s">
        <v>234</v>
      </c>
      <c r="E499" s="301"/>
      <c r="F499" s="301"/>
      <c r="G499" s="301"/>
      <c r="H499" s="301"/>
      <c r="I499" s="301"/>
      <c r="J499" s="301"/>
      <c r="K499" s="301"/>
      <c r="L499" s="301"/>
      <c r="M499" s="301"/>
      <c r="N499" s="301"/>
      <c r="O499" s="301"/>
      <c r="P499" s="309"/>
      <c r="Q499" s="301"/>
    </row>
    <row r="500" spans="1:17" ht="12.75" customHeight="1" x14ac:dyDescent="0.35">
      <c r="A500" s="390"/>
      <c r="B500" s="314"/>
      <c r="C500" s="329"/>
      <c r="D500" s="610" t="str">
        <f>CONCATENATE("Total capital expenditure incurred in ",Year,"-",Year-1999," on new library buildings.  Do not include the costs of refurbishing existing premises.")</f>
        <v>Total capital expenditure incurred in 2022-23 on new library buildings.  Do not include the costs of refurbishing existing premises.</v>
      </c>
      <c r="E500" s="610"/>
      <c r="F500" s="610"/>
      <c r="G500" s="610"/>
      <c r="H500" s="610"/>
      <c r="I500" s="610"/>
      <c r="J500" s="610"/>
      <c r="K500" s="610"/>
      <c r="L500" s="610"/>
      <c r="M500" s="610"/>
      <c r="N500" s="610"/>
      <c r="O500" s="610"/>
      <c r="P500" s="309"/>
      <c r="Q500" s="301"/>
    </row>
    <row r="501" spans="1:17" ht="12.75" customHeight="1" x14ac:dyDescent="0.35">
      <c r="A501" s="390"/>
      <c r="B501" s="314"/>
      <c r="C501" s="329"/>
      <c r="D501" s="610"/>
      <c r="E501" s="610"/>
      <c r="F501" s="610"/>
      <c r="G501" s="610"/>
      <c r="H501" s="610"/>
      <c r="I501" s="610"/>
      <c r="J501" s="610"/>
      <c r="K501" s="610"/>
      <c r="L501" s="610"/>
      <c r="M501" s="610"/>
      <c r="N501" s="610"/>
      <c r="O501" s="610"/>
      <c r="P501" s="309"/>
      <c r="Q501" s="301"/>
    </row>
    <row r="502" spans="1:17" ht="12.75" customHeight="1" x14ac:dyDescent="0.35">
      <c r="A502" s="390"/>
      <c r="B502" s="314"/>
      <c r="C502" s="329"/>
      <c r="D502" s="301"/>
      <c r="E502" s="301"/>
      <c r="F502" s="301"/>
      <c r="G502" s="301"/>
      <c r="H502" s="301"/>
      <c r="I502" s="301"/>
      <c r="J502" s="301"/>
      <c r="K502" s="301"/>
      <c r="L502" s="301"/>
      <c r="M502" s="301"/>
      <c r="N502" s="301"/>
      <c r="O502" s="301"/>
      <c r="P502" s="309"/>
      <c r="Q502" s="301"/>
    </row>
    <row r="503" spans="1:17" ht="12.75" customHeight="1" x14ac:dyDescent="0.35">
      <c r="A503" s="390"/>
      <c r="B503" s="332"/>
      <c r="C503" s="329">
        <f>Questionnaire!B331</f>
        <v>142</v>
      </c>
      <c r="D503" s="333" t="s">
        <v>235</v>
      </c>
      <c r="E503" s="301"/>
      <c r="F503" s="301"/>
      <c r="G503" s="301"/>
      <c r="H503" s="301"/>
      <c r="I503" s="301"/>
      <c r="J503" s="301"/>
      <c r="K503" s="301"/>
      <c r="L503" s="301"/>
      <c r="M503" s="301"/>
      <c r="N503" s="301"/>
      <c r="O503" s="301"/>
      <c r="P503" s="309"/>
      <c r="Q503" s="301"/>
    </row>
    <row r="504" spans="1:17" ht="12.75" customHeight="1" x14ac:dyDescent="0.35">
      <c r="A504" s="390"/>
      <c r="B504" s="314"/>
      <c r="C504" s="329"/>
      <c r="D504" s="610" t="s">
        <v>409</v>
      </c>
      <c r="E504" s="610"/>
      <c r="F504" s="610"/>
      <c r="G504" s="610"/>
      <c r="H504" s="610"/>
      <c r="I504" s="610"/>
      <c r="J504" s="610"/>
      <c r="K504" s="610"/>
      <c r="L504" s="610"/>
      <c r="M504" s="610"/>
      <c r="N504" s="610"/>
      <c r="O504" s="610"/>
      <c r="P504" s="309"/>
      <c r="Q504" s="301"/>
    </row>
    <row r="505" spans="1:17" ht="12.75" customHeight="1" x14ac:dyDescent="0.35">
      <c r="A505" s="390"/>
      <c r="B505" s="314"/>
      <c r="C505" s="329"/>
      <c r="D505" s="610"/>
      <c r="E505" s="610"/>
      <c r="F505" s="610"/>
      <c r="G505" s="610"/>
      <c r="H505" s="610"/>
      <c r="I505" s="610"/>
      <c r="J505" s="610"/>
      <c r="K505" s="610"/>
      <c r="L505" s="610"/>
      <c r="M505" s="610"/>
      <c r="N505" s="610"/>
      <c r="O505" s="610"/>
      <c r="P505" s="309"/>
      <c r="Q505" s="301"/>
    </row>
    <row r="506" spans="1:17" ht="12.75" customHeight="1" x14ac:dyDescent="0.35">
      <c r="A506" s="390"/>
      <c r="B506" s="314"/>
      <c r="C506" s="329"/>
      <c r="D506" s="610"/>
      <c r="E506" s="610"/>
      <c r="F506" s="610"/>
      <c r="G506" s="610"/>
      <c r="H506" s="610"/>
      <c r="I506" s="610"/>
      <c r="J506" s="610"/>
      <c r="K506" s="610"/>
      <c r="L506" s="610"/>
      <c r="M506" s="610"/>
      <c r="N506" s="610"/>
      <c r="O506" s="610"/>
      <c r="P506" s="309"/>
      <c r="Q506" s="301"/>
    </row>
    <row r="507" spans="1:17" ht="12.75" customHeight="1" x14ac:dyDescent="0.35">
      <c r="A507" s="390"/>
      <c r="B507" s="314"/>
      <c r="C507" s="329"/>
      <c r="D507" s="610"/>
      <c r="E507" s="610"/>
      <c r="F507" s="610"/>
      <c r="G507" s="610"/>
      <c r="H507" s="610"/>
      <c r="I507" s="610"/>
      <c r="J507" s="610"/>
      <c r="K507" s="610"/>
      <c r="L507" s="610"/>
      <c r="M507" s="610"/>
      <c r="N507" s="610"/>
      <c r="O507" s="610"/>
      <c r="P507" s="309"/>
      <c r="Q507" s="301"/>
    </row>
    <row r="508" spans="1:17" ht="12.75" customHeight="1" x14ac:dyDescent="0.35">
      <c r="A508" s="390"/>
      <c r="B508" s="314"/>
      <c r="C508" s="329"/>
      <c r="D508" s="610"/>
      <c r="E508" s="610"/>
      <c r="F508" s="610"/>
      <c r="G508" s="610"/>
      <c r="H508" s="610"/>
      <c r="I508" s="610"/>
      <c r="J508" s="610"/>
      <c r="K508" s="610"/>
      <c r="L508" s="610"/>
      <c r="M508" s="610"/>
      <c r="N508" s="610"/>
      <c r="O508" s="610"/>
      <c r="P508" s="309"/>
      <c r="Q508" s="301"/>
    </row>
    <row r="509" spans="1:17" ht="12.75" customHeight="1" x14ac:dyDescent="0.35">
      <c r="A509" s="390"/>
      <c r="B509" s="314"/>
      <c r="C509" s="329"/>
      <c r="D509" s="610"/>
      <c r="E509" s="610"/>
      <c r="F509" s="610"/>
      <c r="G509" s="610"/>
      <c r="H509" s="610"/>
      <c r="I509" s="610"/>
      <c r="J509" s="610"/>
      <c r="K509" s="610"/>
      <c r="L509" s="610"/>
      <c r="M509" s="610"/>
      <c r="N509" s="610"/>
      <c r="O509" s="610"/>
      <c r="P509" s="309"/>
      <c r="Q509" s="301"/>
    </row>
    <row r="510" spans="1:17" ht="12.75" customHeight="1" x14ac:dyDescent="0.35">
      <c r="A510" s="390"/>
      <c r="B510" s="314"/>
      <c r="C510" s="329"/>
      <c r="D510" s="610"/>
      <c r="E510" s="610"/>
      <c r="F510" s="610"/>
      <c r="G510" s="610"/>
      <c r="H510" s="610"/>
      <c r="I510" s="610"/>
      <c r="J510" s="610"/>
      <c r="K510" s="610"/>
      <c r="L510" s="610"/>
      <c r="M510" s="610"/>
      <c r="N510" s="610"/>
      <c r="O510" s="610"/>
      <c r="P510" s="309"/>
      <c r="Q510" s="301"/>
    </row>
    <row r="511" spans="1:17" ht="12.75" customHeight="1" x14ac:dyDescent="0.35">
      <c r="A511" s="390"/>
      <c r="B511" s="314"/>
      <c r="C511" s="329"/>
      <c r="D511" s="348" t="str">
        <f>CONCATENATE("NB.  Revenue expenditure on refurbishment should be included in Premises costs (line ",Questionnaire!B268,").")</f>
        <v>NB.  Revenue expenditure on refurbishment should be included in Premises costs (line 102).</v>
      </c>
      <c r="E511" s="331"/>
      <c r="F511" s="331"/>
      <c r="G511" s="331"/>
      <c r="H511" s="331"/>
      <c r="I511" s="331"/>
      <c r="J511" s="331"/>
      <c r="K511" s="331"/>
      <c r="L511" s="331"/>
      <c r="M511" s="331"/>
      <c r="N511" s="331"/>
      <c r="O511" s="331"/>
      <c r="P511" s="309"/>
      <c r="Q511" s="301"/>
    </row>
    <row r="512" spans="1:17" ht="12.75" customHeight="1" x14ac:dyDescent="0.35">
      <c r="A512" s="301"/>
      <c r="B512" s="353"/>
      <c r="C512" s="329"/>
      <c r="D512" s="317"/>
      <c r="E512" s="317"/>
      <c r="F512" s="317"/>
      <c r="G512" s="317"/>
      <c r="H512" s="317"/>
      <c r="I512" s="317"/>
      <c r="J512" s="317"/>
      <c r="K512" s="317"/>
      <c r="L512" s="317"/>
      <c r="M512" s="317"/>
      <c r="N512" s="317"/>
      <c r="O512" s="317"/>
      <c r="P512" s="309"/>
      <c r="Q512" s="301"/>
    </row>
    <row r="513" spans="1:17" ht="12.75" customHeight="1" x14ac:dyDescent="0.35">
      <c r="A513" s="390"/>
      <c r="B513" s="328"/>
      <c r="C513" s="329"/>
      <c r="D513" s="330" t="s">
        <v>251</v>
      </c>
      <c r="E513" s="317"/>
      <c r="F513" s="317"/>
      <c r="G513" s="317"/>
      <c r="H513" s="317"/>
      <c r="I513" s="317"/>
      <c r="J513" s="317"/>
      <c r="K513" s="317"/>
      <c r="L513" s="317"/>
      <c r="M513" s="317"/>
      <c r="N513" s="317"/>
      <c r="O513" s="317"/>
      <c r="P513" s="309"/>
      <c r="Q513" s="301"/>
    </row>
    <row r="514" spans="1:17" ht="12.75" customHeight="1" x14ac:dyDescent="0.35">
      <c r="A514" s="390"/>
      <c r="B514" s="355"/>
      <c r="C514" s="329"/>
      <c r="D514" s="354"/>
      <c r="E514" s="301"/>
      <c r="F514" s="301"/>
      <c r="G514" s="301"/>
      <c r="H514" s="301"/>
      <c r="I514" s="301"/>
      <c r="J514" s="301"/>
      <c r="K514" s="301"/>
      <c r="L514" s="301"/>
      <c r="M514" s="301"/>
      <c r="N514" s="301"/>
      <c r="O514" s="301"/>
      <c r="P514" s="309"/>
      <c r="Q514" s="301"/>
    </row>
    <row r="515" spans="1:17" ht="12.75" customHeight="1" x14ac:dyDescent="0.35">
      <c r="A515" s="390"/>
      <c r="B515" s="349"/>
      <c r="C515" s="329"/>
      <c r="D515" s="304" t="s">
        <v>410</v>
      </c>
      <c r="E515" s="317"/>
      <c r="F515" s="317"/>
      <c r="G515" s="317"/>
      <c r="H515" s="317"/>
      <c r="I515" s="317"/>
      <c r="J515" s="317"/>
      <c r="K515" s="317"/>
      <c r="L515" s="317"/>
      <c r="M515" s="317"/>
      <c r="N515" s="317"/>
      <c r="O515" s="317"/>
      <c r="P515" s="309"/>
      <c r="Q515" s="301"/>
    </row>
    <row r="516" spans="1:17" ht="12.75" customHeight="1" x14ac:dyDescent="0.35">
      <c r="A516" s="390"/>
      <c r="B516" s="314"/>
      <c r="C516" s="329"/>
      <c r="D516" s="602" t="s">
        <v>411</v>
      </c>
      <c r="E516" s="602"/>
      <c r="F516" s="602"/>
      <c r="G516" s="602"/>
      <c r="H516" s="602"/>
      <c r="I516" s="602"/>
      <c r="J516" s="602"/>
      <c r="K516" s="602"/>
      <c r="L516" s="602"/>
      <c r="M516" s="602"/>
      <c r="N516" s="602"/>
      <c r="O516" s="602"/>
      <c r="P516" s="309"/>
      <c r="Q516" s="301"/>
    </row>
    <row r="517" spans="1:17" ht="12.75" customHeight="1" x14ac:dyDescent="0.35">
      <c r="A517" s="390"/>
      <c r="B517" s="314"/>
      <c r="C517" s="329"/>
      <c r="D517" s="602"/>
      <c r="E517" s="602"/>
      <c r="F517" s="602"/>
      <c r="G517" s="602"/>
      <c r="H517" s="602"/>
      <c r="I517" s="602"/>
      <c r="J517" s="602"/>
      <c r="K517" s="602"/>
      <c r="L517" s="602"/>
      <c r="M517" s="602"/>
      <c r="N517" s="602"/>
      <c r="O517" s="602"/>
      <c r="P517" s="309"/>
      <c r="Q517" s="301"/>
    </row>
    <row r="518" spans="1:17" ht="12.75" customHeight="1" x14ac:dyDescent="0.35">
      <c r="A518" s="390"/>
      <c r="B518" s="314"/>
      <c r="C518" s="329"/>
      <c r="D518" s="602"/>
      <c r="E518" s="602"/>
      <c r="F518" s="602"/>
      <c r="G518" s="602"/>
      <c r="H518" s="602"/>
      <c r="I518" s="602"/>
      <c r="J518" s="602"/>
      <c r="K518" s="602"/>
      <c r="L518" s="602"/>
      <c r="M518" s="602"/>
      <c r="N518" s="602"/>
      <c r="O518" s="602"/>
      <c r="P518" s="309"/>
      <c r="Q518" s="301"/>
    </row>
    <row r="519" spans="1:17" ht="12.75" customHeight="1" x14ac:dyDescent="0.35">
      <c r="A519" s="390"/>
      <c r="B519" s="314"/>
      <c r="C519" s="329"/>
      <c r="D519" s="602" t="s">
        <v>412</v>
      </c>
      <c r="E519" s="602"/>
      <c r="F519" s="602"/>
      <c r="G519" s="602"/>
      <c r="H519" s="602"/>
      <c r="I519" s="602"/>
      <c r="J519" s="602"/>
      <c r="K519" s="602"/>
      <c r="L519" s="602"/>
      <c r="M519" s="602"/>
      <c r="N519" s="602"/>
      <c r="O519" s="602"/>
      <c r="P519" s="309"/>
      <c r="Q519" s="301"/>
    </row>
    <row r="520" spans="1:17" ht="12.75" customHeight="1" x14ac:dyDescent="0.35">
      <c r="A520" s="390"/>
      <c r="B520" s="314"/>
      <c r="C520" s="329"/>
      <c r="D520" s="602"/>
      <c r="E520" s="602"/>
      <c r="F520" s="602"/>
      <c r="G520" s="602"/>
      <c r="H520" s="602"/>
      <c r="I520" s="602"/>
      <c r="J520" s="602"/>
      <c r="K520" s="602"/>
      <c r="L520" s="602"/>
      <c r="M520" s="602"/>
      <c r="N520" s="602"/>
      <c r="O520" s="602"/>
      <c r="P520" s="309"/>
      <c r="Q520" s="301"/>
    </row>
    <row r="521" spans="1:17" ht="12.75" customHeight="1" x14ac:dyDescent="0.35">
      <c r="A521" s="390"/>
      <c r="B521" s="314"/>
      <c r="C521" s="329"/>
      <c r="D521" s="602"/>
      <c r="E521" s="602"/>
      <c r="F521" s="602"/>
      <c r="G521" s="602"/>
      <c r="H521" s="602"/>
      <c r="I521" s="602"/>
      <c r="J521" s="602"/>
      <c r="K521" s="602"/>
      <c r="L521" s="602"/>
      <c r="M521" s="602"/>
      <c r="N521" s="602"/>
      <c r="O521" s="602"/>
      <c r="P521" s="309"/>
      <c r="Q521" s="301"/>
    </row>
    <row r="522" spans="1:17" ht="12.75" customHeight="1" x14ac:dyDescent="0.35">
      <c r="A522" s="390"/>
      <c r="B522" s="314"/>
      <c r="C522" s="329"/>
      <c r="D522" s="602"/>
      <c r="E522" s="602"/>
      <c r="F522" s="602"/>
      <c r="G522" s="602"/>
      <c r="H522" s="602"/>
      <c r="I522" s="602"/>
      <c r="J522" s="602"/>
      <c r="K522" s="602"/>
      <c r="L522" s="602"/>
      <c r="M522" s="602"/>
      <c r="N522" s="602"/>
      <c r="O522" s="602"/>
      <c r="P522" s="309"/>
      <c r="Q522" s="301"/>
    </row>
    <row r="523" spans="1:17" ht="12.75" customHeight="1" x14ac:dyDescent="0.35">
      <c r="A523" s="390"/>
      <c r="B523" s="314"/>
      <c r="C523" s="329"/>
      <c r="D523" s="602"/>
      <c r="E523" s="602"/>
      <c r="F523" s="602"/>
      <c r="G523" s="602"/>
      <c r="H523" s="602"/>
      <c r="I523" s="602"/>
      <c r="J523" s="602"/>
      <c r="K523" s="602"/>
      <c r="L523" s="602"/>
      <c r="M523" s="602"/>
      <c r="N523" s="602"/>
      <c r="O523" s="602"/>
      <c r="P523" s="309"/>
      <c r="Q523" s="301"/>
    </row>
    <row r="524" spans="1:17" ht="12.75" customHeight="1" x14ac:dyDescent="0.35">
      <c r="A524" s="390"/>
      <c r="B524" s="314"/>
      <c r="C524" s="360"/>
      <c r="D524" s="610" t="s">
        <v>413</v>
      </c>
      <c r="E524" s="610"/>
      <c r="F524" s="610"/>
      <c r="G524" s="610"/>
      <c r="H524" s="610"/>
      <c r="I524" s="610"/>
      <c r="J524" s="610"/>
      <c r="K524" s="610"/>
      <c r="L524" s="610"/>
      <c r="M524" s="610"/>
      <c r="N524" s="610"/>
      <c r="O524" s="610"/>
      <c r="P524" s="309"/>
      <c r="Q524" s="301"/>
    </row>
    <row r="525" spans="1:17" ht="12.75" customHeight="1" x14ac:dyDescent="0.35">
      <c r="A525" s="390"/>
      <c r="B525" s="314"/>
      <c r="C525" s="360"/>
      <c r="D525" s="610"/>
      <c r="E525" s="610"/>
      <c r="F525" s="610"/>
      <c r="G525" s="610"/>
      <c r="H525" s="610"/>
      <c r="I525" s="610"/>
      <c r="J525" s="610"/>
      <c r="K525" s="610"/>
      <c r="L525" s="610"/>
      <c r="M525" s="610"/>
      <c r="N525" s="610"/>
      <c r="O525" s="610"/>
      <c r="P525" s="309"/>
      <c r="Q525" s="301"/>
    </row>
    <row r="526" spans="1:17" ht="12.75" customHeight="1" thickBot="1" x14ac:dyDescent="0.4">
      <c r="A526" s="301"/>
      <c r="B526" s="370"/>
      <c r="C526" s="371"/>
      <c r="D526" s="350"/>
      <c r="E526" s="372"/>
      <c r="F526" s="372"/>
      <c r="G526" s="372"/>
      <c r="H526" s="372"/>
      <c r="I526" s="372"/>
      <c r="J526" s="372"/>
      <c r="K526" s="372"/>
      <c r="L526" s="372"/>
      <c r="M526" s="372"/>
      <c r="N526" s="372"/>
      <c r="O526" s="372"/>
      <c r="P526" s="337"/>
      <c r="Q526" s="301"/>
    </row>
    <row r="527" spans="1:17" ht="15" customHeight="1" x14ac:dyDescent="0.35">
      <c r="A527" s="301"/>
      <c r="B527" s="611" t="s">
        <v>7362</v>
      </c>
      <c r="C527" s="612"/>
      <c r="D527" s="612"/>
      <c r="E527" s="612"/>
      <c r="F527" s="612"/>
      <c r="G527" s="612"/>
      <c r="H527" s="612"/>
      <c r="I527" s="612"/>
      <c r="J527" s="612"/>
      <c r="K527" s="612"/>
      <c r="L527" s="612"/>
      <c r="M527" s="612"/>
      <c r="N527" s="612"/>
      <c r="O527" s="612"/>
      <c r="P527" s="613"/>
      <c r="Q527" s="301"/>
    </row>
    <row r="528" spans="1:17" ht="15" customHeight="1" x14ac:dyDescent="0.35">
      <c r="A528" s="301"/>
      <c r="B528" s="614"/>
      <c r="C528" s="615"/>
      <c r="D528" s="615"/>
      <c r="E528" s="615"/>
      <c r="F528" s="615"/>
      <c r="G528" s="615"/>
      <c r="H528" s="615"/>
      <c r="I528" s="615"/>
      <c r="J528" s="615"/>
      <c r="K528" s="615"/>
      <c r="L528" s="615"/>
      <c r="M528" s="615"/>
      <c r="N528" s="615"/>
      <c r="O528" s="615"/>
      <c r="P528" s="616"/>
      <c r="Q528" s="301"/>
    </row>
    <row r="529" spans="1:17" ht="15" customHeight="1" x14ac:dyDescent="0.35">
      <c r="A529" s="301"/>
      <c r="B529" s="605" t="s">
        <v>414</v>
      </c>
      <c r="C529" s="606"/>
      <c r="D529" s="606"/>
      <c r="E529" s="606"/>
      <c r="F529" s="606"/>
      <c r="G529" s="606"/>
      <c r="H529" s="606"/>
      <c r="I529" s="606"/>
      <c r="J529" s="606"/>
      <c r="K529" s="606"/>
      <c r="L529" s="606"/>
      <c r="M529" s="606"/>
      <c r="N529" s="606"/>
      <c r="O529" s="606"/>
      <c r="P529" s="607"/>
      <c r="Q529" s="301"/>
    </row>
    <row r="530" spans="1:17" ht="7.5" customHeight="1" thickBot="1" x14ac:dyDescent="0.4">
      <c r="A530" s="301"/>
      <c r="B530" s="370"/>
      <c r="C530" s="371"/>
      <c r="D530" s="350"/>
      <c r="E530" s="372"/>
      <c r="F530" s="372"/>
      <c r="G530" s="372"/>
      <c r="H530" s="372"/>
      <c r="I530" s="372"/>
      <c r="J530" s="372"/>
      <c r="K530" s="372"/>
      <c r="L530" s="372"/>
      <c r="M530" s="372"/>
      <c r="N530" s="372"/>
      <c r="O530" s="372"/>
      <c r="P530" s="337"/>
      <c r="Q530" s="301"/>
    </row>
    <row r="531" spans="1:17" ht="12.75" customHeight="1" x14ac:dyDescent="0.35">
      <c r="A531" s="301"/>
      <c r="B531" s="331"/>
      <c r="C531" s="325"/>
      <c r="D531" s="331"/>
      <c r="E531" s="306"/>
      <c r="F531" s="306"/>
      <c r="G531" s="306"/>
      <c r="H531" s="306"/>
      <c r="I531" s="306"/>
      <c r="J531" s="306"/>
      <c r="K531" s="306"/>
      <c r="L531" s="306"/>
      <c r="M531" s="306"/>
      <c r="N531" s="306"/>
      <c r="O531" s="306"/>
      <c r="P531" s="301"/>
      <c r="Q531" s="301"/>
    </row>
    <row r="532" spans="1:17" ht="12.75" customHeight="1" x14ac:dyDescent="0.35">
      <c r="A532" s="301"/>
      <c r="B532" s="604" t="str">
        <f>Contacts!B59</f>
        <v>© CIPFA 2023</v>
      </c>
      <c r="C532" s="604"/>
      <c r="D532" s="604"/>
      <c r="E532" s="604"/>
      <c r="F532" s="604"/>
      <c r="G532" s="604"/>
      <c r="H532" s="604"/>
      <c r="I532" s="604"/>
      <c r="J532" s="604"/>
      <c r="K532" s="604"/>
      <c r="L532" s="604"/>
      <c r="M532" s="604"/>
      <c r="N532" s="604"/>
      <c r="O532" s="604"/>
      <c r="P532" s="604"/>
      <c r="Q532" s="306"/>
    </row>
    <row r="533" spans="1:17" ht="12.75" customHeight="1" x14ac:dyDescent="0.35">
      <c r="A533" s="301"/>
      <c r="B533" s="600" t="str">
        <f>Contacts!B60</f>
        <v>The Chartered Institute of Public Finance and Accountancy (CIPFA)</v>
      </c>
      <c r="C533" s="600"/>
      <c r="D533" s="600"/>
      <c r="E533" s="600"/>
      <c r="F533" s="600"/>
      <c r="G533" s="600"/>
      <c r="H533" s="600"/>
      <c r="I533" s="600"/>
      <c r="J533" s="600"/>
      <c r="K533" s="600"/>
      <c r="L533" s="600"/>
      <c r="M533" s="600"/>
      <c r="N533" s="600"/>
      <c r="O533" s="600"/>
      <c r="P533" s="600"/>
      <c r="Q533" s="306"/>
    </row>
    <row r="534" spans="1:17" ht="12.75" customHeight="1" x14ac:dyDescent="0.35">
      <c r="A534" s="301"/>
      <c r="B534" s="604" t="str">
        <f>Contacts!B61</f>
        <v>77 Mansell Street, London, E1 8AN</v>
      </c>
      <c r="C534" s="604"/>
      <c r="D534" s="604"/>
      <c r="E534" s="604"/>
      <c r="F534" s="604"/>
      <c r="G534" s="604"/>
      <c r="H534" s="604"/>
      <c r="I534" s="604"/>
      <c r="J534" s="604"/>
      <c r="K534" s="604"/>
      <c r="L534" s="604"/>
      <c r="M534" s="604"/>
      <c r="N534" s="604"/>
      <c r="O534" s="604"/>
      <c r="P534" s="604"/>
      <c r="Q534" s="306"/>
    </row>
    <row r="535" spans="1:17" ht="12.75" customHeight="1" x14ac:dyDescent="0.35">
      <c r="A535" s="301"/>
      <c r="B535" s="301"/>
      <c r="C535" s="301"/>
      <c r="D535" s="301"/>
      <c r="E535" s="301"/>
      <c r="F535" s="301"/>
      <c r="G535" s="301"/>
      <c r="H535" s="301"/>
      <c r="I535" s="301"/>
      <c r="J535" s="301"/>
      <c r="K535" s="301"/>
      <c r="L535" s="301"/>
      <c r="M535" s="301"/>
      <c r="N535" s="301"/>
      <c r="O535" s="301"/>
      <c r="P535" s="301"/>
      <c r="Q535" s="301"/>
    </row>
    <row r="536" spans="1:17" ht="12.75" hidden="1" customHeight="1" x14ac:dyDescent="0.35"/>
    <row r="537" spans="1:17" ht="12.75" hidden="1" customHeight="1" x14ac:dyDescent="0.35"/>
    <row r="538" spans="1:17" ht="12.75" hidden="1" customHeight="1" x14ac:dyDescent="0.35"/>
    <row r="539" spans="1:17" ht="12.75" hidden="1" customHeight="1" x14ac:dyDescent="0.35"/>
    <row r="540" spans="1:17" ht="12.75" hidden="1" customHeight="1" x14ac:dyDescent="0.35"/>
    <row r="541" spans="1:17" ht="12.75" hidden="1" customHeight="1" x14ac:dyDescent="0.35"/>
    <row r="542" spans="1:17" ht="12.75" hidden="1" customHeight="1" x14ac:dyDescent="0.35"/>
    <row r="543" spans="1:17" ht="12.75" hidden="1" customHeight="1" x14ac:dyDescent="0.35"/>
    <row r="544" spans="1:17" ht="12.75" hidden="1" customHeight="1" x14ac:dyDescent="0.35"/>
    <row r="545" ht="12.75" hidden="1" customHeight="1" x14ac:dyDescent="0.35"/>
    <row r="546" ht="12.75" hidden="1" customHeight="1" x14ac:dyDescent="0.35"/>
    <row r="547" ht="12.75" hidden="1" customHeight="1" x14ac:dyDescent="0.35"/>
    <row r="548" ht="12.75" hidden="1" customHeight="1" x14ac:dyDescent="0.35"/>
    <row r="549" ht="12.75" hidden="1" customHeight="1" x14ac:dyDescent="0.35"/>
    <row r="550" ht="12.75" hidden="1" customHeight="1" x14ac:dyDescent="0.35"/>
    <row r="551" ht="12.75" hidden="1" customHeight="1" x14ac:dyDescent="0.35"/>
    <row r="552" ht="12.75" hidden="1" customHeight="1" x14ac:dyDescent="0.35"/>
    <row r="553" ht="12.75" hidden="1" customHeight="1" x14ac:dyDescent="0.35"/>
    <row r="554" ht="12.75" hidden="1" customHeight="1" x14ac:dyDescent="0.35"/>
    <row r="555" ht="12.75" hidden="1" customHeight="1" x14ac:dyDescent="0.35"/>
    <row r="556" ht="12.75" hidden="1" customHeight="1" x14ac:dyDescent="0.35"/>
    <row r="557" ht="12.75" hidden="1" customHeight="1" x14ac:dyDescent="0.35"/>
    <row r="558" ht="12.75" hidden="1" customHeight="1" x14ac:dyDescent="0.35"/>
    <row r="559" ht="12.75" hidden="1" customHeight="1" x14ac:dyDescent="0.35"/>
    <row r="560" ht="12.75" hidden="1" customHeight="1" x14ac:dyDescent="0.35"/>
    <row r="561" ht="12.75" hidden="1" customHeight="1" x14ac:dyDescent="0.35"/>
    <row r="562" ht="12.75" hidden="1" customHeight="1" x14ac:dyDescent="0.35"/>
    <row r="563" ht="12.75" hidden="1" customHeight="1" x14ac:dyDescent="0.35"/>
    <row r="564" ht="12.75" hidden="1" customHeight="1" x14ac:dyDescent="0.35"/>
    <row r="565" ht="12.75" hidden="1" customHeight="1" x14ac:dyDescent="0.35"/>
    <row r="566" ht="12.75" hidden="1" customHeight="1" x14ac:dyDescent="0.35"/>
    <row r="567" ht="12.75" hidden="1" customHeight="1" x14ac:dyDescent="0.35"/>
    <row r="568" ht="12.75" hidden="1" customHeight="1" x14ac:dyDescent="0.35"/>
    <row r="569" ht="12.75" hidden="1" customHeight="1" x14ac:dyDescent="0.35"/>
    <row r="570" ht="12.75" hidden="1" customHeight="1" x14ac:dyDescent="0.35"/>
    <row r="571" ht="12.75" hidden="1" customHeight="1" x14ac:dyDescent="0.35"/>
    <row r="572" ht="12.75" hidden="1" customHeight="1" x14ac:dyDescent="0.35"/>
    <row r="573" ht="12.75" hidden="1" customHeight="1" x14ac:dyDescent="0.35"/>
    <row r="574" ht="12.75" hidden="1" customHeight="1" x14ac:dyDescent="0.35"/>
    <row r="575" ht="12.75" hidden="1" customHeight="1" x14ac:dyDescent="0.35"/>
    <row r="576" ht="12.75" hidden="1" customHeight="1" x14ac:dyDescent="0.35"/>
    <row r="577" ht="12.75" hidden="1" customHeight="1" x14ac:dyDescent="0.35"/>
    <row r="578" ht="12.75" hidden="1" customHeight="1" x14ac:dyDescent="0.35"/>
    <row r="579" ht="12.75" hidden="1" customHeight="1" x14ac:dyDescent="0.35"/>
    <row r="580" ht="12.75" hidden="1" customHeight="1" x14ac:dyDescent="0.35"/>
    <row r="581" ht="12.75" hidden="1" customHeight="1" x14ac:dyDescent="0.35"/>
    <row r="582" ht="12.75" hidden="1" customHeight="1" x14ac:dyDescent="0.35"/>
    <row r="583" ht="12.75" hidden="1" customHeight="1" x14ac:dyDescent="0.35"/>
    <row r="584" ht="12.75" hidden="1" customHeight="1" x14ac:dyDescent="0.35"/>
    <row r="585" ht="12.75" hidden="1" customHeight="1" x14ac:dyDescent="0.35"/>
    <row r="586" ht="12.75" hidden="1" customHeight="1" x14ac:dyDescent="0.35"/>
    <row r="587" ht="12.75" hidden="1" customHeight="1" x14ac:dyDescent="0.35"/>
    <row r="588" ht="12.75" hidden="1" customHeight="1" x14ac:dyDescent="0.35"/>
    <row r="589" ht="12.75" hidden="1" customHeight="1" x14ac:dyDescent="0.35"/>
    <row r="590" ht="12.75" hidden="1" customHeight="1" x14ac:dyDescent="0.35"/>
    <row r="591" ht="12.75" hidden="1" customHeight="1" x14ac:dyDescent="0.35"/>
    <row r="592" ht="12.75" hidden="1" customHeight="1" x14ac:dyDescent="0.35"/>
    <row r="593" ht="12.75" hidden="1" customHeight="1" x14ac:dyDescent="0.35"/>
    <row r="594" ht="12.75" hidden="1" customHeight="1" x14ac:dyDescent="0.35"/>
    <row r="595" ht="12.75" hidden="1" customHeight="1" x14ac:dyDescent="0.35"/>
    <row r="596" ht="12.75" hidden="1" customHeight="1" x14ac:dyDescent="0.35"/>
    <row r="597" ht="12.75" hidden="1" customHeight="1" x14ac:dyDescent="0.35"/>
    <row r="598" ht="12.75" hidden="1" customHeight="1" x14ac:dyDescent="0.35"/>
    <row r="599" ht="12.75" hidden="1" customHeight="1" x14ac:dyDescent="0.35"/>
    <row r="600" ht="12.75" hidden="1" customHeight="1" x14ac:dyDescent="0.35"/>
    <row r="601" ht="12.75" hidden="1" customHeight="1" x14ac:dyDescent="0.35"/>
    <row r="602" ht="12.75" hidden="1" customHeight="1" x14ac:dyDescent="0.35"/>
    <row r="603" ht="12.75" hidden="1" customHeight="1" x14ac:dyDescent="0.35"/>
    <row r="604" ht="12.75" hidden="1" customHeight="1" x14ac:dyDescent="0.35"/>
    <row r="605" ht="12.75" hidden="1" customHeight="1" x14ac:dyDescent="0.35"/>
    <row r="606" ht="12.75" hidden="1" customHeight="1" x14ac:dyDescent="0.35"/>
    <row r="607" ht="12.75" hidden="1" customHeight="1" x14ac:dyDescent="0.35"/>
    <row r="608" ht="12.75" hidden="1" customHeight="1" x14ac:dyDescent="0.35"/>
    <row r="609" ht="12.75" hidden="1" customHeight="1" x14ac:dyDescent="0.35"/>
    <row r="610" ht="12.75" hidden="1" customHeight="1" x14ac:dyDescent="0.35"/>
    <row r="611" ht="12.75" hidden="1" customHeight="1" x14ac:dyDescent="0.35"/>
    <row r="612" ht="12.75" hidden="1" customHeight="1" x14ac:dyDescent="0.35"/>
    <row r="613" ht="12.75" hidden="1" customHeight="1" x14ac:dyDescent="0.35"/>
    <row r="614" ht="12.75" hidden="1" customHeight="1" x14ac:dyDescent="0.35"/>
    <row r="615" ht="12.75" hidden="1" customHeight="1" x14ac:dyDescent="0.35"/>
    <row r="616" ht="12.75" hidden="1" customHeight="1" x14ac:dyDescent="0.35"/>
    <row r="617" ht="12.75" hidden="1" customHeight="1" x14ac:dyDescent="0.35"/>
    <row r="618" ht="12.75" hidden="1" customHeight="1" x14ac:dyDescent="0.35"/>
    <row r="619" ht="12.75" hidden="1" customHeight="1" x14ac:dyDescent="0.35"/>
    <row r="620" ht="12.75" hidden="1" customHeight="1" x14ac:dyDescent="0.35"/>
    <row r="621" ht="12.75" hidden="1" customHeight="1" x14ac:dyDescent="0.35"/>
    <row r="622" ht="12.75" hidden="1" customHeight="1" x14ac:dyDescent="0.35"/>
    <row r="623" ht="12.75" hidden="1" customHeight="1" x14ac:dyDescent="0.35"/>
    <row r="624" ht="12.75" hidden="1" customHeight="1" x14ac:dyDescent="0.35"/>
    <row r="625" ht="12.75" hidden="1" customHeight="1" x14ac:dyDescent="0.35"/>
    <row r="626" ht="12.75" hidden="1" customHeight="1" x14ac:dyDescent="0.35"/>
    <row r="627" ht="12.75" hidden="1" customHeight="1" x14ac:dyDescent="0.35"/>
    <row r="628" ht="12.75" hidden="1" customHeight="1" x14ac:dyDescent="0.35"/>
    <row r="629" ht="12.75" hidden="1" customHeight="1" x14ac:dyDescent="0.35"/>
    <row r="630" ht="12.75" hidden="1" customHeight="1" x14ac:dyDescent="0.35"/>
    <row r="631" ht="12.75" hidden="1" customHeight="1" x14ac:dyDescent="0.35"/>
    <row r="632" ht="12.75" hidden="1" customHeight="1" x14ac:dyDescent="0.35"/>
    <row r="633" ht="12.75" hidden="1" customHeight="1" x14ac:dyDescent="0.35"/>
    <row r="634" ht="12.75" hidden="1" customHeight="1" x14ac:dyDescent="0.35"/>
    <row r="635" ht="12.75" hidden="1" customHeight="1" x14ac:dyDescent="0.35"/>
    <row r="636" ht="12.75" hidden="1" customHeight="1" x14ac:dyDescent="0.35"/>
    <row r="637" ht="12.75" hidden="1" customHeight="1" x14ac:dyDescent="0.35"/>
    <row r="638" ht="12.75" hidden="1" customHeight="1" x14ac:dyDescent="0.35"/>
    <row r="639" ht="12.75" hidden="1" customHeight="1" x14ac:dyDescent="0.35"/>
    <row r="640" ht="12.75" hidden="1" customHeight="1" x14ac:dyDescent="0.35"/>
    <row r="641" ht="12.75" hidden="1" customHeight="1" x14ac:dyDescent="0.35"/>
    <row r="642" ht="12.75" hidden="1" customHeight="1" x14ac:dyDescent="0.35"/>
    <row r="643" ht="12.75" hidden="1" customHeight="1" x14ac:dyDescent="0.35"/>
    <row r="644" ht="12.75" hidden="1" customHeight="1" x14ac:dyDescent="0.35"/>
    <row r="645" ht="12.75" hidden="1" customHeight="1" x14ac:dyDescent="0.35"/>
    <row r="646" ht="12.75" hidden="1" customHeight="1" x14ac:dyDescent="0.35"/>
    <row r="647" ht="12.75" hidden="1" customHeight="1" x14ac:dyDescent="0.35"/>
    <row r="648" ht="12.75" hidden="1" customHeight="1" x14ac:dyDescent="0.35"/>
    <row r="649" ht="12.75" hidden="1" customHeight="1" x14ac:dyDescent="0.35"/>
    <row r="650" ht="12.75" hidden="1" customHeight="1" x14ac:dyDescent="0.35"/>
    <row r="651" ht="12.75" hidden="1" customHeight="1" x14ac:dyDescent="0.35"/>
    <row r="652" ht="12.75" hidden="1" customHeight="1" x14ac:dyDescent="0.35"/>
    <row r="653" ht="12.75" hidden="1" customHeight="1" x14ac:dyDescent="0.35"/>
    <row r="654" ht="12.75" hidden="1" customHeight="1" x14ac:dyDescent="0.35"/>
    <row r="655" ht="12.75" hidden="1" customHeight="1" x14ac:dyDescent="0.35"/>
    <row r="656" ht="12.75" hidden="1" customHeight="1" x14ac:dyDescent="0.35"/>
    <row r="657" ht="12.75" hidden="1" customHeight="1" x14ac:dyDescent="0.35"/>
    <row r="658" ht="12.75" hidden="1" customHeight="1" x14ac:dyDescent="0.35"/>
    <row r="659" ht="12.75" hidden="1" customHeight="1" x14ac:dyDescent="0.35"/>
    <row r="660" ht="12.75" hidden="1" customHeight="1" x14ac:dyDescent="0.35"/>
    <row r="661" ht="12.75" hidden="1" customHeight="1" x14ac:dyDescent="0.35"/>
    <row r="662" ht="12.75" hidden="1" customHeight="1" x14ac:dyDescent="0.35"/>
    <row r="663" ht="12.75" hidden="1" customHeight="1" x14ac:dyDescent="0.35"/>
    <row r="664" ht="12.75" hidden="1" customHeight="1" x14ac:dyDescent="0.35"/>
    <row r="665" ht="12.75" hidden="1" customHeight="1" x14ac:dyDescent="0.35"/>
    <row r="666" ht="12.75" hidden="1" customHeight="1" x14ac:dyDescent="0.35"/>
    <row r="667" ht="12.75" hidden="1" customHeight="1" x14ac:dyDescent="0.35"/>
    <row r="668" ht="12.75" hidden="1" customHeight="1" x14ac:dyDescent="0.35"/>
    <row r="669" ht="12.75" hidden="1" customHeight="1" x14ac:dyDescent="0.35"/>
    <row r="670" ht="12.75" hidden="1" customHeight="1" x14ac:dyDescent="0.35"/>
    <row r="671" ht="12.75" hidden="1" customHeight="1" x14ac:dyDescent="0.35"/>
    <row r="672" ht="12.75" hidden="1" customHeight="1" x14ac:dyDescent="0.35"/>
    <row r="673" ht="12.75" hidden="1" customHeight="1" x14ac:dyDescent="0.35"/>
    <row r="674" ht="12.75" hidden="1" customHeight="1" x14ac:dyDescent="0.35"/>
    <row r="675" ht="12.75" hidden="1" customHeight="1" x14ac:dyDescent="0.35"/>
    <row r="676" ht="12.75" hidden="1" customHeight="1" x14ac:dyDescent="0.35"/>
    <row r="677" ht="12.75" hidden="1" customHeight="1" x14ac:dyDescent="0.35"/>
    <row r="678" ht="12.75" hidden="1" customHeight="1" x14ac:dyDescent="0.35"/>
    <row r="679" ht="12.75" hidden="1" customHeight="1" x14ac:dyDescent="0.35"/>
    <row r="680" ht="12.75" hidden="1" customHeight="1" x14ac:dyDescent="0.35"/>
    <row r="681" ht="12.75" hidden="1" customHeight="1" x14ac:dyDescent="0.35"/>
    <row r="682" ht="12.75" hidden="1" customHeight="1" x14ac:dyDescent="0.35"/>
    <row r="683" ht="12.75" hidden="1" customHeight="1" x14ac:dyDescent="0.35"/>
    <row r="684" ht="12.75" hidden="1" customHeight="1" x14ac:dyDescent="0.35"/>
    <row r="685" ht="12.75" hidden="1" customHeight="1" x14ac:dyDescent="0.35"/>
    <row r="686" ht="12.75" hidden="1" customHeight="1" x14ac:dyDescent="0.35"/>
    <row r="687" ht="12.75" hidden="1" customHeight="1" x14ac:dyDescent="0.35"/>
    <row r="688" ht="12.75" hidden="1" customHeight="1" x14ac:dyDescent="0.35"/>
  </sheetData>
  <mergeCells count="106">
    <mergeCell ref="D421:O423"/>
    <mergeCell ref="D204:O208"/>
    <mergeCell ref="D357:O361"/>
    <mergeCell ref="D378:O379"/>
    <mergeCell ref="C1:L1"/>
    <mergeCell ref="D43:O45"/>
    <mergeCell ref="B10:P10"/>
    <mergeCell ref="D193:O194"/>
    <mergeCell ref="D165:O166"/>
    <mergeCell ref="D143:O144"/>
    <mergeCell ref="B31:P31"/>
    <mergeCell ref="C28:O28"/>
    <mergeCell ref="D109:O110"/>
    <mergeCell ref="D37:O38"/>
    <mergeCell ref="D111:O112"/>
    <mergeCell ref="D59:O59"/>
    <mergeCell ref="D60:O62"/>
    <mergeCell ref="D105:O107"/>
    <mergeCell ref="D116:O117"/>
    <mergeCell ref="D82:O83"/>
    <mergeCell ref="D97:O98"/>
    <mergeCell ref="C7:O7"/>
    <mergeCell ref="D63:O65"/>
    <mergeCell ref="D195:O196"/>
    <mergeCell ref="D139:O140"/>
    <mergeCell ref="E235:O236"/>
    <mergeCell ref="D91:O95"/>
    <mergeCell ref="D257:O261"/>
    <mergeCell ref="E302:O303"/>
    <mergeCell ref="D253:O253"/>
    <mergeCell ref="D197:O198"/>
    <mergeCell ref="D417:O418"/>
    <mergeCell ref="D393:O396"/>
    <mergeCell ref="D383:O385"/>
    <mergeCell ref="C18:P18"/>
    <mergeCell ref="K20:O22"/>
    <mergeCell ref="D47:O52"/>
    <mergeCell ref="D230:O231"/>
    <mergeCell ref="D123:O127"/>
    <mergeCell ref="D366:O368"/>
    <mergeCell ref="D66:O67"/>
    <mergeCell ref="D149:O151"/>
    <mergeCell ref="D280:O282"/>
    <mergeCell ref="D211:O214"/>
    <mergeCell ref="D218:O224"/>
    <mergeCell ref="D175:O176"/>
    <mergeCell ref="D153:O154"/>
    <mergeCell ref="D199:O199"/>
    <mergeCell ref="D130:O131"/>
    <mergeCell ref="E237:O238"/>
    <mergeCell ref="D191:O192"/>
    <mergeCell ref="D86:O88"/>
    <mergeCell ref="D155:O163"/>
    <mergeCell ref="D189:O190"/>
    <mergeCell ref="D134:O136"/>
    <mergeCell ref="D177:O185"/>
    <mergeCell ref="D170:O173"/>
    <mergeCell ref="D79:O80"/>
    <mergeCell ref="D485:O486"/>
    <mergeCell ref="D500:O501"/>
    <mergeCell ref="D56:O58"/>
    <mergeCell ref="D468:O469"/>
    <mergeCell ref="D411:O413"/>
    <mergeCell ref="B532:P532"/>
    <mergeCell ref="D264:O265"/>
    <mergeCell ref="E328:O329"/>
    <mergeCell ref="E330:O333"/>
    <mergeCell ref="D504:O510"/>
    <mergeCell ref="D516:O518"/>
    <mergeCell ref="D519:O523"/>
    <mergeCell ref="D524:O525"/>
    <mergeCell ref="D274:O275"/>
    <mergeCell ref="D397:O399"/>
    <mergeCell ref="D440:O442"/>
    <mergeCell ref="D445:O450"/>
    <mergeCell ref="D402:O404"/>
    <mergeCell ref="D407:O408"/>
    <mergeCell ref="E334:O335"/>
    <mergeCell ref="E336:O337"/>
    <mergeCell ref="D380:O382"/>
    <mergeCell ref="D428:O432"/>
    <mergeCell ref="D435:O437"/>
    <mergeCell ref="B533:P533"/>
    <mergeCell ref="D373:O377"/>
    <mergeCell ref="D463:O465"/>
    <mergeCell ref="D267:O268"/>
    <mergeCell ref="D453:O454"/>
    <mergeCell ref="B534:P534"/>
    <mergeCell ref="B529:P529"/>
    <mergeCell ref="D285:O286"/>
    <mergeCell ref="D287:O288"/>
    <mergeCell ref="D294:O296"/>
    <mergeCell ref="E304:O307"/>
    <mergeCell ref="D299:O300"/>
    <mergeCell ref="D424:O425"/>
    <mergeCell ref="D344:O350"/>
    <mergeCell ref="D341:O342"/>
    <mergeCell ref="D489:O492"/>
    <mergeCell ref="D477:O481"/>
    <mergeCell ref="D472:O476"/>
    <mergeCell ref="D310:O316"/>
    <mergeCell ref="D318:O323"/>
    <mergeCell ref="B527:P528"/>
    <mergeCell ref="D388:O390"/>
    <mergeCell ref="D351:O353"/>
    <mergeCell ref="E325:O327"/>
  </mergeCells>
  <phoneticPr fontId="0" type="noConversion"/>
  <hyperlinks>
    <hyperlink ref="K16" r:id="rId1" xr:uid="{00000000-0004-0000-0300-000000000000}"/>
  </hyperlinks>
  <printOptions horizontalCentered="1"/>
  <pageMargins left="0.19685039370078741" right="0.19685039370078741" top="0.19685039370078741" bottom="0.19685039370078741" header="0.19685039370078741" footer="0.19685039370078741"/>
  <pageSetup paperSize="9" scale="86" fitToHeight="0" orientation="portrait" r:id="rId2"/>
  <headerFooter alignWithMargins="0"/>
  <rowBreaks count="8" manualBreakCount="8">
    <brk id="53" max="16" man="1"/>
    <brk id="118" max="16" man="1"/>
    <brk id="167" max="16" man="1"/>
    <brk id="225" max="16" man="1"/>
    <brk id="289" max="16" man="1"/>
    <brk id="354" max="16" man="1"/>
    <brk id="414" max="16" man="1"/>
    <brk id="482"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0" tint="-0.499984740745262"/>
  </sheetPr>
  <dimension ref="A1:JH221"/>
  <sheetViews>
    <sheetView workbookViewId="0">
      <selection activeCell="B10" sqref="B10:P10"/>
    </sheetView>
  </sheetViews>
  <sheetFormatPr defaultColWidth="8.84375" defaultRowHeight="12.75" customHeight="1" x14ac:dyDescent="0.3"/>
  <cols>
    <col min="1" max="1" width="21" style="54" customWidth="1"/>
    <col min="2" max="16384" width="8.84375" style="54"/>
  </cols>
  <sheetData>
    <row r="1" spans="1:268" ht="12.75" customHeight="1" x14ac:dyDescent="0.3">
      <c r="A1" s="260" t="s">
        <v>415</v>
      </c>
      <c r="B1" s="54" t="s">
        <v>416</v>
      </c>
    </row>
    <row r="2" spans="1:268" ht="12.75" customHeight="1" x14ac:dyDescent="0.3">
      <c r="A2" s="260" t="s">
        <v>417</v>
      </c>
      <c r="B2" s="159">
        <v>2022</v>
      </c>
      <c r="BE2" s="396" t="s">
        <v>418</v>
      </c>
      <c r="BF2" s="396" t="s">
        <v>418</v>
      </c>
      <c r="BQ2" s="396" t="s">
        <v>418</v>
      </c>
      <c r="CY2" s="396" t="s">
        <v>418</v>
      </c>
      <c r="DS2" s="396" t="s">
        <v>418</v>
      </c>
      <c r="FA2" s="396" t="s">
        <v>418</v>
      </c>
    </row>
    <row r="3" spans="1:268" s="159" customFormat="1" ht="12.75" customHeight="1" x14ac:dyDescent="0.3">
      <c r="L3" s="436" t="str">
        <f>CONCATENATE("[",T19,"]")</f>
        <v>[1]</v>
      </c>
      <c r="M3" s="436" t="str">
        <f t="shared" ref="M3:AV3" si="0">CONCATENATE("[",U19,"]")</f>
        <v>[2]</v>
      </c>
      <c r="N3" s="436" t="str">
        <f t="shared" si="0"/>
        <v>[3]</v>
      </c>
      <c r="O3" s="436" t="str">
        <f t="shared" si="0"/>
        <v>[4]</v>
      </c>
      <c r="P3" s="436" t="str">
        <f t="shared" si="0"/>
        <v>[5]</v>
      </c>
      <c r="Q3" s="436" t="str">
        <f t="shared" si="0"/>
        <v>[6]</v>
      </c>
      <c r="R3" s="436" t="str">
        <f t="shared" si="0"/>
        <v>[7]</v>
      </c>
      <c r="S3" s="436" t="str">
        <f t="shared" si="0"/>
        <v>[8]</v>
      </c>
      <c r="T3" s="436" t="str">
        <f t="shared" si="0"/>
        <v>[9]</v>
      </c>
      <c r="U3" s="436" t="str">
        <f t="shared" si="0"/>
        <v>[10]</v>
      </c>
      <c r="V3" s="436" t="str">
        <f t="shared" si="0"/>
        <v>[11]</v>
      </c>
      <c r="W3" s="436" t="str">
        <f t="shared" si="0"/>
        <v>[12]</v>
      </c>
      <c r="X3" s="436" t="str">
        <f t="shared" si="0"/>
        <v>[13]</v>
      </c>
      <c r="Y3" s="436" t="str">
        <f t="shared" si="0"/>
        <v>[14]</v>
      </c>
      <c r="Z3" s="436" t="str">
        <f t="shared" si="0"/>
        <v>[15]</v>
      </c>
      <c r="AA3" s="436" t="str">
        <f t="shared" si="0"/>
        <v>[16]</v>
      </c>
      <c r="AB3" s="436" t="str">
        <f t="shared" si="0"/>
        <v>[17]</v>
      </c>
      <c r="AC3" s="436" t="str">
        <f t="shared" si="0"/>
        <v>[18]</v>
      </c>
      <c r="AD3" s="436" t="str">
        <f t="shared" si="0"/>
        <v>[19]</v>
      </c>
      <c r="AE3" s="436" t="str">
        <f t="shared" si="0"/>
        <v>[20]</v>
      </c>
      <c r="AF3" s="436" t="str">
        <f t="shared" si="0"/>
        <v>[21]</v>
      </c>
      <c r="AG3" s="436" t="str">
        <f t="shared" si="0"/>
        <v>[22]</v>
      </c>
      <c r="AH3" s="436" t="str">
        <f t="shared" si="0"/>
        <v>[23]</v>
      </c>
      <c r="AI3" s="436" t="str">
        <f t="shared" si="0"/>
        <v>[24]</v>
      </c>
      <c r="AJ3" s="436" t="str">
        <f t="shared" si="0"/>
        <v>[25]</v>
      </c>
      <c r="AK3" s="436" t="str">
        <f t="shared" si="0"/>
        <v>[26]</v>
      </c>
      <c r="AL3" s="436" t="str">
        <f t="shared" si="0"/>
        <v>[27]</v>
      </c>
      <c r="AM3" s="436" t="str">
        <f t="shared" si="0"/>
        <v>[28]</v>
      </c>
      <c r="AN3" s="436" t="str">
        <f t="shared" si="0"/>
        <v>[29]</v>
      </c>
      <c r="AO3" s="436" t="str">
        <f t="shared" si="0"/>
        <v>[30]</v>
      </c>
      <c r="AP3" s="436" t="str">
        <f t="shared" si="0"/>
        <v>[31]</v>
      </c>
      <c r="AQ3" s="436" t="str">
        <f t="shared" si="0"/>
        <v>[32]</v>
      </c>
      <c r="AR3" s="436" t="str">
        <f t="shared" si="0"/>
        <v>[33]</v>
      </c>
      <c r="AS3" s="436" t="str">
        <f t="shared" si="0"/>
        <v>[34]</v>
      </c>
      <c r="AT3" s="436" t="str">
        <f t="shared" si="0"/>
        <v>[35]</v>
      </c>
      <c r="AU3" s="436" t="str">
        <f t="shared" si="0"/>
        <v>[36]</v>
      </c>
      <c r="AV3" s="436" t="str">
        <f t="shared" si="0"/>
        <v>[37]</v>
      </c>
      <c r="AW3" s="436" t="str">
        <f t="shared" ref="AW3" si="1">CONCATENATE("[",BE19,"]")</f>
        <v>[38]</v>
      </c>
      <c r="AX3" s="436" t="str">
        <f t="shared" ref="AX3" si="2">CONCATENATE("[",BF19,"]")</f>
        <v>[39]</v>
      </c>
      <c r="AY3" s="436" t="str">
        <f t="shared" ref="AY3" si="3">CONCATENATE("[",BG19,"]")</f>
        <v>[40]</v>
      </c>
      <c r="AZ3" s="436" t="str">
        <f t="shared" ref="AZ3" si="4">CONCATENATE("[",BH19,"]")</f>
        <v>[41]</v>
      </c>
      <c r="BA3" s="436" t="str">
        <f t="shared" ref="BA3" si="5">CONCATENATE("[",BI19,"]")</f>
        <v>[42]</v>
      </c>
      <c r="BB3" s="436" t="str">
        <f t="shared" ref="BB3" si="6">CONCATENATE("[",BJ19,"]")</f>
        <v>[43]</v>
      </c>
      <c r="BC3" s="436" t="str">
        <f t="shared" ref="BC3" si="7">CONCATENATE("[",BK19,"]")</f>
        <v>[44]</v>
      </c>
      <c r="BD3" s="436" t="str">
        <f t="shared" ref="BD3" si="8">CONCATENATE("[",BL19,"]")</f>
        <v>[45]</v>
      </c>
      <c r="BE3" s="436" t="str">
        <f t="shared" ref="BE3" si="9">CONCATENATE("[",BM19,"]")</f>
        <v>[46]</v>
      </c>
      <c r="BF3" s="436" t="str">
        <f t="shared" ref="BF3" si="10">CONCATENATE("[",BN19,"]")</f>
        <v>[47]</v>
      </c>
      <c r="BG3" s="436" t="str">
        <f t="shared" ref="BG3" si="11">CONCATENATE("[",BO19,"]")</f>
        <v>[48]</v>
      </c>
      <c r="BH3" s="436" t="str">
        <f t="shared" ref="BH3" si="12">CONCATENATE("[",BP19,"]")</f>
        <v>[49]</v>
      </c>
      <c r="BI3" s="436" t="str">
        <f t="shared" ref="BI3" si="13">CONCATENATE("[",BQ19,"]")</f>
        <v>[50]</v>
      </c>
      <c r="BJ3" s="436" t="str">
        <f t="shared" ref="BJ3" si="14">CONCATENATE("[",BR19,"]")</f>
        <v>[51]</v>
      </c>
      <c r="BK3" s="436" t="str">
        <f t="shared" ref="BK3" si="15">CONCATENATE("[",BS19,"]")</f>
        <v>[52]</v>
      </c>
      <c r="BL3" s="436" t="str">
        <f t="shared" ref="BL3" si="16">CONCATENATE("[",BT19,"]")</f>
        <v>[53]</v>
      </c>
      <c r="BM3" s="436" t="str">
        <f t="shared" ref="BM3" si="17">CONCATENATE("[",BU19,"]")</f>
        <v>[54]</v>
      </c>
      <c r="BN3" s="436" t="str">
        <f t="shared" ref="BN3" si="18">CONCATENATE("[",BV19,"]")</f>
        <v>[55]</v>
      </c>
      <c r="BO3" s="436" t="str">
        <f t="shared" ref="BO3" si="19">CONCATENATE("[",BW19,"]")</f>
        <v>[56]</v>
      </c>
      <c r="BP3" s="436" t="str">
        <f t="shared" ref="BP3" si="20">CONCATENATE("[",BX19,"]")</f>
        <v>[57]</v>
      </c>
      <c r="BQ3" s="436" t="str">
        <f t="shared" ref="BQ3" si="21">CONCATENATE("[",BY19,"]")</f>
        <v>[58]</v>
      </c>
      <c r="BR3" s="436" t="str">
        <f t="shared" ref="BR3" si="22">CONCATENATE("[",BZ19,"]")</f>
        <v>[59]</v>
      </c>
      <c r="BS3" s="436" t="str">
        <f t="shared" ref="BS3" si="23">CONCATENATE("[",CA19,"]")</f>
        <v>[60]</v>
      </c>
      <c r="BT3" s="436" t="str">
        <f t="shared" ref="BT3" si="24">CONCATENATE("[",CB19,"]")</f>
        <v>[61]</v>
      </c>
      <c r="BU3" s="436" t="str">
        <f t="shared" ref="BU3" si="25">CONCATENATE("[",CC19,"]")</f>
        <v>[62]</v>
      </c>
      <c r="BV3" s="436" t="str">
        <f t="shared" ref="BV3" si="26">CONCATENATE("[",CD19,"]")</f>
        <v>[63]</v>
      </c>
      <c r="BW3" s="436" t="str">
        <f t="shared" ref="BW3" si="27">CONCATENATE("[",CE19,"]")</f>
        <v>[64]</v>
      </c>
      <c r="BX3" s="436" t="str">
        <f t="shared" ref="BX3" si="28">CONCATENATE("[",CF19,"]")</f>
        <v>[65]</v>
      </c>
      <c r="BY3" s="436" t="str">
        <f t="shared" ref="BY3" si="29">CONCATENATE("[",CG19,"]")</f>
        <v>[66]</v>
      </c>
      <c r="BZ3" s="436" t="str">
        <f t="shared" ref="BZ3" si="30">CONCATENATE("[",CH19,"]")</f>
        <v>[67]</v>
      </c>
      <c r="CA3" s="436" t="str">
        <f t="shared" ref="CA3" si="31">CONCATENATE("[",CI19,"]")</f>
        <v>[68]</v>
      </c>
      <c r="CB3" s="436" t="str">
        <f t="shared" ref="CB3" si="32">CONCATENATE("[",CJ19,"]")</f>
        <v>[69]</v>
      </c>
      <c r="CC3" s="436" t="str">
        <f t="shared" ref="CC3" si="33">CONCATENATE("[",CK19,"]")</f>
        <v>[70]</v>
      </c>
      <c r="CD3" s="436" t="str">
        <f t="shared" ref="CD3" si="34">CONCATENATE("[",CL19,"]")</f>
        <v>[71]</v>
      </c>
      <c r="CE3" s="436" t="str">
        <f t="shared" ref="CE3" si="35">CONCATENATE("[",CM19,"]")</f>
        <v>[72]</v>
      </c>
      <c r="CF3" s="436" t="str">
        <f t="shared" ref="CF3" si="36">CONCATENATE("[",CN19,"]")</f>
        <v>[73]</v>
      </c>
      <c r="CG3" s="436" t="str">
        <f t="shared" ref="CG3" si="37">CONCATENATE("[",CO19,"]")</f>
        <v>[74]</v>
      </c>
      <c r="CH3" s="436" t="str">
        <f t="shared" ref="CH3" si="38">CONCATENATE("[",CP19,"]")</f>
        <v>[75]</v>
      </c>
      <c r="CI3" s="436" t="str">
        <f t="shared" ref="CI3" si="39">CONCATENATE("[",CQ19,"]")</f>
        <v>[76]</v>
      </c>
      <c r="CJ3" s="436" t="str">
        <f t="shared" ref="CJ3" si="40">CONCATENATE("[",CR19,"]")</f>
        <v>[77]</v>
      </c>
      <c r="CK3" s="436" t="str">
        <f t="shared" ref="CK3" si="41">CONCATENATE("[",CS19,"]")</f>
        <v>[78]</v>
      </c>
      <c r="CL3" s="436" t="str">
        <f t="shared" ref="CL3" si="42">CONCATENATE("[",CT19,"]")</f>
        <v>[79]</v>
      </c>
      <c r="CM3" s="436" t="str">
        <f t="shared" ref="CM3" si="43">CONCATENATE("[",CU19,"]")</f>
        <v>[80]</v>
      </c>
      <c r="CN3" s="436" t="str">
        <f t="shared" ref="CN3" si="44">CONCATENATE("[",CV19,"]")</f>
        <v>[81]</v>
      </c>
      <c r="CO3" s="436" t="str">
        <f t="shared" ref="CO3" si="45">CONCATENATE("[",CW19,"]")</f>
        <v>[82]</v>
      </c>
      <c r="CP3" s="436" t="str">
        <f t="shared" ref="CP3" si="46">CONCATENATE("[",CX19,"]")</f>
        <v>[83]</v>
      </c>
      <c r="CQ3" s="436" t="str">
        <f t="shared" ref="CQ3" si="47">CONCATENATE("[",CY19,"]")</f>
        <v>[84]</v>
      </c>
      <c r="CR3" s="436" t="str">
        <f t="shared" ref="CR3" si="48">CONCATENATE("[",CZ19,"]")</f>
        <v>[85]</v>
      </c>
      <c r="CS3" s="436" t="str">
        <f t="shared" ref="CS3" si="49">CONCATENATE("[",DA19,"]")</f>
        <v>[86]</v>
      </c>
      <c r="CT3" s="436" t="str">
        <f t="shared" ref="CT3" si="50">CONCATENATE("[",DB19,"]")</f>
        <v>[87]</v>
      </c>
      <c r="CU3" s="436" t="str">
        <f t="shared" ref="CU3" si="51">CONCATENATE("[",DC19,"]")</f>
        <v>[88]</v>
      </c>
      <c r="CV3" s="436" t="str">
        <f t="shared" ref="CV3" si="52">CONCATENATE("[",DD19,"]")</f>
        <v>[89]</v>
      </c>
      <c r="CW3" s="436" t="str">
        <f t="shared" ref="CW3" si="53">CONCATENATE("[",DE19,"]")</f>
        <v>[90]</v>
      </c>
      <c r="CX3" s="436" t="str">
        <f t="shared" ref="CX3" si="54">CONCATENATE("[",DF19,"]")</f>
        <v>[91]</v>
      </c>
      <c r="CY3" s="436" t="str">
        <f t="shared" ref="CY3" si="55">CONCATENATE("[",DG19,"]")</f>
        <v>[92]</v>
      </c>
      <c r="CZ3" s="436" t="str">
        <f t="shared" ref="CZ3" si="56">CONCATENATE("[",DH19,"]")</f>
        <v>[93]</v>
      </c>
      <c r="DA3" s="436" t="str">
        <f t="shared" ref="DA3" si="57">CONCATENATE("[",DI19,"]")</f>
        <v>[94]</v>
      </c>
      <c r="DB3" s="436" t="str">
        <f t="shared" ref="DB3" si="58">CONCATENATE("[",DJ19,"]")</f>
        <v>[95]</v>
      </c>
      <c r="DC3" s="436" t="str">
        <f t="shared" ref="DC3" si="59">CONCATENATE("[",DK19,"]")</f>
        <v>[96]</v>
      </c>
      <c r="DD3" s="436" t="str">
        <f t="shared" ref="DD3" si="60">CONCATENATE("[",DL19,"]")</f>
        <v>[97]</v>
      </c>
      <c r="DE3" s="436" t="str">
        <f t="shared" ref="DE3" si="61">CONCATENATE("[",DM19,"]")</f>
        <v>[98]</v>
      </c>
      <c r="DF3" s="436" t="str">
        <f t="shared" ref="DF3" si="62">CONCATENATE("[",DN19,"]")</f>
        <v>[99]</v>
      </c>
      <c r="DG3" s="436" t="str">
        <f t="shared" ref="DG3" si="63">CONCATENATE("[",DO19,"]")</f>
        <v>[100]</v>
      </c>
      <c r="DH3" s="436" t="str">
        <f t="shared" ref="DH3" si="64">CONCATENATE("[",DP19,"]")</f>
        <v>[101]</v>
      </c>
      <c r="DI3" s="436" t="str">
        <f t="shared" ref="DI3" si="65">CONCATENATE("[",DQ19,"]")</f>
        <v>[102]</v>
      </c>
      <c r="DJ3" s="436" t="str">
        <f t="shared" ref="DJ3" si="66">CONCATENATE("[",DR19,"]")</f>
        <v>[103]</v>
      </c>
      <c r="DK3" s="436" t="str">
        <f t="shared" ref="DK3" si="67">CONCATENATE("[",DS19,"]")</f>
        <v>[104]</v>
      </c>
      <c r="DL3" s="436" t="str">
        <f t="shared" ref="DL3" si="68">CONCATENATE("[",DT19,"]")</f>
        <v>[105]</v>
      </c>
      <c r="DM3" s="436" t="str">
        <f t="shared" ref="DM3" si="69">CONCATENATE("[",DU19,"]")</f>
        <v>[106]</v>
      </c>
      <c r="DN3" s="436" t="str">
        <f t="shared" ref="DN3" si="70">CONCATENATE("[",DV19,"]")</f>
        <v>[107]</v>
      </c>
      <c r="DO3" s="436" t="str">
        <f t="shared" ref="DO3" si="71">CONCATENATE("[",DW19,"]")</f>
        <v>[108]</v>
      </c>
      <c r="DP3" s="436" t="str">
        <f t="shared" ref="DP3" si="72">CONCATENATE("[",DX19,"]")</f>
        <v>[109]</v>
      </c>
      <c r="DQ3" s="436" t="str">
        <f t="shared" ref="DQ3" si="73">CONCATENATE("[",DY19,"]")</f>
        <v>[110]</v>
      </c>
      <c r="DR3" s="436" t="str">
        <f t="shared" ref="DR3" si="74">CONCATENATE("[",DZ19,"]")</f>
        <v>[111]</v>
      </c>
      <c r="DS3" s="436" t="str">
        <f t="shared" ref="DS3" si="75">CONCATENATE("[",EA19,"]")</f>
        <v>[112]</v>
      </c>
      <c r="DT3" s="436" t="str">
        <f t="shared" ref="DT3" si="76">CONCATENATE("[",EB19,"]")</f>
        <v>[113]</v>
      </c>
      <c r="DU3" s="436" t="str">
        <f t="shared" ref="DU3" si="77">CONCATENATE("[",EC19,"]")</f>
        <v>[114]</v>
      </c>
      <c r="DV3" s="436" t="str">
        <f t="shared" ref="DV3" si="78">CONCATENATE("[",ED19,"]")</f>
        <v>[115]</v>
      </c>
      <c r="DW3" s="436" t="str">
        <f t="shared" ref="DW3" si="79">CONCATENATE("[",EE19,"]")</f>
        <v>[116]</v>
      </c>
      <c r="DX3" s="436" t="str">
        <f t="shared" ref="DX3" si="80">CONCATENATE("[",EF19,"]")</f>
        <v>[117]</v>
      </c>
      <c r="DY3" s="436" t="str">
        <f t="shared" ref="DY3" si="81">CONCATENATE("[",EG19,"]")</f>
        <v>[118]</v>
      </c>
      <c r="DZ3" s="436" t="str">
        <f t="shared" ref="DZ3" si="82">CONCATENATE("[",EH19,"]")</f>
        <v>[119]</v>
      </c>
      <c r="EA3" s="436" t="str">
        <f t="shared" ref="EA3" si="83">CONCATENATE("[",EI19,"]")</f>
        <v>[120]</v>
      </c>
      <c r="EB3" s="436" t="str">
        <f t="shared" ref="EB3" si="84">CONCATENATE("[",EJ19,"]")</f>
        <v>[121]</v>
      </c>
      <c r="EC3" s="436" t="str">
        <f t="shared" ref="EC3" si="85">CONCATENATE("[",EK19,"]")</f>
        <v>[122]</v>
      </c>
      <c r="ED3" s="436" t="str">
        <f t="shared" ref="ED3" si="86">CONCATENATE("[",EL19,"]")</f>
        <v>[123]</v>
      </c>
      <c r="EE3" s="436" t="str">
        <f t="shared" ref="EE3" si="87">CONCATENATE("[",EM19,"]")</f>
        <v>[124]</v>
      </c>
      <c r="EF3" s="436" t="str">
        <f t="shared" ref="EF3" si="88">CONCATENATE("[",EN19,"]")</f>
        <v>[125]</v>
      </c>
      <c r="EG3" s="436" t="str">
        <f t="shared" ref="EG3" si="89">CONCATENATE("[",EO19,"]")</f>
        <v>[126]</v>
      </c>
      <c r="EH3" s="436" t="str">
        <f t="shared" ref="EH3" si="90">CONCATENATE("[",EP19,"]")</f>
        <v>[127]</v>
      </c>
      <c r="EI3" s="436" t="str">
        <f t="shared" ref="EI3" si="91">CONCATENATE("[",EQ19,"]")</f>
        <v>[128]</v>
      </c>
      <c r="EJ3" s="436" t="str">
        <f t="shared" ref="EJ3" si="92">CONCATENATE("[",ER19,"]")</f>
        <v>[129]</v>
      </c>
      <c r="EK3" s="436" t="str">
        <f t="shared" ref="EK3" si="93">CONCATENATE("[",ES19,"]")</f>
        <v>[130]</v>
      </c>
      <c r="EL3" s="436" t="str">
        <f t="shared" ref="EL3" si="94">CONCATENATE("[",ET19,"]")</f>
        <v>[131]</v>
      </c>
      <c r="EM3" s="436" t="str">
        <f t="shared" ref="EM3" si="95">CONCATENATE("[",EU19,"]")</f>
        <v>[132]</v>
      </c>
      <c r="EN3" s="436" t="str">
        <f t="shared" ref="EN3" si="96">CONCATENATE("[",EV19,"]")</f>
        <v>[133]</v>
      </c>
      <c r="EO3" s="436" t="str">
        <f t="shared" ref="EO3" si="97">CONCATENATE("[",EW19,"]")</f>
        <v>[134]</v>
      </c>
      <c r="EP3" s="436" t="str">
        <f t="shared" ref="EP3" si="98">CONCATENATE("[",EX19,"]")</f>
        <v>[135]</v>
      </c>
      <c r="EQ3" s="436" t="str">
        <f t="shared" ref="EQ3" si="99">CONCATENATE("[",EY19,"]")</f>
        <v>[136]</v>
      </c>
      <c r="ER3" s="436" t="str">
        <f t="shared" ref="ER3" si="100">CONCATENATE("[",EZ19,"]")</f>
        <v>[137]</v>
      </c>
      <c r="ES3" s="436" t="str">
        <f t="shared" ref="ES3" si="101">CONCATENATE("[",FA19,"]")</f>
        <v>[138]</v>
      </c>
      <c r="ET3" s="436" t="str">
        <f t="shared" ref="ET3" si="102">CONCATENATE("[",FB19,"]")</f>
        <v>[139]</v>
      </c>
      <c r="EU3" s="436" t="str">
        <f t="shared" ref="EU3" si="103">CONCATENATE("[",FC19,"]")</f>
        <v>[140]</v>
      </c>
      <c r="EV3" s="436" t="str">
        <f t="shared" ref="EV3" si="104">CONCATENATE("[",FD19,"]")</f>
        <v>[141]</v>
      </c>
      <c r="EW3" s="436" t="str">
        <f t="shared" ref="EW3" si="105">CONCATENATE("[",FE19,"]")</f>
        <v>[142]</v>
      </c>
      <c r="EX3" s="436" t="str">
        <f t="shared" ref="EX3" si="106">CONCATENATE("[",FF19,"]")</f>
        <v>[143]</v>
      </c>
      <c r="EY3" s="436" t="str">
        <f t="shared" ref="EY3" si="107">CONCATENATE("[",FG19,"]")</f>
        <v>[144]</v>
      </c>
      <c r="EZ3" s="436" t="str">
        <f t="shared" ref="EZ3" si="108">CONCATENATE("[",FH19,"]")</f>
        <v>[145]</v>
      </c>
      <c r="FA3" s="436" t="str">
        <f t="shared" ref="FA3" si="109">CONCATENATE("[",FI19,"]")</f>
        <v>[146]</v>
      </c>
      <c r="FB3" s="436" t="str">
        <f t="shared" ref="FB3" si="110">CONCATENATE("[",FJ19,"]")</f>
        <v>[147]</v>
      </c>
      <c r="FC3" s="436" t="str">
        <f t="shared" ref="FC3" si="111">CONCATENATE("[",FK19,"]")</f>
        <v>[148]</v>
      </c>
      <c r="FD3" s="436" t="str">
        <f t="shared" ref="FD3" si="112">CONCATENATE("[",FL19,"]")</f>
        <v>[149]</v>
      </c>
      <c r="FE3" s="436" t="str">
        <f t="shared" ref="FE3" si="113">CONCATENATE("[",FM19,"]")</f>
        <v>[150]</v>
      </c>
      <c r="FF3" s="436" t="str">
        <f t="shared" ref="FF3" si="114">CONCATENATE("[",FN19,"]")</f>
        <v>[151]</v>
      </c>
      <c r="FG3" s="436" t="str">
        <f t="shared" ref="FG3" si="115">CONCATENATE("[",FO19,"]")</f>
        <v>[152]</v>
      </c>
      <c r="FH3" s="436" t="str">
        <f t="shared" ref="FH3" si="116">CONCATENATE("[",FP19,"]")</f>
        <v>[153]</v>
      </c>
      <c r="FI3" s="436" t="str">
        <f t="shared" ref="FI3" si="117">CONCATENATE("[",FQ19,"]")</f>
        <v>[154]</v>
      </c>
      <c r="FJ3" s="436" t="str">
        <f t="shared" ref="FJ3" si="118">CONCATENATE("[",FR19,"]")</f>
        <v>[155]</v>
      </c>
      <c r="FK3" s="436" t="str">
        <f t="shared" ref="FK3" si="119">CONCATENATE("[",FS19,"]")</f>
        <v>[156]</v>
      </c>
      <c r="FL3" s="436" t="str">
        <f t="shared" ref="FL3" si="120">CONCATENATE("[",FT19,"]")</f>
        <v>[157]</v>
      </c>
      <c r="FM3" s="436" t="str">
        <f t="shared" ref="FM3" si="121">CONCATENATE("[",FU19,"]")</f>
        <v>[158]</v>
      </c>
      <c r="FN3" s="436" t="str">
        <f t="shared" ref="FN3" si="122">CONCATENATE("[",FV19,"]")</f>
        <v>[159]</v>
      </c>
      <c r="FO3" s="436" t="str">
        <f t="shared" ref="FO3" si="123">CONCATENATE("[",FW19,"]")</f>
        <v>[160]</v>
      </c>
      <c r="FP3" s="436" t="str">
        <f t="shared" ref="FP3" si="124">CONCATENATE("[",FX19,"]")</f>
        <v>[161]</v>
      </c>
      <c r="FQ3" s="436" t="str">
        <f t="shared" ref="FQ3" si="125">CONCATENATE("[",FY19,"]")</f>
        <v>[162]</v>
      </c>
      <c r="FR3" s="436" t="str">
        <f t="shared" ref="FR3" si="126">CONCATENATE("[",FZ19,"]")</f>
        <v>[163]</v>
      </c>
      <c r="FS3" s="436" t="str">
        <f t="shared" ref="FS3" si="127">CONCATENATE("[",GA19,"]")</f>
        <v>[164]</v>
      </c>
      <c r="FT3" s="436" t="str">
        <f t="shared" ref="FT3" si="128">CONCATENATE("[",GB19,"]")</f>
        <v>[165]</v>
      </c>
      <c r="FU3" s="436" t="str">
        <f t="shared" ref="FU3" si="129">CONCATENATE("[",GC19,"]")</f>
        <v>[166]</v>
      </c>
      <c r="FV3" s="436" t="str">
        <f t="shared" ref="FV3" si="130">CONCATENATE("[",GD19,"]")</f>
        <v>[167]</v>
      </c>
      <c r="FW3" s="436" t="str">
        <f t="shared" ref="FW3" si="131">CONCATENATE("[",GE19,"]")</f>
        <v>[168]</v>
      </c>
      <c r="FX3" s="436" t="str">
        <f t="shared" ref="FX3" si="132">CONCATENATE("[",GF19,"]")</f>
        <v>[169]</v>
      </c>
      <c r="FY3" s="436" t="str">
        <f t="shared" ref="FY3" si="133">CONCATENATE("[",GG19,"]")</f>
        <v>[170]</v>
      </c>
      <c r="FZ3" s="436" t="str">
        <f t="shared" ref="FZ3" si="134">CONCATENATE("[",GH19,"]")</f>
        <v>[171]</v>
      </c>
      <c r="GA3" s="436" t="str">
        <f t="shared" ref="GA3" si="135">CONCATENATE("[",GI19,"]")</f>
        <v>[172]</v>
      </c>
      <c r="GB3" s="436" t="str">
        <f t="shared" ref="GB3" si="136">CONCATENATE("[",GJ19,"]")</f>
        <v>[173]</v>
      </c>
      <c r="GC3" s="436" t="str">
        <f t="shared" ref="GC3" si="137">CONCATENATE("[",GK19,"]")</f>
        <v>[174]</v>
      </c>
      <c r="GD3" s="436" t="str">
        <f t="shared" ref="GD3" si="138">CONCATENATE("[",GL19,"]")</f>
        <v>[175]</v>
      </c>
      <c r="GE3" s="436" t="str">
        <f t="shared" ref="GE3" si="139">CONCATENATE("[",GM19,"]")</f>
        <v>[176]</v>
      </c>
      <c r="GF3" s="436" t="str">
        <f t="shared" ref="GF3" si="140">CONCATENATE("[",GZ19,"]")</f>
        <v>[177]</v>
      </c>
      <c r="GG3" s="436" t="str">
        <f t="shared" ref="GG3" si="141">CONCATENATE("[",HA19,"]")</f>
        <v>[178]</v>
      </c>
      <c r="GH3" s="436" t="str">
        <f t="shared" ref="GH3" si="142">CONCATENATE("[",HB19,"]")</f>
        <v>[179]</v>
      </c>
      <c r="GI3" s="436" t="str">
        <f t="shared" ref="GI3" si="143">CONCATENATE("[",HC19,"]")</f>
        <v>[180]</v>
      </c>
      <c r="GJ3" s="436" t="str">
        <f t="shared" ref="GJ3" si="144">CONCATENATE("[",HD19,"]")</f>
        <v>[181]</v>
      </c>
      <c r="GK3" s="436" t="str">
        <f t="shared" ref="GK3" si="145">CONCATENATE("[",HE19,"]")</f>
        <v>[182]</v>
      </c>
      <c r="GL3" s="436" t="str">
        <f t="shared" ref="GL3" si="146">CONCATENATE("[",HF19,"]")</f>
        <v>[183]</v>
      </c>
      <c r="GM3" s="436" t="str">
        <f t="shared" ref="GM3" si="147">CONCATENATE("[",HG19,"]")</f>
        <v>[184]</v>
      </c>
      <c r="GN3" s="436" t="str">
        <f>CONCATENATE("[",GN19,"]")</f>
        <v>[185]</v>
      </c>
      <c r="GO3" s="436" t="str">
        <f t="shared" ref="GO3:GY3" si="148">CONCATENATE("[",GO19,"]")</f>
        <v>[186]</v>
      </c>
      <c r="GP3" s="436" t="str">
        <f t="shared" si="148"/>
        <v>[187]</v>
      </c>
      <c r="GQ3" s="436" t="str">
        <f t="shared" si="148"/>
        <v>[188]</v>
      </c>
      <c r="GR3" s="436" t="str">
        <f t="shared" si="148"/>
        <v>[189]</v>
      </c>
      <c r="GS3" s="436" t="str">
        <f t="shared" si="148"/>
        <v>[190]</v>
      </c>
      <c r="GT3" s="436" t="str">
        <f t="shared" si="148"/>
        <v>[191]</v>
      </c>
      <c r="GU3" s="436" t="str">
        <f t="shared" si="148"/>
        <v>[192]</v>
      </c>
      <c r="GV3" s="436" t="str">
        <f t="shared" si="148"/>
        <v>[193]</v>
      </c>
      <c r="GW3" s="436" t="str">
        <f t="shared" si="148"/>
        <v>[194]</v>
      </c>
      <c r="GX3" s="436" t="str">
        <f t="shared" si="148"/>
        <v>[195]</v>
      </c>
      <c r="GY3" s="436" t="str">
        <f t="shared" si="148"/>
        <v>[196]</v>
      </c>
      <c r="GZ3" s="291" t="s">
        <v>419</v>
      </c>
      <c r="HA3" s="291" t="s">
        <v>420</v>
      </c>
      <c r="HB3" s="291" t="s">
        <v>421</v>
      </c>
      <c r="HC3" s="291" t="s">
        <v>422</v>
      </c>
      <c r="HD3" s="291" t="s">
        <v>423</v>
      </c>
      <c r="HE3" s="291" t="s">
        <v>424</v>
      </c>
      <c r="HF3" s="291" t="s">
        <v>425</v>
      </c>
      <c r="HG3" s="291" t="s">
        <v>426</v>
      </c>
      <c r="HH3" s="291"/>
      <c r="HI3" s="291"/>
      <c r="HJ3" s="291" t="s">
        <v>427</v>
      </c>
      <c r="HL3" s="291" t="s">
        <v>428</v>
      </c>
      <c r="HP3" s="54" t="s">
        <v>429</v>
      </c>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row>
    <row r="4" spans="1:268" s="159" customFormat="1" ht="12.75" customHeight="1" x14ac:dyDescent="0.3">
      <c r="A4" s="291" t="s">
        <v>430</v>
      </c>
      <c r="B4" s="291" t="s">
        <v>431</v>
      </c>
      <c r="C4" s="291" t="s">
        <v>432</v>
      </c>
      <c r="D4" s="291" t="s">
        <v>433</v>
      </c>
      <c r="E4" s="291" t="s">
        <v>434</v>
      </c>
      <c r="F4" s="291" t="s">
        <v>435</v>
      </c>
      <c r="G4" s="291" t="s">
        <v>436</v>
      </c>
      <c r="H4" s="291" t="s">
        <v>437</v>
      </c>
      <c r="I4" s="291" t="s">
        <v>438</v>
      </c>
      <c r="J4" s="291" t="s">
        <v>439</v>
      </c>
      <c r="K4" s="291" t="s">
        <v>440</v>
      </c>
      <c r="L4" s="291" t="s">
        <v>441</v>
      </c>
      <c r="M4" s="291" t="s">
        <v>442</v>
      </c>
      <c r="N4" s="291" t="s">
        <v>443</v>
      </c>
      <c r="O4" s="291" t="s">
        <v>444</v>
      </c>
      <c r="P4" s="291" t="s">
        <v>445</v>
      </c>
      <c r="Q4" s="291" t="s">
        <v>446</v>
      </c>
      <c r="R4" s="291" t="s">
        <v>447</v>
      </c>
      <c r="S4" s="291" t="s">
        <v>448</v>
      </c>
      <c r="T4" s="291" t="s">
        <v>449</v>
      </c>
      <c r="U4" s="291" t="s">
        <v>450</v>
      </c>
      <c r="V4" s="291" t="s">
        <v>451</v>
      </c>
      <c r="W4" s="291" t="s">
        <v>452</v>
      </c>
      <c r="X4" s="291" t="s">
        <v>453</v>
      </c>
      <c r="Y4" s="291" t="s">
        <v>454</v>
      </c>
      <c r="Z4" s="291" t="s">
        <v>455</v>
      </c>
      <c r="AA4" s="291" t="s">
        <v>456</v>
      </c>
      <c r="AB4" s="291" t="s">
        <v>457</v>
      </c>
      <c r="AC4" s="291" t="s">
        <v>458</v>
      </c>
      <c r="AD4" s="291" t="s">
        <v>459</v>
      </c>
      <c r="AE4" s="291" t="s">
        <v>460</v>
      </c>
      <c r="AF4" s="291" t="s">
        <v>461</v>
      </c>
      <c r="AG4" s="291" t="s">
        <v>462</v>
      </c>
      <c r="AH4" s="291" t="s">
        <v>463</v>
      </c>
      <c r="AI4" s="291" t="s">
        <v>464</v>
      </c>
      <c r="AJ4" s="291" t="s">
        <v>465</v>
      </c>
      <c r="AK4" s="291" t="s">
        <v>466</v>
      </c>
      <c r="AL4" s="291" t="s">
        <v>467</v>
      </c>
      <c r="AM4" s="291" t="s">
        <v>468</v>
      </c>
      <c r="AN4" s="291" t="s">
        <v>469</v>
      </c>
      <c r="AO4" s="291" t="s">
        <v>470</v>
      </c>
      <c r="AP4" s="291" t="s">
        <v>471</v>
      </c>
      <c r="AQ4" s="291" t="s">
        <v>472</v>
      </c>
      <c r="AR4" s="291" t="s">
        <v>473</v>
      </c>
      <c r="AS4" s="291" t="s">
        <v>474</v>
      </c>
      <c r="AT4" s="291" t="s">
        <v>475</v>
      </c>
      <c r="AU4" s="291" t="s">
        <v>476</v>
      </c>
      <c r="AV4" s="291" t="s">
        <v>477</v>
      </c>
      <c r="AW4" s="291" t="s">
        <v>478</v>
      </c>
      <c r="AX4" s="291" t="s">
        <v>479</v>
      </c>
      <c r="AY4" s="291" t="s">
        <v>480</v>
      </c>
      <c r="AZ4" s="291" t="s">
        <v>481</v>
      </c>
      <c r="BA4" s="291" t="s">
        <v>482</v>
      </c>
      <c r="BB4" s="291" t="s">
        <v>483</v>
      </c>
      <c r="BC4" s="291" t="s">
        <v>484</v>
      </c>
      <c r="BD4" s="291" t="s">
        <v>485</v>
      </c>
      <c r="BE4" s="291" t="s">
        <v>486</v>
      </c>
      <c r="BF4" s="291" t="s">
        <v>487</v>
      </c>
      <c r="BG4" s="291" t="s">
        <v>488</v>
      </c>
      <c r="BH4" s="291" t="s">
        <v>489</v>
      </c>
      <c r="BI4" s="291" t="s">
        <v>490</v>
      </c>
      <c r="BJ4" s="291" t="s">
        <v>491</v>
      </c>
      <c r="BK4" s="291" t="s">
        <v>492</v>
      </c>
      <c r="BL4" s="291" t="s">
        <v>493</v>
      </c>
      <c r="BM4" s="291" t="s">
        <v>494</v>
      </c>
      <c r="BN4" s="291" t="s">
        <v>495</v>
      </c>
      <c r="BO4" s="291" t="s">
        <v>496</v>
      </c>
      <c r="BP4" s="291" t="s">
        <v>497</v>
      </c>
      <c r="BQ4" s="291" t="s">
        <v>498</v>
      </c>
      <c r="BR4" s="291" t="s">
        <v>499</v>
      </c>
      <c r="BS4" s="291" t="s">
        <v>500</v>
      </c>
      <c r="BT4" s="291" t="s">
        <v>501</v>
      </c>
      <c r="BU4" s="291" t="s">
        <v>502</v>
      </c>
      <c r="BV4" s="291" t="s">
        <v>503</v>
      </c>
      <c r="BW4" s="291" t="s">
        <v>504</v>
      </c>
      <c r="BX4" s="291" t="s">
        <v>505</v>
      </c>
      <c r="BY4" s="291" t="s">
        <v>506</v>
      </c>
      <c r="BZ4" s="291" t="s">
        <v>507</v>
      </c>
      <c r="CA4" s="291" t="s">
        <v>508</v>
      </c>
      <c r="CB4" s="291" t="s">
        <v>509</v>
      </c>
      <c r="CC4" s="291" t="s">
        <v>510</v>
      </c>
      <c r="CD4" s="291" t="s">
        <v>511</v>
      </c>
      <c r="CE4" s="291" t="s">
        <v>512</v>
      </c>
      <c r="CF4" s="291" t="s">
        <v>513</v>
      </c>
      <c r="CG4" s="291" t="s">
        <v>514</v>
      </c>
      <c r="CH4" s="291" t="s">
        <v>515</v>
      </c>
      <c r="CI4" s="291" t="s">
        <v>516</v>
      </c>
      <c r="CJ4" s="291" t="s">
        <v>517</v>
      </c>
      <c r="CK4" s="291" t="s">
        <v>518</v>
      </c>
      <c r="CL4" s="291" t="s">
        <v>519</v>
      </c>
      <c r="CM4" s="291" t="s">
        <v>520</v>
      </c>
      <c r="CN4" s="291" t="s">
        <v>521</v>
      </c>
      <c r="CO4" s="291" t="s">
        <v>522</v>
      </c>
      <c r="CP4" s="291" t="s">
        <v>523</v>
      </c>
      <c r="CQ4" s="291" t="s">
        <v>524</v>
      </c>
      <c r="CR4" s="291" t="s">
        <v>525</v>
      </c>
      <c r="CS4" s="291" t="s">
        <v>526</v>
      </c>
      <c r="CT4" s="291" t="s">
        <v>527</v>
      </c>
      <c r="CU4" s="291" t="s">
        <v>528</v>
      </c>
      <c r="CV4" s="291" t="s">
        <v>529</v>
      </c>
      <c r="CW4" s="291" t="s">
        <v>530</v>
      </c>
      <c r="CX4" s="291" t="s">
        <v>531</v>
      </c>
      <c r="CY4" s="291" t="s">
        <v>532</v>
      </c>
      <c r="CZ4" s="291" t="s">
        <v>533</v>
      </c>
      <c r="DA4" s="291" t="s">
        <v>534</v>
      </c>
      <c r="DB4" s="291" t="s">
        <v>535</v>
      </c>
      <c r="DC4" s="291" t="s">
        <v>536</v>
      </c>
      <c r="DD4" s="291" t="s">
        <v>537</v>
      </c>
      <c r="DE4" s="291" t="s">
        <v>538</v>
      </c>
      <c r="DF4" s="291" t="s">
        <v>539</v>
      </c>
      <c r="DG4" s="291" t="s">
        <v>540</v>
      </c>
      <c r="DH4" s="291" t="s">
        <v>541</v>
      </c>
      <c r="DI4" s="291" t="s">
        <v>542</v>
      </c>
      <c r="DJ4" s="291" t="s">
        <v>543</v>
      </c>
      <c r="DK4" s="291" t="s">
        <v>544</v>
      </c>
      <c r="DL4" s="291" t="s">
        <v>545</v>
      </c>
      <c r="DM4" s="291" t="s">
        <v>546</v>
      </c>
      <c r="DN4" s="291" t="s">
        <v>547</v>
      </c>
      <c r="DO4" s="291" t="s">
        <v>548</v>
      </c>
      <c r="DP4" s="291" t="s">
        <v>549</v>
      </c>
      <c r="DQ4" s="291" t="s">
        <v>550</v>
      </c>
      <c r="DR4" s="291" t="s">
        <v>551</v>
      </c>
      <c r="DS4" s="291" t="s">
        <v>552</v>
      </c>
      <c r="DT4" s="291" t="s">
        <v>553</v>
      </c>
      <c r="DU4" s="291" t="s">
        <v>554</v>
      </c>
      <c r="DV4" s="291" t="s">
        <v>555</v>
      </c>
      <c r="DW4" s="291" t="s">
        <v>556</v>
      </c>
      <c r="DX4" s="291" t="s">
        <v>557</v>
      </c>
      <c r="DY4" s="291" t="s">
        <v>558</v>
      </c>
      <c r="DZ4" s="291" t="s">
        <v>559</v>
      </c>
      <c r="EA4" s="291" t="s">
        <v>560</v>
      </c>
      <c r="EB4" s="291" t="s">
        <v>561</v>
      </c>
      <c r="EC4" s="291" t="s">
        <v>562</v>
      </c>
      <c r="ED4" s="291" t="s">
        <v>563</v>
      </c>
      <c r="EE4" s="291" t="s">
        <v>564</v>
      </c>
      <c r="EF4" s="291" t="s">
        <v>565</v>
      </c>
      <c r="EG4" s="291" t="s">
        <v>566</v>
      </c>
      <c r="EH4" s="291" t="s">
        <v>567</v>
      </c>
      <c r="EI4" s="291" t="s">
        <v>568</v>
      </c>
      <c r="EJ4" s="291" t="s">
        <v>569</v>
      </c>
      <c r="EK4" s="291" t="s">
        <v>570</v>
      </c>
      <c r="EL4" s="291" t="s">
        <v>571</v>
      </c>
      <c r="EM4" s="291" t="s">
        <v>572</v>
      </c>
      <c r="EN4" s="291" t="s">
        <v>573</v>
      </c>
      <c r="EO4" s="291" t="s">
        <v>574</v>
      </c>
      <c r="EP4" s="291" t="s">
        <v>575</v>
      </c>
      <c r="EQ4" s="291" t="s">
        <v>576</v>
      </c>
      <c r="ER4" s="291" t="s">
        <v>577</v>
      </c>
      <c r="ES4" s="291" t="s">
        <v>578</v>
      </c>
      <c r="ET4" s="291" t="s">
        <v>579</v>
      </c>
      <c r="EU4" s="291" t="s">
        <v>580</v>
      </c>
      <c r="EV4" s="291" t="s">
        <v>581</v>
      </c>
      <c r="EW4" s="291" t="s">
        <v>582</v>
      </c>
      <c r="EX4" s="291" t="s">
        <v>583</v>
      </c>
      <c r="EY4" s="291" t="s">
        <v>584</v>
      </c>
      <c r="EZ4" s="291" t="s">
        <v>585</v>
      </c>
      <c r="FA4" s="291" t="s">
        <v>586</v>
      </c>
      <c r="FB4" s="291" t="s">
        <v>587</v>
      </c>
      <c r="FC4" s="291" t="s">
        <v>588</v>
      </c>
      <c r="FD4" s="291" t="s">
        <v>589</v>
      </c>
      <c r="FE4" s="291" t="s">
        <v>590</v>
      </c>
      <c r="FF4" s="291" t="s">
        <v>591</v>
      </c>
      <c r="FG4" s="291" t="s">
        <v>592</v>
      </c>
      <c r="FH4" s="291" t="s">
        <v>593</v>
      </c>
      <c r="FI4" s="291" t="s">
        <v>594</v>
      </c>
      <c r="FJ4" s="291" t="s">
        <v>595</v>
      </c>
      <c r="FK4" s="291" t="s">
        <v>596</v>
      </c>
      <c r="FL4" s="291" t="s">
        <v>597</v>
      </c>
      <c r="FM4" s="291" t="s">
        <v>598</v>
      </c>
      <c r="FN4" s="291" t="s">
        <v>599</v>
      </c>
      <c r="FO4" s="291" t="s">
        <v>600</v>
      </c>
      <c r="FP4" s="291" t="s">
        <v>601</v>
      </c>
      <c r="FQ4" s="291" t="s">
        <v>602</v>
      </c>
      <c r="FR4" s="291" t="s">
        <v>603</v>
      </c>
      <c r="FS4" s="291" t="s">
        <v>604</v>
      </c>
      <c r="FT4" s="291" t="s">
        <v>605</v>
      </c>
      <c r="FU4" s="291" t="s">
        <v>606</v>
      </c>
      <c r="FV4" s="291" t="s">
        <v>607</v>
      </c>
      <c r="FW4" s="291" t="s">
        <v>608</v>
      </c>
      <c r="FX4" s="291" t="s">
        <v>609</v>
      </c>
      <c r="FY4" s="291" t="s">
        <v>610</v>
      </c>
      <c r="FZ4" s="291" t="s">
        <v>611</v>
      </c>
      <c r="GA4" s="291" t="s">
        <v>612</v>
      </c>
      <c r="GB4" s="291" t="s">
        <v>613</v>
      </c>
      <c r="GC4" s="291" t="s">
        <v>614</v>
      </c>
      <c r="GD4" s="291" t="s">
        <v>615</v>
      </c>
      <c r="GE4" s="291" t="s">
        <v>616</v>
      </c>
      <c r="GF4" s="291" t="s">
        <v>617</v>
      </c>
      <c r="GG4" s="291" t="s">
        <v>618</v>
      </c>
      <c r="GH4" s="291" t="s">
        <v>619</v>
      </c>
      <c r="GI4" s="291" t="s">
        <v>620</v>
      </c>
      <c r="GJ4" s="291" t="s">
        <v>621</v>
      </c>
      <c r="GK4" s="291" t="s">
        <v>622</v>
      </c>
      <c r="GL4" s="291" t="s">
        <v>623</v>
      </c>
      <c r="GM4" s="291" t="s">
        <v>624</v>
      </c>
      <c r="GN4" s="291" t="s">
        <v>625</v>
      </c>
      <c r="GO4" s="291" t="s">
        <v>626</v>
      </c>
      <c r="GP4" s="291" t="s">
        <v>627</v>
      </c>
      <c r="GQ4" s="291" t="s">
        <v>628</v>
      </c>
      <c r="GR4" s="291" t="s">
        <v>629</v>
      </c>
      <c r="GS4" s="291" t="s">
        <v>630</v>
      </c>
      <c r="GT4" s="291" t="s">
        <v>631</v>
      </c>
      <c r="GU4" s="291" t="s">
        <v>632</v>
      </c>
      <c r="GV4" s="291" t="s">
        <v>633</v>
      </c>
      <c r="GW4" s="291" t="s">
        <v>634</v>
      </c>
      <c r="GX4" s="291" t="s">
        <v>635</v>
      </c>
      <c r="GY4" s="291" t="s">
        <v>636</v>
      </c>
      <c r="GZ4" s="291" t="s">
        <v>637</v>
      </c>
      <c r="HA4" s="291" t="s">
        <v>638</v>
      </c>
      <c r="HB4" s="291" t="s">
        <v>639</v>
      </c>
      <c r="HC4" s="291" t="s">
        <v>640</v>
      </c>
      <c r="HD4" s="291" t="s">
        <v>641</v>
      </c>
      <c r="HE4" s="291" t="s">
        <v>642</v>
      </c>
      <c r="HF4" s="291" t="s">
        <v>643</v>
      </c>
      <c r="HG4" s="291" t="s">
        <v>644</v>
      </c>
      <c r="HH4" s="291" t="s">
        <v>645</v>
      </c>
      <c r="HI4" s="291" t="s">
        <v>646</v>
      </c>
      <c r="HJ4" s="291" t="s">
        <v>60</v>
      </c>
      <c r="HK4" s="291" t="s">
        <v>61</v>
      </c>
      <c r="HL4" s="291" t="s">
        <v>43</v>
      </c>
      <c r="HM4" s="291" t="s">
        <v>44</v>
      </c>
      <c r="HN4" s="291" t="s">
        <v>45</v>
      </c>
      <c r="HO4" s="291" t="s">
        <v>46</v>
      </c>
      <c r="HP4" s="291" t="s">
        <v>647</v>
      </c>
      <c r="HQ4" s="291" t="s">
        <v>648</v>
      </c>
      <c r="HR4" s="291" t="s">
        <v>649</v>
      </c>
      <c r="HS4" s="291" t="s">
        <v>650</v>
      </c>
      <c r="HT4" s="291" t="s">
        <v>651</v>
      </c>
      <c r="HU4" s="291" t="s">
        <v>652</v>
      </c>
      <c r="HV4" s="291" t="s">
        <v>653</v>
      </c>
      <c r="HW4" s="291" t="s">
        <v>654</v>
      </c>
      <c r="HX4" s="291" t="s">
        <v>655</v>
      </c>
      <c r="HY4" s="291" t="s">
        <v>656</v>
      </c>
      <c r="HZ4" s="291" t="s">
        <v>657</v>
      </c>
      <c r="IA4" s="291" t="s">
        <v>658</v>
      </c>
      <c r="IB4" s="291" t="s">
        <v>659</v>
      </c>
      <c r="IC4" s="291" t="s">
        <v>660</v>
      </c>
      <c r="ID4" s="291" t="s">
        <v>661</v>
      </c>
      <c r="IE4" s="291" t="s">
        <v>662</v>
      </c>
      <c r="IF4" s="291" t="s">
        <v>663</v>
      </c>
      <c r="IG4" s="291" t="s">
        <v>664</v>
      </c>
      <c r="IH4" s="291" t="s">
        <v>665</v>
      </c>
      <c r="II4" s="291" t="s">
        <v>666</v>
      </c>
      <c r="IJ4" s="291" t="s">
        <v>667</v>
      </c>
      <c r="IK4" s="291" t="s">
        <v>668</v>
      </c>
      <c r="IL4" s="291" t="s">
        <v>669</v>
      </c>
      <c r="IM4" s="291" t="s">
        <v>670</v>
      </c>
      <c r="IN4" s="291" t="s">
        <v>671</v>
      </c>
      <c r="IO4" s="291" t="s">
        <v>672</v>
      </c>
      <c r="IP4" s="291" t="s">
        <v>673</v>
      </c>
      <c r="IQ4" s="291" t="s">
        <v>674</v>
      </c>
      <c r="IR4" s="291" t="s">
        <v>675</v>
      </c>
      <c r="IS4" s="291" t="s">
        <v>676</v>
      </c>
      <c r="IT4" s="291" t="s">
        <v>677</v>
      </c>
      <c r="IU4" s="291" t="s">
        <v>678</v>
      </c>
      <c r="IV4" s="291" t="s">
        <v>679</v>
      </c>
      <c r="IW4" s="291" t="s">
        <v>680</v>
      </c>
      <c r="IX4" s="291" t="s">
        <v>681</v>
      </c>
      <c r="IY4" s="291" t="s">
        <v>682</v>
      </c>
      <c r="IZ4" s="291" t="s">
        <v>683</v>
      </c>
      <c r="JA4" s="291" t="s">
        <v>684</v>
      </c>
      <c r="JB4" s="291" t="s">
        <v>685</v>
      </c>
      <c r="JC4" s="291" t="s">
        <v>686</v>
      </c>
      <c r="JD4" s="291" t="s">
        <v>687</v>
      </c>
      <c r="JE4" s="291" t="s">
        <v>688</v>
      </c>
      <c r="JF4" s="291" t="s">
        <v>689</v>
      </c>
      <c r="JG4" s="291" t="s">
        <v>690</v>
      </c>
      <c r="JH4" s="291" t="s">
        <v>691</v>
      </c>
    </row>
    <row r="5" spans="1:268" s="159" customFormat="1" ht="12.75" customHeight="1" x14ac:dyDescent="0.3">
      <c r="A5" s="159" t="str">
        <f>FLAS</f>
        <v>_____</v>
      </c>
      <c r="B5" s="159" t="str">
        <f>Authority</f>
        <v>Please Select Your Authority (click inside cell)</v>
      </c>
      <c r="C5" s="159" t="str">
        <f>Name1</f>
        <v>..</v>
      </c>
      <c r="D5" s="159" t="str">
        <f>Job_Title1</f>
        <v>..</v>
      </c>
      <c r="E5" s="159" t="str">
        <f>Telephone1</f>
        <v>..</v>
      </c>
      <c r="F5" s="159" t="str">
        <f>Email1</f>
        <v>..</v>
      </c>
      <c r="G5" s="159" t="str">
        <f>Name2</f>
        <v>..</v>
      </c>
      <c r="H5" s="159" t="str">
        <f>Job_Title2</f>
        <v>..</v>
      </c>
      <c r="I5" s="159" t="str">
        <f>Telephone2</f>
        <v>..</v>
      </c>
      <c r="J5" s="159" t="str">
        <f>Email2</f>
        <v>..</v>
      </c>
      <c r="K5" s="159" t="str">
        <f>Other_Email</f>
        <v>..</v>
      </c>
      <c r="L5" s="292">
        <f>LIBR0181</f>
        <v>0</v>
      </c>
      <c r="M5" s="292">
        <f>LIBR0182</f>
        <v>0</v>
      </c>
      <c r="N5" s="292">
        <f>LIBR0183</f>
        <v>0</v>
      </c>
      <c r="O5" s="292">
        <f>LIBR0184</f>
        <v>0</v>
      </c>
      <c r="P5" s="292">
        <f>LIBR0185</f>
        <v>0</v>
      </c>
      <c r="Q5" s="292">
        <f>LIBR0186</f>
        <v>0</v>
      </c>
      <c r="R5" s="292">
        <f>LIBR0187</f>
        <v>0</v>
      </c>
      <c r="S5" s="292">
        <f>LIBR0188</f>
        <v>0</v>
      </c>
      <c r="T5" s="292">
        <f>LIBR0189</f>
        <v>0</v>
      </c>
      <c r="U5" s="292">
        <f>LIBR0190</f>
        <v>0</v>
      </c>
      <c r="V5" s="292">
        <f>LIBR0191</f>
        <v>0</v>
      </c>
      <c r="W5" s="292">
        <f>LIBR0192</f>
        <v>0</v>
      </c>
      <c r="X5" s="292">
        <f>LIBR0193</f>
        <v>0</v>
      </c>
      <c r="Y5" s="292">
        <f>LIBR0194</f>
        <v>0</v>
      </c>
      <c r="Z5" s="292">
        <f>LIBR0195</f>
        <v>0</v>
      </c>
      <c r="AA5" s="292">
        <f>LIBR0196</f>
        <v>0</v>
      </c>
      <c r="AB5" s="292">
        <f>LIBR0197</f>
        <v>0</v>
      </c>
      <c r="AC5" s="292">
        <f>LIBR0198</f>
        <v>0</v>
      </c>
      <c r="AD5" s="292">
        <f>LIBR0199</f>
        <v>0</v>
      </c>
      <c r="AE5" s="292">
        <f>LIBR0200</f>
        <v>0</v>
      </c>
      <c r="AF5" s="292">
        <f>LIBR0201</f>
        <v>0</v>
      </c>
      <c r="AG5" s="292">
        <f>LIBR0202</f>
        <v>0</v>
      </c>
      <c r="AH5" s="292">
        <f>LIBR0203</f>
        <v>0</v>
      </c>
      <c r="AI5" s="292">
        <f>LIBR0204</f>
        <v>0</v>
      </c>
      <c r="AJ5" s="292">
        <f>LIBR0205</f>
        <v>0</v>
      </c>
      <c r="AK5" s="292">
        <f>LIBR0206</f>
        <v>0</v>
      </c>
      <c r="AL5" s="292">
        <f>LIBR0207</f>
        <v>0</v>
      </c>
      <c r="AM5" s="292">
        <f>LIBR0208</f>
        <v>0</v>
      </c>
      <c r="AN5" s="292">
        <f>LIBR0209</f>
        <v>0</v>
      </c>
      <c r="AO5" s="292">
        <f>LIBR0210</f>
        <v>0</v>
      </c>
      <c r="AP5" s="292">
        <f>LIBR0001</f>
        <v>0</v>
      </c>
      <c r="AQ5" s="292">
        <f>LIBR0002</f>
        <v>0</v>
      </c>
      <c r="AR5" s="292">
        <f>LIBR0003</f>
        <v>0</v>
      </c>
      <c r="AS5" s="292">
        <f>LIBR0004</f>
        <v>0</v>
      </c>
      <c r="AT5" s="292">
        <f>LIBR0005</f>
        <v>0</v>
      </c>
      <c r="AU5" s="292">
        <f>LIBR0006</f>
        <v>0</v>
      </c>
      <c r="AV5" s="292">
        <f>LIBR0007</f>
        <v>0</v>
      </c>
      <c r="AW5" s="292">
        <f>LIBR0008</f>
        <v>0</v>
      </c>
      <c r="AX5" s="292">
        <f>LIBR0009</f>
        <v>0</v>
      </c>
      <c r="AY5" s="292">
        <f>LIBR0010</f>
        <v>0</v>
      </c>
      <c r="AZ5" s="292">
        <f>LIBR0011</f>
        <v>0</v>
      </c>
      <c r="BA5" s="292">
        <f>LIBR0012</f>
        <v>0</v>
      </c>
      <c r="BB5" s="292">
        <f>LIBR0179</f>
        <v>0</v>
      </c>
      <c r="BC5" s="292">
        <f>LIBR0180</f>
        <v>0</v>
      </c>
      <c r="BD5" s="292">
        <f>LIBR0014</f>
        <v>0</v>
      </c>
      <c r="BE5" s="292" t="str">
        <f>LIBR0244</f>
        <v>..</v>
      </c>
      <c r="BF5" s="292" t="str">
        <f>LIBR0245</f>
        <v>..</v>
      </c>
      <c r="BG5" s="292" t="str">
        <f>LIBR0211</f>
        <v>..</v>
      </c>
      <c r="BH5" s="292" t="str">
        <f>LIBR0212</f>
        <v>..</v>
      </c>
      <c r="BI5" s="292" t="str">
        <f>LIBR0015</f>
        <v>Kingsbury</v>
      </c>
      <c r="BJ5" s="292" t="str">
        <f>LIBR0016</f>
        <v>..</v>
      </c>
      <c r="BK5" s="292" t="str">
        <f>LIBR0017</f>
        <v/>
      </c>
      <c r="BL5" s="292" t="str">
        <f>LIBR0018</f>
        <v>..</v>
      </c>
      <c r="BM5" s="292" t="str">
        <f>LIBR0019</f>
        <v>..</v>
      </c>
      <c r="BN5" s="292" t="str">
        <f>LIBR0020</f>
        <v>..</v>
      </c>
      <c r="BO5" s="292" t="str">
        <f>LIBR0021</f>
        <v>..</v>
      </c>
      <c r="BP5" s="292" t="str">
        <f>LIBR0022</f>
        <v>..</v>
      </c>
      <c r="BQ5" s="292" t="str">
        <f>LIBR0240</f>
        <v>..</v>
      </c>
      <c r="BR5" s="292" t="str">
        <f>LIBR0023</f>
        <v>..</v>
      </c>
      <c r="BS5" s="292" t="str">
        <f>LIBR0024</f>
        <v>..</v>
      </c>
      <c r="BT5" s="292" t="str">
        <f>LIBR0025</f>
        <v>..</v>
      </c>
      <c r="BU5" s="292" t="str">
        <f>LIBR0026</f>
        <v>..</v>
      </c>
      <c r="BV5" s="292" t="str">
        <f>LIBR0027</f>
        <v>..</v>
      </c>
      <c r="BW5" s="292" t="str">
        <f>LIBR0028</f>
        <v>..</v>
      </c>
      <c r="BX5" s="292" t="str">
        <f>LIBR0029</f>
        <v>..</v>
      </c>
      <c r="BY5" s="292" t="str">
        <f>LIBR0030</f>
        <v>..</v>
      </c>
      <c r="BZ5" s="292" t="str">
        <f>LIBR0031</f>
        <v>..</v>
      </c>
      <c r="CA5" s="292" t="str">
        <f>LIBR0032</f>
        <v>..</v>
      </c>
      <c r="CB5" s="292" t="str">
        <f>LIBR0033</f>
        <v>..</v>
      </c>
      <c r="CC5" s="292" t="str">
        <f>LIBR0034</f>
        <v>..</v>
      </c>
      <c r="CD5" s="292" t="str">
        <f>LIBR0035</f>
        <v>..</v>
      </c>
      <c r="CE5" s="292" t="str">
        <f>LIBR0036</f>
        <v>..</v>
      </c>
      <c r="CF5" s="292" t="str">
        <f>LIBR0037</f>
        <v>..</v>
      </c>
      <c r="CG5" s="292" t="str">
        <f>LIBR0038</f>
        <v>..</v>
      </c>
      <c r="CH5" s="292" t="str">
        <f>LIBR0039</f>
        <v>..</v>
      </c>
      <c r="CI5" s="292" t="str">
        <f>LIBR0041</f>
        <v>..</v>
      </c>
      <c r="CJ5" s="292" t="str">
        <f>LIBR0042</f>
        <v>..</v>
      </c>
      <c r="CK5" s="292" t="str">
        <f>LIBR0228</f>
        <v>..</v>
      </c>
      <c r="CL5" s="292" t="str">
        <f>LIBR0049</f>
        <v>..</v>
      </c>
      <c r="CM5" s="292" t="str">
        <f>LIBR0050</f>
        <v>..</v>
      </c>
      <c r="CN5" s="292" t="str">
        <f>LIBR0051</f>
        <v>..</v>
      </c>
      <c r="CO5" s="292" t="str">
        <f>LIBR0052</f>
        <v>..</v>
      </c>
      <c r="CP5" s="292" t="str">
        <f>LIBR0054</f>
        <v>..</v>
      </c>
      <c r="CQ5" s="292" t="str">
        <f>LIBR0055</f>
        <v>..</v>
      </c>
      <c r="CR5" s="292" t="str">
        <f>LIBR0231</f>
        <v>..</v>
      </c>
      <c r="CS5" s="292" t="str">
        <f>LIBR0062</f>
        <v>..</v>
      </c>
      <c r="CT5" s="292" t="str">
        <f>LIBR0063</f>
        <v>..</v>
      </c>
      <c r="CU5" s="292" t="str">
        <f>LIBR0215</f>
        <v>..</v>
      </c>
      <c r="CV5" s="292" t="str">
        <f>LIBR0216</f>
        <v>..</v>
      </c>
      <c r="CW5" s="292" t="str">
        <f>LIBR0217</f>
        <v>..</v>
      </c>
      <c r="CX5" s="292" t="str">
        <f>LIBR0229</f>
        <v>..</v>
      </c>
      <c r="CY5" s="292" t="str">
        <f>LIBR0241</f>
        <v>..</v>
      </c>
      <c r="CZ5" s="292" t="str">
        <f>LIBR0230</f>
        <v>..</v>
      </c>
      <c r="DA5" s="292" t="str">
        <f>LIBR0064</f>
        <v>..</v>
      </c>
      <c r="DB5" s="292" t="str">
        <f>LIBR0065</f>
        <v>..</v>
      </c>
      <c r="DC5" s="292" t="str">
        <f>LIBR0066</f>
        <v>..</v>
      </c>
      <c r="DD5" s="292" t="str">
        <f>LIBR0067</f>
        <v>..</v>
      </c>
      <c r="DE5" s="292" t="str">
        <f>LIBR0068</f>
        <v>..</v>
      </c>
      <c r="DF5" s="292" t="str">
        <f>LIBR0069</f>
        <v>..</v>
      </c>
      <c r="DG5" s="292" t="str">
        <f>LIBR0070</f>
        <v>..</v>
      </c>
      <c r="DH5" s="292" t="str">
        <f>LIBR0071</f>
        <v>..</v>
      </c>
      <c r="DI5" s="292" t="str">
        <f>LIBR0072</f>
        <v>..</v>
      </c>
      <c r="DJ5" s="292" t="str">
        <f>LIBR0073</f>
        <v>..</v>
      </c>
      <c r="DK5" s="292" t="str">
        <f>LIBR0075</f>
        <v>..</v>
      </c>
      <c r="DL5" s="292" t="str">
        <f>LIBR0076</f>
        <v>..</v>
      </c>
      <c r="DM5" s="292" t="str">
        <f>LIBR0234</f>
        <v>..</v>
      </c>
      <c r="DN5" s="292" t="str">
        <f>LIBR0083</f>
        <v>..</v>
      </c>
      <c r="DO5" s="292" t="str">
        <f>LIBR0221</f>
        <v>..</v>
      </c>
      <c r="DP5" s="292" t="str">
        <f>LIBR0222</f>
        <v>..</v>
      </c>
      <c r="DQ5" s="292" t="str">
        <f>LIBR0223</f>
        <v>..</v>
      </c>
      <c r="DR5" s="292" t="str">
        <f>LIBR0235</f>
        <v>..</v>
      </c>
      <c r="DS5" s="292" t="str">
        <f>LIBR0242</f>
        <v>..</v>
      </c>
      <c r="DT5" s="292" t="str">
        <f>LIBR0236</f>
        <v>..</v>
      </c>
      <c r="DU5" s="292" t="str">
        <f>LIBR0084</f>
        <v>..</v>
      </c>
      <c r="DV5" s="292" t="str">
        <f>LIBR0085</f>
        <v>..</v>
      </c>
      <c r="DW5" s="292" t="str">
        <f>LIBR0086</f>
        <v>..</v>
      </c>
      <c r="DX5" s="292" t="str">
        <f>LIBR0087</f>
        <v>..</v>
      </c>
      <c r="DY5" s="292" t="str">
        <f>LIBR0088</f>
        <v>..</v>
      </c>
      <c r="DZ5" s="292" t="str">
        <f>LIBR0089</f>
        <v>..</v>
      </c>
      <c r="EA5" s="292" t="str">
        <f>LIBR0090</f>
        <v>..</v>
      </c>
      <c r="EB5" s="292" t="str">
        <f>LIBR0091</f>
        <v>(Please Select)</v>
      </c>
      <c r="EC5" s="292" t="str">
        <f>LIBR0092</f>
        <v>..</v>
      </c>
      <c r="ED5" s="292" t="str">
        <f>LIBR0093</f>
        <v>..</v>
      </c>
      <c r="EE5" s="292" t="str">
        <f>LIBR0094</f>
        <v>..</v>
      </c>
      <c r="EF5" s="292" t="str">
        <f>LIBR0095</f>
        <v>..</v>
      </c>
      <c r="EG5" s="292" t="str">
        <f>LIBR0096</f>
        <v>(Please Select)</v>
      </c>
      <c r="EH5" s="292" t="str">
        <f>LIBR0097</f>
        <v>..</v>
      </c>
      <c r="EI5" s="292" t="str">
        <f>LIBR0098</f>
        <v>..</v>
      </c>
      <c r="EJ5" s="292" t="str">
        <f>LIBR0099</f>
        <v>..</v>
      </c>
      <c r="EK5" s="292" t="str">
        <f>LIBR0100</f>
        <v>..</v>
      </c>
      <c r="EL5" s="292" t="str">
        <f>LIBR0101</f>
        <v>..</v>
      </c>
      <c r="EM5" s="292" t="str">
        <f>LIBR0102</f>
        <v>..</v>
      </c>
      <c r="EN5" s="292" t="str">
        <f>LIBR0103</f>
        <v>..</v>
      </c>
      <c r="EO5" s="292" t="str">
        <f>LIBR0104</f>
        <v>..</v>
      </c>
      <c r="EP5" s="292" t="str">
        <f>LIBR0105</f>
        <v>..</v>
      </c>
      <c r="EQ5" s="292" t="str">
        <f>LIBR0106</f>
        <v>..</v>
      </c>
      <c r="ER5" s="292" t="str">
        <f>LIBR0107</f>
        <v>..</v>
      </c>
      <c r="ES5" s="292" t="str">
        <f>LIBR0108</f>
        <v>..</v>
      </c>
      <c r="ET5" s="292" t="str">
        <f>LIBR0110</f>
        <v>..</v>
      </c>
      <c r="EU5" s="292" t="str">
        <f>LIBR0111</f>
        <v>..</v>
      </c>
      <c r="EV5" s="292" t="str">
        <f>LIBR0237</f>
        <v>..</v>
      </c>
      <c r="EW5" s="292" t="str">
        <f>LIBR0224</f>
        <v>..</v>
      </c>
      <c r="EX5" s="292" t="str">
        <f>LIBR0225</f>
        <v>..</v>
      </c>
      <c r="EY5" s="292" t="str">
        <f>LIBR0226</f>
        <v>..</v>
      </c>
      <c r="EZ5" s="292" t="str">
        <f>LIBR0238</f>
        <v>..</v>
      </c>
      <c r="FA5" s="292" t="str">
        <f>LIBR0243</f>
        <v>..</v>
      </c>
      <c r="FB5" s="292" t="str">
        <f>LIBR0239</f>
        <v>..</v>
      </c>
      <c r="FC5" s="292" t="str">
        <f>LIBR0118</f>
        <v>..</v>
      </c>
      <c r="FD5" s="292" t="str">
        <f>LIBR0119</f>
        <v>..</v>
      </c>
      <c r="FE5" s="292" t="str">
        <f>LIBR0120</f>
        <v>..</v>
      </c>
      <c r="FF5" s="292" t="str">
        <f>LIBR0121</f>
        <v>..</v>
      </c>
      <c r="FG5" s="292" t="str">
        <f>LIBR0122</f>
        <v>..</v>
      </c>
      <c r="FH5" s="292" t="str">
        <f>LIBR0123</f>
        <v>..</v>
      </c>
      <c r="FI5" s="292" t="str">
        <f>LIBR0124</f>
        <v>..</v>
      </c>
      <c r="FJ5" s="292" t="str">
        <f>LIBR0125</f>
        <v>..</v>
      </c>
      <c r="FK5" s="292" t="str">
        <f>LIBR0126</f>
        <v>..</v>
      </c>
      <c r="FL5" s="292" t="str">
        <f>LIBR0127</f>
        <v>..</v>
      </c>
      <c r="FM5" s="292" t="str">
        <f>LIBR0128</f>
        <v>..</v>
      </c>
      <c r="FN5" s="292" t="str">
        <f>LIBR0129</f>
        <v>..</v>
      </c>
      <c r="FO5" s="292" t="str">
        <f>LIBR0130</f>
        <v>..</v>
      </c>
      <c r="FP5" s="292" t="str">
        <f>LIBR0131</f>
        <v>..</v>
      </c>
      <c r="FQ5" s="292" t="str">
        <f>LIBR0132</f>
        <v>..</v>
      </c>
      <c r="FR5" s="292" t="str">
        <f>LIBR0133</f>
        <v>..</v>
      </c>
      <c r="FS5" s="292" t="str">
        <f>LIBR0134</f>
        <v>..</v>
      </c>
      <c r="FT5" s="292" t="str">
        <f>LIBR0135</f>
        <v>..</v>
      </c>
      <c r="FU5" s="292" t="str">
        <f>LIBR0136</f>
        <v>..</v>
      </c>
      <c r="FV5" s="292" t="str">
        <f>LIBR0137</f>
        <v>..</v>
      </c>
      <c r="FW5" s="292" t="str">
        <f>LIBR0138</f>
        <v>..</v>
      </c>
      <c r="FX5" s="292" t="str">
        <f>LIBR0139</f>
        <v>..</v>
      </c>
      <c r="FY5" s="292" t="str">
        <f>LIBR0140</f>
        <v>..</v>
      </c>
      <c r="FZ5" s="292" t="str">
        <f>LIBR0141</f>
        <v>..</v>
      </c>
      <c r="GA5" s="292" t="str">
        <f>LIBR0142</f>
        <v>..</v>
      </c>
      <c r="GB5" s="292" t="str">
        <f>LIBR0143</f>
        <v>..</v>
      </c>
      <c r="GC5" s="292" t="str">
        <f>LIBR0144</f>
        <v>..</v>
      </c>
      <c r="GD5" s="292" t="str">
        <f>LIBR0145</f>
        <v>..</v>
      </c>
      <c r="GE5" s="292" t="str">
        <f>LIBR0146</f>
        <v>..</v>
      </c>
      <c r="GF5" s="292" t="str">
        <f>LIBR0147</f>
        <v>..</v>
      </c>
      <c r="GG5" s="292" t="str">
        <f>LIBR0148</f>
        <v>..</v>
      </c>
      <c r="GH5" s="292" t="str">
        <f>LIBR0149</f>
        <v>..</v>
      </c>
      <c r="GI5" s="292" t="str">
        <f>LIBR0150</f>
        <v>..</v>
      </c>
      <c r="GJ5" s="292" t="str">
        <f>LIBR0151</f>
        <v>..</v>
      </c>
      <c r="GK5" s="292" t="str">
        <f>LIBR0152</f>
        <v>..</v>
      </c>
      <c r="GL5" s="292" t="str">
        <f>LIBR0153</f>
        <v>..</v>
      </c>
      <c r="GM5" s="292" t="str">
        <f>LIBR0154</f>
        <v>..</v>
      </c>
      <c r="GN5" s="292" t="str">
        <f>LIBR0246</f>
        <v>..</v>
      </c>
      <c r="GO5" s="292" t="str">
        <f>LIBR0247</f>
        <v>..</v>
      </c>
      <c r="GP5" s="292" t="str">
        <f>LIBR0248</f>
        <v>..</v>
      </c>
      <c r="GQ5" s="292" t="str">
        <f>LIBR0249</f>
        <v>..</v>
      </c>
      <c r="GR5" s="292" t="str">
        <f>LIBR0250</f>
        <v>..</v>
      </c>
      <c r="GS5" s="292" t="str">
        <f>LIBR0251</f>
        <v>..</v>
      </c>
      <c r="GT5" s="292" t="str">
        <f>LIBR0252</f>
        <v>..</v>
      </c>
      <c r="GU5" s="292" t="str">
        <f>LIBR0253</f>
        <v>..</v>
      </c>
      <c r="GV5" s="292" t="str">
        <f>LIBR0254</f>
        <v>..</v>
      </c>
      <c r="GW5" s="292" t="str">
        <f>LIBR0255</f>
        <v>..</v>
      </c>
      <c r="GX5" s="292" t="str">
        <f>LIBR0256</f>
        <v>..</v>
      </c>
      <c r="GY5" s="292" t="str">
        <f>LIBR0257</f>
        <v>..</v>
      </c>
      <c r="GZ5" s="292" t="str">
        <f>LIBR0213</f>
        <v>..</v>
      </c>
      <c r="HA5" s="292" t="str">
        <f>LIBR0214</f>
        <v>..</v>
      </c>
      <c r="HB5" s="292" t="str">
        <f>LIBR0227</f>
        <v>..</v>
      </c>
      <c r="HC5" s="292" t="str">
        <f>LIBR0170</f>
        <v>..</v>
      </c>
      <c r="HD5" s="292" t="str">
        <f>LIBR0171</f>
        <v>..</v>
      </c>
      <c r="HE5" s="292" t="str">
        <f>LIBR0173</f>
        <v>..</v>
      </c>
      <c r="HF5" s="292" t="str">
        <f>LIBR0174</f>
        <v>..</v>
      </c>
      <c r="HG5" s="292" t="str">
        <f>LIBR0175</f>
        <v>..</v>
      </c>
      <c r="HH5" s="292" t="str">
        <f>LIBR0176</f>
        <v>..</v>
      </c>
      <c r="HI5" s="292" t="str">
        <f>LIBR0177</f>
        <v>..</v>
      </c>
      <c r="HJ5" s="292">
        <f>'Service Points'!M30</f>
        <v>0</v>
      </c>
      <c r="HK5" s="292">
        <f>'Service Points'!N30</f>
        <v>0</v>
      </c>
      <c r="HL5" s="292">
        <f>'Service Points'!AS30</f>
        <v>0</v>
      </c>
      <c r="HM5" s="292">
        <f>'Service Points'!AT30</f>
        <v>0</v>
      </c>
      <c r="HN5" s="292">
        <f>'Service Points'!AU30</f>
        <v>0</v>
      </c>
      <c r="HO5" s="292">
        <f>'Service Points'!AV30</f>
        <v>0</v>
      </c>
      <c r="HP5" s="292">
        <f>'Service Points'!AX30</f>
        <v>0</v>
      </c>
      <c r="HQ5" s="292">
        <f>'Service Points'!AY30</f>
        <v>0</v>
      </c>
      <c r="HR5" s="292">
        <f>'Service Points'!AZ30</f>
        <v>0</v>
      </c>
      <c r="HS5" s="292">
        <f>'Service Points'!BA30</f>
        <v>0</v>
      </c>
      <c r="HT5" s="292">
        <f>'Service Points'!BB30</f>
        <v>0</v>
      </c>
      <c r="HU5" s="292">
        <f>'Service Points'!BC30</f>
        <v>0</v>
      </c>
      <c r="HV5" s="292">
        <f>'Service Points'!BD30</f>
        <v>0</v>
      </c>
      <c r="HW5" s="292">
        <f>'Service Points'!BE30</f>
        <v>0</v>
      </c>
      <c r="HX5" s="292">
        <f>'Service Points'!BF30</f>
        <v>0</v>
      </c>
      <c r="HY5" s="292">
        <f>'Service Points'!BG30</f>
        <v>0</v>
      </c>
      <c r="HZ5" s="292">
        <f>'Service Points'!BH30</f>
        <v>0</v>
      </c>
      <c r="IA5" s="292">
        <f>'Service Points'!BI30</f>
        <v>0</v>
      </c>
      <c r="IB5" s="292">
        <f>'Service Points'!BJ30</f>
        <v>0</v>
      </c>
      <c r="IC5" s="292">
        <f>'Service Points'!BK30</f>
        <v>0</v>
      </c>
      <c r="ID5" s="292">
        <f>SUM(HP5:IC5)</f>
        <v>0</v>
      </c>
      <c r="IE5" s="292">
        <f>'Service Points'!BM30</f>
        <v>0</v>
      </c>
      <c r="IF5" s="292">
        <f>'Service Points'!BN30</f>
        <v>0</v>
      </c>
      <c r="IG5" s="292">
        <f>'Service Points'!BO30</f>
        <v>0</v>
      </c>
      <c r="IH5" s="292">
        <f>'Service Points'!BP30</f>
        <v>0</v>
      </c>
      <c r="II5" s="292">
        <f>'Service Points'!BQ30</f>
        <v>0</v>
      </c>
      <c r="IJ5" s="292">
        <f>'Service Points'!BR30</f>
        <v>0</v>
      </c>
      <c r="IK5" s="292">
        <f>'Service Points'!BS30</f>
        <v>0</v>
      </c>
      <c r="IL5" s="292">
        <f>'Service Points'!BT30</f>
        <v>0</v>
      </c>
      <c r="IM5" s="292">
        <f>'Service Points'!BU30</f>
        <v>0</v>
      </c>
      <c r="IN5" s="292">
        <f>'Service Points'!BV30</f>
        <v>0</v>
      </c>
      <c r="IO5" s="292">
        <f>'Service Points'!BW30</f>
        <v>0</v>
      </c>
      <c r="IP5" s="292">
        <f>'Service Points'!BX30</f>
        <v>0</v>
      </c>
      <c r="IQ5" s="292">
        <f>'Service Points'!BY30</f>
        <v>0</v>
      </c>
      <c r="IR5" s="292">
        <f>'Service Points'!BZ30</f>
        <v>0</v>
      </c>
      <c r="IS5" s="292">
        <f>SUM(IE5:IR5)</f>
        <v>0</v>
      </c>
      <c r="IT5" s="292">
        <f>SUM(HP5,IE5)</f>
        <v>0</v>
      </c>
      <c r="IU5" s="292">
        <f t="shared" ref="IU5:JG5" si="149">SUM(HQ5,IF5)</f>
        <v>0</v>
      </c>
      <c r="IV5" s="292">
        <f t="shared" si="149"/>
        <v>0</v>
      </c>
      <c r="IW5" s="292">
        <f t="shared" si="149"/>
        <v>0</v>
      </c>
      <c r="IX5" s="292">
        <f t="shared" si="149"/>
        <v>0</v>
      </c>
      <c r="IY5" s="292">
        <f t="shared" si="149"/>
        <v>0</v>
      </c>
      <c r="IZ5" s="292">
        <f t="shared" si="149"/>
        <v>0</v>
      </c>
      <c r="JA5" s="292">
        <f t="shared" si="149"/>
        <v>0</v>
      </c>
      <c r="JB5" s="292">
        <f t="shared" si="149"/>
        <v>0</v>
      </c>
      <c r="JC5" s="292">
        <f t="shared" si="149"/>
        <v>0</v>
      </c>
      <c r="JD5" s="292">
        <f t="shared" si="149"/>
        <v>0</v>
      </c>
      <c r="JE5" s="292">
        <f t="shared" si="149"/>
        <v>0</v>
      </c>
      <c r="JF5" s="292">
        <f t="shared" si="149"/>
        <v>0</v>
      </c>
      <c r="JG5" s="292">
        <f t="shared" si="149"/>
        <v>0</v>
      </c>
      <c r="JH5" s="292">
        <f>SUM(IT5:JG5)</f>
        <v>0</v>
      </c>
    </row>
    <row r="6" spans="1:268" ht="12.75" customHeight="1" x14ac:dyDescent="0.3">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BG6" s="155"/>
      <c r="BH6" s="155"/>
      <c r="BI6" s="155"/>
      <c r="BJ6" s="155"/>
      <c r="BK6" s="155"/>
      <c r="BL6" s="155"/>
      <c r="BM6" s="155"/>
      <c r="BN6" s="155"/>
      <c r="BO6" s="155"/>
      <c r="BP6" s="155"/>
      <c r="BQ6" s="155"/>
      <c r="BT6" s="155"/>
      <c r="BU6" s="155"/>
      <c r="BV6" s="155"/>
      <c r="BW6" s="155"/>
      <c r="BX6" s="155"/>
      <c r="BY6" s="155"/>
      <c r="CA6" s="155"/>
      <c r="FF6" s="155"/>
      <c r="FR6" s="155"/>
      <c r="FW6" s="155"/>
      <c r="FY6" s="155"/>
      <c r="FZ6" s="155"/>
    </row>
    <row r="7" spans="1:268" ht="12.75" customHeight="1" thickBot="1" x14ac:dyDescent="0.35">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BG7" s="156"/>
      <c r="BH7" s="156"/>
      <c r="BI7" s="156"/>
      <c r="BJ7" s="156"/>
      <c r="BK7" s="156"/>
      <c r="BL7" s="156"/>
      <c r="BM7" s="156"/>
      <c r="BO7" s="156"/>
      <c r="BP7" s="156"/>
      <c r="BQ7" s="156"/>
      <c r="BS7" s="156"/>
      <c r="BT7" s="156"/>
      <c r="BU7" s="156"/>
      <c r="BV7" s="156"/>
      <c r="BW7" s="156"/>
      <c r="BX7" s="156"/>
      <c r="BY7" s="156"/>
      <c r="CA7" s="156"/>
      <c r="FF7" s="155"/>
      <c r="FR7" s="155"/>
    </row>
    <row r="8" spans="1:268" ht="12.75" customHeight="1" thickBot="1" x14ac:dyDescent="0.35">
      <c r="A8" s="157" t="s">
        <v>692</v>
      </c>
      <c r="B8" s="158">
        <f>COUNTIF($L$5:$HG$5,"na")+COUNTIF($L$5:$HG$5,"n/a")+COUNTIF($L$5:$HG$5,"n / a")</f>
        <v>0</v>
      </c>
      <c r="E8" s="261" t="s">
        <v>430</v>
      </c>
      <c r="F8" s="261" t="s">
        <v>431</v>
      </c>
      <c r="G8" s="261" t="s">
        <v>693</v>
      </c>
      <c r="H8" s="261" t="s">
        <v>694</v>
      </c>
      <c r="I8" s="261" t="s">
        <v>37</v>
      </c>
      <c r="J8" s="261" t="s">
        <v>38</v>
      </c>
      <c r="K8" s="261" t="s">
        <v>39</v>
      </c>
      <c r="L8" s="261" t="s">
        <v>695</v>
      </c>
      <c r="M8" s="261" t="s">
        <v>41</v>
      </c>
      <c r="N8" s="261" t="s">
        <v>696</v>
      </c>
      <c r="O8" s="154" t="s">
        <v>180</v>
      </c>
      <c r="FZ8" s="155"/>
    </row>
    <row r="9" spans="1:268" ht="12.75" customHeight="1" x14ac:dyDescent="0.3">
      <c r="E9" s="54" t="str">
        <f>Data!$A$5</f>
        <v>_____</v>
      </c>
      <c r="F9" s="54" t="str">
        <f>Data!$B$5</f>
        <v>Please Select Your Authority (click inside cell)</v>
      </c>
      <c r="G9" s="54" t="str">
        <f>'Service Points'!A31</f>
        <v>______1</v>
      </c>
      <c r="H9" s="54" t="str">
        <f>'Service Points'!D31</f>
        <v/>
      </c>
      <c r="I9" s="54" t="str">
        <f>'Service Points'!E31</f>
        <v/>
      </c>
      <c r="J9" s="54" t="str">
        <f>'Service Points'!F31</f>
        <v/>
      </c>
      <c r="K9" s="54" t="str">
        <f>'Service Points'!G31</f>
        <v/>
      </c>
      <c r="L9" s="54">
        <f>'Service Points'!H31</f>
        <v>0</v>
      </c>
      <c r="M9" s="54" t="str">
        <f>'Service Points'!I31</f>
        <v/>
      </c>
      <c r="N9" s="54" t="str">
        <f>'Service Points'!J31</f>
        <v/>
      </c>
      <c r="O9" s="159" t="s">
        <v>43</v>
      </c>
      <c r="FR9" s="155"/>
      <c r="FZ9" s="155"/>
    </row>
    <row r="10" spans="1:268" ht="12.75" customHeight="1" x14ac:dyDescent="0.3">
      <c r="E10" s="54" t="str">
        <f>Data!$A$5</f>
        <v>_____</v>
      </c>
      <c r="F10" s="54" t="str">
        <f>Data!$B$5</f>
        <v>Please Select Your Authority (click inside cell)</v>
      </c>
      <c r="G10" s="54" t="str">
        <f>'Service Points'!A32</f>
        <v>______2</v>
      </c>
      <c r="H10" s="54" t="str">
        <f>'Service Points'!D32</f>
        <v/>
      </c>
      <c r="I10" s="54" t="str">
        <f>'Service Points'!E32</f>
        <v/>
      </c>
      <c r="J10" s="54" t="str">
        <f>'Service Points'!F32</f>
        <v/>
      </c>
      <c r="K10" s="54" t="str">
        <f>'Service Points'!G32</f>
        <v/>
      </c>
      <c r="L10" s="54">
        <f>'Service Points'!H32</f>
        <v>0</v>
      </c>
      <c r="M10" s="54" t="str">
        <f>'Service Points'!I32</f>
        <v/>
      </c>
      <c r="N10" s="54" t="str">
        <f>'Service Points'!J32</f>
        <v/>
      </c>
      <c r="O10" s="154" t="s">
        <v>44</v>
      </c>
      <c r="BR10" s="155"/>
      <c r="CS10" s="155"/>
      <c r="FR10" s="155"/>
    </row>
    <row r="11" spans="1:268" ht="12.75" customHeight="1" x14ac:dyDescent="0.3">
      <c r="E11" s="54" t="str">
        <f>Data!$A$5</f>
        <v>_____</v>
      </c>
      <c r="F11" s="54" t="str">
        <f>Data!$B$5</f>
        <v>Please Select Your Authority (click inside cell)</v>
      </c>
      <c r="G11" s="54" t="str">
        <f>'Service Points'!A33</f>
        <v>______3</v>
      </c>
      <c r="H11" s="54" t="str">
        <f>'Service Points'!D33</f>
        <v/>
      </c>
      <c r="I11" s="54" t="str">
        <f>'Service Points'!E33</f>
        <v/>
      </c>
      <c r="J11" s="54" t="str">
        <f>'Service Points'!F33</f>
        <v/>
      </c>
      <c r="K11" s="54" t="str">
        <f>'Service Points'!G33</f>
        <v/>
      </c>
      <c r="L11" s="54">
        <f>'Service Points'!H33</f>
        <v>0</v>
      </c>
      <c r="M11" s="54" t="str">
        <f>'Service Points'!I33</f>
        <v/>
      </c>
      <c r="N11" s="54" t="str">
        <f>'Service Points'!J33</f>
        <v/>
      </c>
      <c r="O11" s="154" t="s">
        <v>45</v>
      </c>
      <c r="BZ11" s="155"/>
      <c r="CS11" s="155"/>
      <c r="FR11" s="155"/>
    </row>
    <row r="12" spans="1:268" ht="12.75" customHeight="1" x14ac:dyDescent="0.3">
      <c r="E12" s="54" t="str">
        <f>Data!$A$5</f>
        <v>_____</v>
      </c>
      <c r="F12" s="54" t="str">
        <f>Data!$B$5</f>
        <v>Please Select Your Authority (click inside cell)</v>
      </c>
      <c r="G12" s="54" t="str">
        <f>'Service Points'!A34</f>
        <v>______4</v>
      </c>
      <c r="H12" s="54" t="str">
        <f>'Service Points'!D34</f>
        <v/>
      </c>
      <c r="I12" s="54" t="str">
        <f>'Service Points'!E34</f>
        <v/>
      </c>
      <c r="J12" s="54" t="str">
        <f>'Service Points'!F34</f>
        <v/>
      </c>
      <c r="K12" s="54" t="str">
        <f>'Service Points'!G34</f>
        <v/>
      </c>
      <c r="L12" s="54">
        <f>'Service Points'!H34</f>
        <v>0</v>
      </c>
      <c r="M12" s="54" t="str">
        <f>'Service Points'!I34</f>
        <v/>
      </c>
      <c r="N12" s="54" t="str">
        <f>'Service Points'!J34</f>
        <v/>
      </c>
      <c r="O12" s="54" t="s">
        <v>46</v>
      </c>
      <c r="BR12" s="155"/>
      <c r="DD12" s="155"/>
      <c r="FR12" s="155"/>
      <c r="GB12" s="155"/>
    </row>
    <row r="13" spans="1:268" ht="12.75" customHeight="1" x14ac:dyDescent="0.3">
      <c r="A13" s="54" t="s">
        <v>697</v>
      </c>
      <c r="B13" s="54" t="s">
        <v>698</v>
      </c>
      <c r="E13" s="54" t="str">
        <f>Data!$A$5</f>
        <v>_____</v>
      </c>
      <c r="F13" s="54" t="str">
        <f>Data!$B$5</f>
        <v>Please Select Your Authority (click inside cell)</v>
      </c>
      <c r="G13" s="54" t="str">
        <f>'Service Points'!A35</f>
        <v>______5</v>
      </c>
      <c r="H13" s="54" t="str">
        <f>'Service Points'!D35</f>
        <v/>
      </c>
      <c r="I13" s="54" t="str">
        <f>'Service Points'!E35</f>
        <v/>
      </c>
      <c r="J13" s="54" t="str">
        <f>'Service Points'!F35</f>
        <v/>
      </c>
      <c r="K13" s="54" t="str">
        <f>'Service Points'!G35</f>
        <v/>
      </c>
      <c r="L13" s="54">
        <f>'Service Points'!H35</f>
        <v>0</v>
      </c>
      <c r="M13" s="54" t="str">
        <f>'Service Points'!I35</f>
        <v/>
      </c>
      <c r="N13" s="54" t="str">
        <f>'Service Points'!J35</f>
        <v/>
      </c>
      <c r="BZ13" s="155"/>
      <c r="DD13" s="155"/>
      <c r="FR13" s="155"/>
      <c r="GB13" s="155"/>
    </row>
    <row r="14" spans="1:268" ht="12.75" customHeight="1" x14ac:dyDescent="0.3">
      <c r="A14" s="54" t="s">
        <v>699</v>
      </c>
      <c r="B14" s="54" t="s">
        <v>700</v>
      </c>
      <c r="E14" s="54" t="str">
        <f>Data!$A$5</f>
        <v>_____</v>
      </c>
      <c r="F14" s="54" t="str">
        <f>Data!$B$5</f>
        <v>Please Select Your Authority (click inside cell)</v>
      </c>
      <c r="G14" s="54" t="str">
        <f>'Service Points'!A36</f>
        <v>______6</v>
      </c>
      <c r="H14" s="54" t="str">
        <f>'Service Points'!D36</f>
        <v/>
      </c>
      <c r="I14" s="54" t="str">
        <f>'Service Points'!E36</f>
        <v/>
      </c>
      <c r="J14" s="54" t="str">
        <f>'Service Points'!F36</f>
        <v/>
      </c>
      <c r="K14" s="54" t="str">
        <f>'Service Points'!G36</f>
        <v/>
      </c>
      <c r="L14" s="54">
        <f>'Service Points'!H36</f>
        <v>0</v>
      </c>
      <c r="M14" s="54" t="str">
        <f>'Service Points'!I36</f>
        <v/>
      </c>
      <c r="N14" s="54" t="str">
        <f>'Service Points'!J36</f>
        <v/>
      </c>
      <c r="O14" s="54" t="s">
        <v>180</v>
      </c>
      <c r="DD14" s="155"/>
      <c r="FR14" s="155"/>
      <c r="GB14" s="155"/>
    </row>
    <row r="15" spans="1:268" ht="12.75" customHeight="1" x14ac:dyDescent="0.3">
      <c r="A15" s="54" t="s">
        <v>701</v>
      </c>
      <c r="B15" s="54" t="s">
        <v>702</v>
      </c>
      <c r="E15" s="54" t="str">
        <f>Data!$A$5</f>
        <v>_____</v>
      </c>
      <c r="F15" s="54" t="str">
        <f>Data!$B$5</f>
        <v>Please Select Your Authority (click inside cell)</v>
      </c>
      <c r="G15" s="54" t="str">
        <f>'Service Points'!A37</f>
        <v>______7</v>
      </c>
      <c r="H15" s="54" t="str">
        <f>'Service Points'!D37</f>
        <v/>
      </c>
      <c r="I15" s="54" t="str">
        <f>'Service Points'!E37</f>
        <v/>
      </c>
      <c r="J15" s="54" t="str">
        <f>'Service Points'!F37</f>
        <v/>
      </c>
      <c r="K15" s="54" t="str">
        <f>'Service Points'!G37</f>
        <v/>
      </c>
      <c r="L15" s="54">
        <f>'Service Points'!H37</f>
        <v>0</v>
      </c>
      <c r="M15" s="54" t="str">
        <f>'Service Points'!I37</f>
        <v/>
      </c>
      <c r="N15" s="54" t="str">
        <f>'Service Points'!J37</f>
        <v/>
      </c>
      <c r="O15" s="54" t="s">
        <v>703</v>
      </c>
      <c r="BZ15" s="155"/>
      <c r="FR15" s="155"/>
      <c r="HL15" s="153"/>
    </row>
    <row r="16" spans="1:268" ht="12.75" customHeight="1" x14ac:dyDescent="0.3">
      <c r="A16" s="54" t="s">
        <v>704</v>
      </c>
      <c r="B16" s="54" t="s">
        <v>705</v>
      </c>
      <c r="E16" s="54" t="str">
        <f>Data!$A$5</f>
        <v>_____</v>
      </c>
      <c r="F16" s="54" t="str">
        <f>Data!$B$5</f>
        <v>Please Select Your Authority (click inside cell)</v>
      </c>
      <c r="G16" s="54" t="str">
        <f>'Service Points'!A38</f>
        <v>______8</v>
      </c>
      <c r="H16" s="54" t="str">
        <f>'Service Points'!D38</f>
        <v/>
      </c>
      <c r="I16" s="54" t="str">
        <f>'Service Points'!E38</f>
        <v/>
      </c>
      <c r="J16" s="54" t="str">
        <f>'Service Points'!F38</f>
        <v/>
      </c>
      <c r="K16" s="54" t="str">
        <f>'Service Points'!G38</f>
        <v/>
      </c>
      <c r="L16" s="54">
        <f>'Service Points'!H38</f>
        <v>0</v>
      </c>
      <c r="M16" s="54" t="str">
        <f>'Service Points'!I38</f>
        <v/>
      </c>
      <c r="N16" s="54" t="str">
        <f>'Service Points'!J38</f>
        <v/>
      </c>
      <c r="O16" s="54" t="s">
        <v>706</v>
      </c>
      <c r="DD16" s="155"/>
      <c r="FR16" s="155"/>
    </row>
    <row r="17" spans="1:215" ht="12.75" customHeight="1" x14ac:dyDescent="0.3">
      <c r="A17" s="54" t="s">
        <v>707</v>
      </c>
      <c r="B17" s="54" t="s">
        <v>708</v>
      </c>
      <c r="E17" s="54" t="str">
        <f>Data!$A$5</f>
        <v>_____</v>
      </c>
      <c r="F17" s="54" t="str">
        <f>Data!$B$5</f>
        <v>Please Select Your Authority (click inside cell)</v>
      </c>
      <c r="G17" s="54" t="str">
        <f>'Service Points'!A39</f>
        <v>______9</v>
      </c>
      <c r="H17" s="54" t="str">
        <f>'Service Points'!D39</f>
        <v/>
      </c>
      <c r="I17" s="54" t="str">
        <f>'Service Points'!E39</f>
        <v/>
      </c>
      <c r="J17" s="54" t="str">
        <f>'Service Points'!F39</f>
        <v/>
      </c>
      <c r="K17" s="54" t="str">
        <f>'Service Points'!G39</f>
        <v/>
      </c>
      <c r="L17" s="54">
        <f>'Service Points'!H39</f>
        <v>0</v>
      </c>
      <c r="M17" s="54" t="str">
        <f>'Service Points'!I39</f>
        <v/>
      </c>
      <c r="N17" s="54" t="str">
        <f>'Service Points'!J39</f>
        <v/>
      </c>
      <c r="O17" s="54" t="s">
        <v>709</v>
      </c>
      <c r="FF17" s="155"/>
      <c r="FR17" s="155"/>
    </row>
    <row r="18" spans="1:215" ht="12.75" customHeight="1" x14ac:dyDescent="0.3">
      <c r="A18" s="54" t="s">
        <v>3</v>
      </c>
      <c r="B18" s="54" t="s">
        <v>710</v>
      </c>
      <c r="E18" s="54" t="str">
        <f>Data!$A$5</f>
        <v>_____</v>
      </c>
      <c r="F18" s="54" t="str">
        <f>Data!$B$5</f>
        <v>Please Select Your Authority (click inside cell)</v>
      </c>
      <c r="G18" s="54" t="str">
        <f>'Service Points'!A40</f>
        <v>______10</v>
      </c>
      <c r="H18" s="54" t="str">
        <f>'Service Points'!D40</f>
        <v/>
      </c>
      <c r="I18" s="54" t="str">
        <f>'Service Points'!E40</f>
        <v/>
      </c>
      <c r="J18" s="54" t="str">
        <f>'Service Points'!F40</f>
        <v/>
      </c>
      <c r="K18" s="54" t="str">
        <f>'Service Points'!G40</f>
        <v/>
      </c>
      <c r="L18" s="54">
        <f>'Service Points'!H40</f>
        <v>0</v>
      </c>
      <c r="M18" s="54" t="str">
        <f>'Service Points'!I40</f>
        <v/>
      </c>
      <c r="N18" s="54" t="str">
        <f>'Service Points'!J40</f>
        <v/>
      </c>
      <c r="DD18" s="155"/>
      <c r="FR18" s="155"/>
    </row>
    <row r="19" spans="1:215" ht="12.75" customHeight="1" x14ac:dyDescent="0.3">
      <c r="A19" s="54" t="s">
        <v>711</v>
      </c>
      <c r="B19" s="54" t="s">
        <v>712</v>
      </c>
      <c r="E19" s="54" t="str">
        <f>Data!$A$5</f>
        <v>_____</v>
      </c>
      <c r="F19" s="54" t="str">
        <f>Data!$B$5</f>
        <v>Please Select Your Authority (click inside cell)</v>
      </c>
      <c r="G19" s="54" t="str">
        <f>'Service Points'!A41</f>
        <v>______11</v>
      </c>
      <c r="H19" s="54" t="str">
        <f>'Service Points'!D41</f>
        <v/>
      </c>
      <c r="I19" s="54" t="str">
        <f>'Service Points'!E41</f>
        <v/>
      </c>
      <c r="J19" s="54" t="str">
        <f>'Service Points'!F41</f>
        <v/>
      </c>
      <c r="K19" s="54" t="str">
        <f>'Service Points'!G41</f>
        <v/>
      </c>
      <c r="L19" s="54">
        <f>'Service Points'!H41</f>
        <v>0</v>
      </c>
      <c r="M19" s="54" t="str">
        <f>'Service Points'!I41</f>
        <v/>
      </c>
      <c r="N19" s="54" t="str">
        <f>'Service Points'!J41</f>
        <v/>
      </c>
      <c r="O19" s="54" t="s">
        <v>713</v>
      </c>
      <c r="T19" s="54">
        <v>1</v>
      </c>
      <c r="U19" s="54">
        <v>2</v>
      </c>
      <c r="V19" s="54">
        <v>3</v>
      </c>
      <c r="W19" s="54">
        <v>4</v>
      </c>
      <c r="X19" s="54">
        <v>5</v>
      </c>
      <c r="Y19" s="54">
        <v>6</v>
      </c>
      <c r="Z19" s="54">
        <v>7</v>
      </c>
      <c r="AA19" s="54">
        <v>8</v>
      </c>
      <c r="AB19" s="54">
        <v>9</v>
      </c>
      <c r="AC19" s="54">
        <v>10</v>
      </c>
      <c r="AD19" s="54">
        <v>11</v>
      </c>
      <c r="AE19" s="54">
        <v>12</v>
      </c>
      <c r="AF19" s="54">
        <v>13</v>
      </c>
      <c r="AG19" s="54">
        <v>14</v>
      </c>
      <c r="AH19" s="54">
        <v>15</v>
      </c>
      <c r="AI19" s="54">
        <v>16</v>
      </c>
      <c r="AJ19" s="54">
        <v>17</v>
      </c>
      <c r="AK19" s="54">
        <v>18</v>
      </c>
      <c r="AL19" s="54">
        <v>19</v>
      </c>
      <c r="AM19" s="54">
        <v>20</v>
      </c>
      <c r="AN19" s="54">
        <v>21</v>
      </c>
      <c r="AO19" s="54">
        <v>22</v>
      </c>
      <c r="AP19" s="54">
        <v>23</v>
      </c>
      <c r="AQ19" s="54">
        <v>24</v>
      </c>
      <c r="AR19" s="54">
        <v>25</v>
      </c>
      <c r="AS19" s="54">
        <v>26</v>
      </c>
      <c r="AT19" s="54">
        <v>27</v>
      </c>
      <c r="AU19" s="54">
        <v>28</v>
      </c>
      <c r="AV19" s="54">
        <v>29</v>
      </c>
      <c r="AW19" s="54">
        <v>30</v>
      </c>
      <c r="AX19" s="54">
        <v>31</v>
      </c>
      <c r="AY19" s="54">
        <v>32</v>
      </c>
      <c r="AZ19" s="54">
        <v>33</v>
      </c>
      <c r="BA19" s="54">
        <v>34</v>
      </c>
      <c r="BB19" s="54">
        <v>35</v>
      </c>
      <c r="BC19" s="54">
        <v>36</v>
      </c>
      <c r="BD19" s="54">
        <v>37</v>
      </c>
      <c r="BE19" s="54">
        <v>38</v>
      </c>
      <c r="BF19" s="54">
        <v>39</v>
      </c>
      <c r="BG19" s="54">
        <v>40</v>
      </c>
      <c r="BH19" s="54">
        <v>41</v>
      </c>
      <c r="BI19" s="54">
        <v>42</v>
      </c>
      <c r="BJ19" s="54">
        <v>43</v>
      </c>
      <c r="BK19" s="54">
        <v>44</v>
      </c>
      <c r="BL19" s="54">
        <v>45</v>
      </c>
      <c r="BM19" s="54">
        <v>46</v>
      </c>
      <c r="BN19" s="54">
        <v>47</v>
      </c>
      <c r="BO19" s="54">
        <v>48</v>
      </c>
      <c r="BP19" s="54">
        <v>49</v>
      </c>
      <c r="BQ19" s="54">
        <v>50</v>
      </c>
      <c r="BR19" s="54">
        <v>51</v>
      </c>
      <c r="BS19" s="54">
        <v>52</v>
      </c>
      <c r="BT19" s="54">
        <v>53</v>
      </c>
      <c r="BU19" s="54">
        <v>54</v>
      </c>
      <c r="BV19" s="54">
        <v>55</v>
      </c>
      <c r="BW19" s="54">
        <v>56</v>
      </c>
      <c r="BX19" s="54">
        <v>57</v>
      </c>
      <c r="BY19" s="54">
        <v>58</v>
      </c>
      <c r="BZ19" s="54">
        <v>59</v>
      </c>
      <c r="CA19" s="54">
        <v>60</v>
      </c>
      <c r="CB19" s="54">
        <v>61</v>
      </c>
      <c r="CC19" s="54">
        <v>62</v>
      </c>
      <c r="CD19" s="54">
        <v>63</v>
      </c>
      <c r="CE19" s="54">
        <v>64</v>
      </c>
      <c r="CF19" s="54">
        <v>65</v>
      </c>
      <c r="CG19" s="54">
        <v>66</v>
      </c>
      <c r="CH19" s="54">
        <v>67</v>
      </c>
      <c r="CI19" s="54">
        <v>68</v>
      </c>
      <c r="CJ19" s="54">
        <v>69</v>
      </c>
      <c r="CK19" s="54">
        <v>70</v>
      </c>
      <c r="CL19" s="54">
        <v>71</v>
      </c>
      <c r="CM19" s="54">
        <v>72</v>
      </c>
      <c r="CN19" s="54">
        <v>73</v>
      </c>
      <c r="CO19" s="54">
        <v>74</v>
      </c>
      <c r="CP19" s="54">
        <v>75</v>
      </c>
      <c r="CQ19" s="54">
        <v>76</v>
      </c>
      <c r="CR19" s="54">
        <v>77</v>
      </c>
      <c r="CS19" s="54">
        <v>78</v>
      </c>
      <c r="CT19" s="54">
        <v>79</v>
      </c>
      <c r="CU19" s="54">
        <v>80</v>
      </c>
      <c r="CV19" s="54">
        <v>81</v>
      </c>
      <c r="CW19" s="54">
        <v>82</v>
      </c>
      <c r="CX19" s="54">
        <v>83</v>
      </c>
      <c r="CY19" s="54">
        <v>84</v>
      </c>
      <c r="CZ19" s="54">
        <v>85</v>
      </c>
      <c r="DA19" s="54">
        <v>86</v>
      </c>
      <c r="DB19" s="54">
        <v>87</v>
      </c>
      <c r="DC19" s="54">
        <v>88</v>
      </c>
      <c r="DD19" s="54">
        <v>89</v>
      </c>
      <c r="DE19" s="54">
        <v>90</v>
      </c>
      <c r="DF19" s="54">
        <v>91</v>
      </c>
      <c r="DG19" s="54">
        <v>92</v>
      </c>
      <c r="DH19" s="54">
        <v>93</v>
      </c>
      <c r="DI19" s="54">
        <v>94</v>
      </c>
      <c r="DJ19" s="54">
        <v>95</v>
      </c>
      <c r="DK19" s="54">
        <v>96</v>
      </c>
      <c r="DL19" s="54">
        <v>97</v>
      </c>
      <c r="DM19" s="54">
        <v>98</v>
      </c>
      <c r="DN19" s="54">
        <v>99</v>
      </c>
      <c r="DO19" s="54">
        <v>100</v>
      </c>
      <c r="DP19" s="54">
        <v>101</v>
      </c>
      <c r="DQ19" s="54">
        <v>102</v>
      </c>
      <c r="DR19" s="54">
        <v>103</v>
      </c>
      <c r="DS19" s="54">
        <v>104</v>
      </c>
      <c r="DT19" s="54">
        <v>105</v>
      </c>
      <c r="DU19" s="54">
        <v>106</v>
      </c>
      <c r="DV19" s="54">
        <v>107</v>
      </c>
      <c r="DW19" s="54">
        <v>108</v>
      </c>
      <c r="DX19" s="54">
        <v>109</v>
      </c>
      <c r="DY19" s="54">
        <v>110</v>
      </c>
      <c r="DZ19" s="54">
        <v>111</v>
      </c>
      <c r="EA19" s="54">
        <v>112</v>
      </c>
      <c r="EB19" s="54">
        <v>113</v>
      </c>
      <c r="EC19" s="54">
        <v>114</v>
      </c>
      <c r="ED19" s="54">
        <v>115</v>
      </c>
      <c r="EE19" s="54">
        <v>116</v>
      </c>
      <c r="EF19" s="54">
        <v>117</v>
      </c>
      <c r="EG19" s="54">
        <v>118</v>
      </c>
      <c r="EH19" s="54">
        <v>119</v>
      </c>
      <c r="EI19" s="54">
        <v>120</v>
      </c>
      <c r="EJ19" s="54">
        <v>121</v>
      </c>
      <c r="EK19" s="54">
        <v>122</v>
      </c>
      <c r="EL19" s="54">
        <v>123</v>
      </c>
      <c r="EM19" s="54">
        <v>124</v>
      </c>
      <c r="EN19" s="54">
        <v>125</v>
      </c>
      <c r="EO19" s="54">
        <v>126</v>
      </c>
      <c r="EP19" s="54">
        <v>127</v>
      </c>
      <c r="EQ19" s="54">
        <v>128</v>
      </c>
      <c r="ER19" s="54">
        <v>129</v>
      </c>
      <c r="ES19" s="54">
        <v>130</v>
      </c>
      <c r="ET19" s="54">
        <v>131</v>
      </c>
      <c r="EU19" s="54">
        <v>132</v>
      </c>
      <c r="EV19" s="54">
        <v>133</v>
      </c>
      <c r="EW19" s="54">
        <v>134</v>
      </c>
      <c r="EX19" s="54">
        <v>135</v>
      </c>
      <c r="EY19" s="54">
        <v>136</v>
      </c>
      <c r="EZ19" s="54">
        <v>137</v>
      </c>
      <c r="FA19" s="54">
        <v>138</v>
      </c>
      <c r="FB19" s="54">
        <v>139</v>
      </c>
      <c r="FC19" s="54">
        <v>140</v>
      </c>
      <c r="FD19" s="54">
        <v>141</v>
      </c>
      <c r="FE19" s="54">
        <v>142</v>
      </c>
      <c r="FF19" s="54">
        <v>143</v>
      </c>
      <c r="FG19" s="54">
        <v>144</v>
      </c>
      <c r="FH19" s="54">
        <v>145</v>
      </c>
      <c r="FI19" s="54">
        <v>146</v>
      </c>
      <c r="FJ19" s="54">
        <v>147</v>
      </c>
      <c r="FK19" s="54">
        <v>148</v>
      </c>
      <c r="FL19" s="54">
        <v>149</v>
      </c>
      <c r="FM19" s="54">
        <v>150</v>
      </c>
      <c r="FN19" s="54">
        <v>151</v>
      </c>
      <c r="FO19" s="54">
        <v>152</v>
      </c>
      <c r="FP19" s="54">
        <v>153</v>
      </c>
      <c r="FQ19" s="54">
        <v>154</v>
      </c>
      <c r="FR19" s="54">
        <v>155</v>
      </c>
      <c r="FS19" s="54">
        <v>156</v>
      </c>
      <c r="FT19" s="54">
        <v>157</v>
      </c>
      <c r="FU19" s="54">
        <v>158</v>
      </c>
      <c r="FV19" s="54">
        <v>159</v>
      </c>
      <c r="FW19" s="54">
        <v>160</v>
      </c>
      <c r="FX19" s="54">
        <v>161</v>
      </c>
      <c r="FY19" s="54">
        <v>162</v>
      </c>
      <c r="FZ19" s="54">
        <v>163</v>
      </c>
      <c r="GA19" s="54">
        <v>164</v>
      </c>
      <c r="GB19" s="54">
        <v>165</v>
      </c>
      <c r="GC19" s="54">
        <v>166</v>
      </c>
      <c r="GD19" s="54">
        <v>167</v>
      </c>
      <c r="GE19" s="54">
        <v>168</v>
      </c>
      <c r="GF19" s="54">
        <v>169</v>
      </c>
      <c r="GG19" s="54">
        <v>170</v>
      </c>
      <c r="GH19" s="54">
        <v>171</v>
      </c>
      <c r="GI19" s="54">
        <v>172</v>
      </c>
      <c r="GJ19" s="54">
        <v>173</v>
      </c>
      <c r="GK19" s="54">
        <v>174</v>
      </c>
      <c r="GL19" s="54">
        <v>175</v>
      </c>
      <c r="GM19" s="54">
        <v>176</v>
      </c>
      <c r="GN19" s="54">
        <v>185</v>
      </c>
      <c r="GO19" s="54">
        <v>186</v>
      </c>
      <c r="GP19" s="54">
        <v>187</v>
      </c>
      <c r="GQ19" s="54">
        <v>188</v>
      </c>
      <c r="GR19" s="54">
        <v>189</v>
      </c>
      <c r="GS19" s="54">
        <v>190</v>
      </c>
      <c r="GT19" s="54">
        <v>191</v>
      </c>
      <c r="GU19" s="54">
        <v>192</v>
      </c>
      <c r="GV19" s="54">
        <v>193</v>
      </c>
      <c r="GW19" s="54">
        <v>194</v>
      </c>
      <c r="GX19" s="54">
        <v>195</v>
      </c>
      <c r="GY19" s="54">
        <v>196</v>
      </c>
      <c r="GZ19" s="54">
        <v>177</v>
      </c>
      <c r="HA19" s="54">
        <v>178</v>
      </c>
      <c r="HB19" s="54">
        <v>179</v>
      </c>
      <c r="HC19" s="54">
        <v>180</v>
      </c>
      <c r="HD19" s="54">
        <v>181</v>
      </c>
      <c r="HE19" s="54">
        <v>182</v>
      </c>
      <c r="HF19" s="54">
        <v>183</v>
      </c>
      <c r="HG19" s="54">
        <v>184</v>
      </c>
    </row>
    <row r="20" spans="1:215" ht="12.75" customHeight="1" x14ac:dyDescent="0.3">
      <c r="A20" s="54" t="s">
        <v>714</v>
      </c>
      <c r="B20" s="54" t="s">
        <v>715</v>
      </c>
      <c r="E20" s="54" t="str">
        <f>Data!$A$5</f>
        <v>_____</v>
      </c>
      <c r="F20" s="54" t="str">
        <f>Data!$B$5</f>
        <v>Please Select Your Authority (click inside cell)</v>
      </c>
      <c r="G20" s="54" t="str">
        <f>'Service Points'!A42</f>
        <v>______12</v>
      </c>
      <c r="H20" s="54" t="str">
        <f>'Service Points'!D42</f>
        <v/>
      </c>
      <c r="I20" s="54" t="str">
        <f>'Service Points'!E42</f>
        <v/>
      </c>
      <c r="J20" s="54" t="str">
        <f>'Service Points'!F42</f>
        <v/>
      </c>
      <c r="K20" s="54" t="str">
        <f>'Service Points'!G42</f>
        <v/>
      </c>
      <c r="L20" s="54">
        <f>'Service Points'!H42</f>
        <v>0</v>
      </c>
      <c r="M20" s="54" t="str">
        <f>'Service Points'!I42</f>
        <v/>
      </c>
      <c r="N20" s="54" t="str">
        <f>'Service Points'!J42</f>
        <v/>
      </c>
      <c r="O20" s="54" t="s">
        <v>60</v>
      </c>
      <c r="FR20" s="155"/>
    </row>
    <row r="21" spans="1:215" ht="12.75" customHeight="1" x14ac:dyDescent="0.3">
      <c r="A21" s="54" t="s">
        <v>716</v>
      </c>
      <c r="B21" s="54" t="s">
        <v>717</v>
      </c>
      <c r="E21" s="54" t="str">
        <f>Data!$A$5</f>
        <v>_____</v>
      </c>
      <c r="F21" s="54" t="str">
        <f>Data!$B$5</f>
        <v>Please Select Your Authority (click inside cell)</v>
      </c>
      <c r="G21" s="54" t="str">
        <f>'Service Points'!A43</f>
        <v>______13</v>
      </c>
      <c r="H21" s="54" t="str">
        <f>'Service Points'!D43</f>
        <v/>
      </c>
      <c r="I21" s="54" t="str">
        <f>'Service Points'!E43</f>
        <v/>
      </c>
      <c r="J21" s="54" t="str">
        <f>'Service Points'!F43</f>
        <v/>
      </c>
      <c r="K21" s="54" t="str">
        <f>'Service Points'!G43</f>
        <v/>
      </c>
      <c r="L21" s="54">
        <f>'Service Points'!H43</f>
        <v>0</v>
      </c>
      <c r="M21" s="54" t="str">
        <f>'Service Points'!I43</f>
        <v/>
      </c>
      <c r="N21" s="54" t="str">
        <f>'Service Points'!J43</f>
        <v/>
      </c>
      <c r="O21" s="54" t="s">
        <v>61</v>
      </c>
      <c r="DD21" s="155"/>
      <c r="FF21" s="155"/>
      <c r="FR21" s="155"/>
    </row>
    <row r="22" spans="1:215" ht="12.75" customHeight="1" x14ac:dyDescent="0.3">
      <c r="A22" s="54" t="s">
        <v>718</v>
      </c>
      <c r="B22" s="54" t="s">
        <v>719</v>
      </c>
      <c r="E22" s="54" t="str">
        <f>Data!$A$5</f>
        <v>_____</v>
      </c>
      <c r="F22" s="54" t="str">
        <f>Data!$B$5</f>
        <v>Please Select Your Authority (click inside cell)</v>
      </c>
      <c r="G22" s="54" t="str">
        <f>'Service Points'!A44</f>
        <v>______14</v>
      </c>
      <c r="H22" s="54" t="str">
        <f>'Service Points'!D44</f>
        <v/>
      </c>
      <c r="I22" s="54" t="str">
        <f>'Service Points'!E44</f>
        <v/>
      </c>
      <c r="J22" s="54" t="str">
        <f>'Service Points'!F44</f>
        <v/>
      </c>
      <c r="K22" s="54" t="str">
        <f>'Service Points'!G44</f>
        <v/>
      </c>
      <c r="L22" s="54">
        <f>'Service Points'!H44</f>
        <v>0</v>
      </c>
      <c r="M22" s="54" t="str">
        <f>'Service Points'!I44</f>
        <v/>
      </c>
      <c r="N22" s="54" t="str">
        <f>'Service Points'!J44</f>
        <v/>
      </c>
      <c r="EH22" s="155"/>
    </row>
    <row r="23" spans="1:215" ht="12.75" customHeight="1" x14ac:dyDescent="0.3">
      <c r="A23" s="54" t="s">
        <v>720</v>
      </c>
      <c r="B23" s="54" t="s">
        <v>721</v>
      </c>
      <c r="E23" s="54" t="str">
        <f>Data!$A$5</f>
        <v>_____</v>
      </c>
      <c r="F23" s="54" t="str">
        <f>Data!$B$5</f>
        <v>Please Select Your Authority (click inside cell)</v>
      </c>
      <c r="G23" s="54" t="str">
        <f>'Service Points'!A45</f>
        <v>______15</v>
      </c>
      <c r="H23" s="54" t="str">
        <f>'Service Points'!D45</f>
        <v/>
      </c>
      <c r="I23" s="54" t="str">
        <f>'Service Points'!E45</f>
        <v/>
      </c>
      <c r="J23" s="54" t="str">
        <f>'Service Points'!F45</f>
        <v/>
      </c>
      <c r="K23" s="54" t="str">
        <f>'Service Points'!G45</f>
        <v/>
      </c>
      <c r="L23" s="54">
        <f>'Service Points'!H45</f>
        <v>0</v>
      </c>
      <c r="M23" s="54" t="str">
        <f>'Service Points'!I45</f>
        <v/>
      </c>
      <c r="N23" s="54" t="str">
        <f>'Service Points'!J45</f>
        <v/>
      </c>
      <c r="DD23" s="155"/>
      <c r="EH23" s="155"/>
    </row>
    <row r="24" spans="1:215" ht="12.75" customHeight="1" x14ac:dyDescent="0.3">
      <c r="A24" s="54" t="s">
        <v>722</v>
      </c>
      <c r="B24" s="54" t="s">
        <v>723</v>
      </c>
      <c r="E24" s="54" t="str">
        <f>Data!$A$5</f>
        <v>_____</v>
      </c>
      <c r="F24" s="54" t="str">
        <f>Data!$B$5</f>
        <v>Please Select Your Authority (click inside cell)</v>
      </c>
      <c r="G24" s="54" t="str">
        <f>'Service Points'!A46</f>
        <v>______16</v>
      </c>
      <c r="H24" s="54" t="str">
        <f>'Service Points'!D46</f>
        <v/>
      </c>
      <c r="I24" s="54" t="str">
        <f>'Service Points'!E46</f>
        <v/>
      </c>
      <c r="J24" s="54" t="str">
        <f>'Service Points'!F46</f>
        <v/>
      </c>
      <c r="K24" s="54" t="str">
        <f>'Service Points'!G46</f>
        <v/>
      </c>
      <c r="L24" s="54">
        <f>'Service Points'!H46</f>
        <v>0</v>
      </c>
      <c r="M24" s="54" t="str">
        <f>'Service Points'!I46</f>
        <v/>
      </c>
      <c r="N24" s="54" t="str">
        <f>'Service Points'!J46</f>
        <v/>
      </c>
    </row>
    <row r="25" spans="1:215" ht="12.75" customHeight="1" x14ac:dyDescent="0.3">
      <c r="A25" s="54" t="s">
        <v>724</v>
      </c>
      <c r="B25" s="54" t="s">
        <v>725</v>
      </c>
      <c r="E25" s="54" t="str">
        <f>Data!$A$5</f>
        <v>_____</v>
      </c>
      <c r="F25" s="54" t="str">
        <f>Data!$B$5</f>
        <v>Please Select Your Authority (click inside cell)</v>
      </c>
      <c r="G25" s="54" t="str">
        <f>'Service Points'!A47</f>
        <v>______17</v>
      </c>
      <c r="H25" s="54" t="str">
        <f>'Service Points'!D47</f>
        <v/>
      </c>
      <c r="I25" s="54" t="str">
        <f>'Service Points'!E47</f>
        <v/>
      </c>
      <c r="J25" s="54" t="str">
        <f>'Service Points'!F47</f>
        <v/>
      </c>
      <c r="K25" s="54" t="str">
        <f>'Service Points'!G47</f>
        <v/>
      </c>
      <c r="L25" s="54">
        <f>'Service Points'!H47</f>
        <v>0</v>
      </c>
      <c r="M25" s="54" t="str">
        <f>'Service Points'!I47</f>
        <v/>
      </c>
      <c r="N25" s="54" t="str">
        <f>'Service Points'!J47</f>
        <v/>
      </c>
      <c r="DD25" s="155"/>
    </row>
    <row r="26" spans="1:215" ht="12.75" customHeight="1" x14ac:dyDescent="0.3">
      <c r="A26" s="54" t="s">
        <v>726</v>
      </c>
      <c r="B26" s="54" t="s">
        <v>727</v>
      </c>
      <c r="E26" s="54" t="str">
        <f>Data!$A$5</f>
        <v>_____</v>
      </c>
      <c r="F26" s="54" t="str">
        <f>Data!$B$5</f>
        <v>Please Select Your Authority (click inside cell)</v>
      </c>
      <c r="G26" s="54" t="str">
        <f>'Service Points'!A48</f>
        <v>______18</v>
      </c>
      <c r="H26" s="54" t="str">
        <f>'Service Points'!D48</f>
        <v/>
      </c>
      <c r="I26" s="54" t="str">
        <f>'Service Points'!E48</f>
        <v/>
      </c>
      <c r="J26" s="54" t="str">
        <f>'Service Points'!F48</f>
        <v/>
      </c>
      <c r="K26" s="54" t="str">
        <f>'Service Points'!G48</f>
        <v/>
      </c>
      <c r="L26" s="54">
        <f>'Service Points'!H48</f>
        <v>0</v>
      </c>
      <c r="M26" s="54" t="str">
        <f>'Service Points'!I48</f>
        <v/>
      </c>
      <c r="N26" s="54" t="str">
        <f>'Service Points'!J48</f>
        <v/>
      </c>
      <c r="DD26" s="155"/>
      <c r="EH26" s="155"/>
    </row>
    <row r="27" spans="1:215" ht="12.75" customHeight="1" x14ac:dyDescent="0.3">
      <c r="A27" s="54" t="s">
        <v>728</v>
      </c>
      <c r="B27" s="54" t="s">
        <v>729</v>
      </c>
      <c r="E27" s="54" t="str">
        <f>Data!$A$5</f>
        <v>_____</v>
      </c>
      <c r="F27" s="54" t="str">
        <f>Data!$B$5</f>
        <v>Please Select Your Authority (click inside cell)</v>
      </c>
      <c r="G27" s="54" t="str">
        <f>'Service Points'!A49</f>
        <v>______19</v>
      </c>
      <c r="H27" s="54" t="str">
        <f>'Service Points'!D49</f>
        <v/>
      </c>
      <c r="I27" s="54" t="str">
        <f>'Service Points'!E49</f>
        <v/>
      </c>
      <c r="J27" s="54" t="str">
        <f>'Service Points'!F49</f>
        <v/>
      </c>
      <c r="K27" s="54" t="str">
        <f>'Service Points'!G49</f>
        <v/>
      </c>
      <c r="L27" s="54">
        <f>'Service Points'!H49</f>
        <v>0</v>
      </c>
      <c r="M27" s="54" t="str">
        <f>'Service Points'!I49</f>
        <v/>
      </c>
      <c r="N27" s="54" t="str">
        <f>'Service Points'!J49</f>
        <v/>
      </c>
    </row>
    <row r="28" spans="1:215" ht="12.75" customHeight="1" x14ac:dyDescent="0.3">
      <c r="A28" s="54" t="s">
        <v>730</v>
      </c>
      <c r="B28" s="54" t="s">
        <v>731</v>
      </c>
      <c r="E28" s="54" t="str">
        <f>Data!$A$5</f>
        <v>_____</v>
      </c>
      <c r="F28" s="54" t="str">
        <f>Data!$B$5</f>
        <v>Please Select Your Authority (click inside cell)</v>
      </c>
      <c r="G28" s="54" t="str">
        <f>'Service Points'!A50</f>
        <v>______20</v>
      </c>
      <c r="H28" s="54" t="str">
        <f>'Service Points'!D50</f>
        <v/>
      </c>
      <c r="I28" s="54" t="str">
        <f>'Service Points'!E50</f>
        <v/>
      </c>
      <c r="J28" s="54" t="str">
        <f>'Service Points'!F50</f>
        <v/>
      </c>
      <c r="K28" s="54" t="str">
        <f>'Service Points'!G50</f>
        <v/>
      </c>
      <c r="L28" s="54">
        <f>'Service Points'!H50</f>
        <v>0</v>
      </c>
      <c r="M28" s="54" t="str">
        <f>'Service Points'!I50</f>
        <v/>
      </c>
      <c r="N28" s="54" t="str">
        <f>'Service Points'!J50</f>
        <v/>
      </c>
    </row>
    <row r="29" spans="1:215" ht="12.75" customHeight="1" x14ac:dyDescent="0.3">
      <c r="A29" s="54" t="s">
        <v>732</v>
      </c>
      <c r="B29" s="54" t="s">
        <v>733</v>
      </c>
      <c r="E29" s="54" t="str">
        <f>Data!$A$5</f>
        <v>_____</v>
      </c>
      <c r="F29" s="54" t="str">
        <f>Data!$B$5</f>
        <v>Please Select Your Authority (click inside cell)</v>
      </c>
      <c r="G29" s="54" t="str">
        <f>'Service Points'!A51</f>
        <v>______21</v>
      </c>
      <c r="H29" s="54" t="str">
        <f>'Service Points'!D51</f>
        <v/>
      </c>
      <c r="I29" s="54" t="str">
        <f>'Service Points'!E51</f>
        <v/>
      </c>
      <c r="J29" s="54" t="str">
        <f>'Service Points'!F51</f>
        <v/>
      </c>
      <c r="K29" s="54" t="str">
        <f>'Service Points'!G51</f>
        <v/>
      </c>
      <c r="L29" s="54">
        <f>'Service Points'!H51</f>
        <v>0</v>
      </c>
      <c r="M29" s="54" t="str">
        <f>'Service Points'!I51</f>
        <v/>
      </c>
      <c r="N29" s="54" t="str">
        <f>'Service Points'!J51</f>
        <v/>
      </c>
    </row>
    <row r="30" spans="1:215" ht="12.75" customHeight="1" x14ac:dyDescent="0.3">
      <c r="A30" s="54" t="s">
        <v>734</v>
      </c>
      <c r="B30" s="54" t="s">
        <v>735</v>
      </c>
      <c r="E30" s="54" t="str">
        <f>Data!$A$5</f>
        <v>_____</v>
      </c>
      <c r="F30" s="54" t="str">
        <f>Data!$B$5</f>
        <v>Please Select Your Authority (click inside cell)</v>
      </c>
      <c r="G30" s="54" t="str">
        <f>'Service Points'!A52</f>
        <v>______22</v>
      </c>
      <c r="H30" s="54" t="str">
        <f>'Service Points'!D52</f>
        <v/>
      </c>
      <c r="I30" s="54" t="str">
        <f>'Service Points'!E52</f>
        <v/>
      </c>
      <c r="J30" s="54" t="str">
        <f>'Service Points'!F52</f>
        <v/>
      </c>
      <c r="K30" s="54" t="str">
        <f>'Service Points'!G52</f>
        <v/>
      </c>
      <c r="L30" s="54">
        <f>'Service Points'!H52</f>
        <v>0</v>
      </c>
      <c r="M30" s="54" t="str">
        <f>'Service Points'!I52</f>
        <v/>
      </c>
      <c r="N30" s="54" t="str">
        <f>'Service Points'!J52</f>
        <v/>
      </c>
      <c r="EH30" s="155"/>
    </row>
    <row r="31" spans="1:215" ht="12.75" customHeight="1" x14ac:dyDescent="0.3">
      <c r="A31" s="54" t="s">
        <v>736</v>
      </c>
      <c r="B31" s="54" t="s">
        <v>737</v>
      </c>
      <c r="E31" s="54" t="str">
        <f>Data!$A$5</f>
        <v>_____</v>
      </c>
      <c r="F31" s="54" t="str">
        <f>Data!$B$5</f>
        <v>Please Select Your Authority (click inside cell)</v>
      </c>
      <c r="G31" s="54" t="str">
        <f>'Service Points'!A53</f>
        <v>______23</v>
      </c>
      <c r="H31" s="54" t="str">
        <f>'Service Points'!D53</f>
        <v/>
      </c>
      <c r="I31" s="54" t="str">
        <f>'Service Points'!E53</f>
        <v/>
      </c>
      <c r="J31" s="54" t="str">
        <f>'Service Points'!F53</f>
        <v/>
      </c>
      <c r="K31" s="54" t="str">
        <f>'Service Points'!G53</f>
        <v/>
      </c>
      <c r="L31" s="54">
        <f>'Service Points'!H53</f>
        <v>0</v>
      </c>
      <c r="M31" s="54" t="str">
        <f>'Service Points'!I53</f>
        <v/>
      </c>
      <c r="N31" s="54" t="str">
        <f>'Service Points'!J53</f>
        <v/>
      </c>
      <c r="EH31" s="155"/>
    </row>
    <row r="32" spans="1:215" ht="12.75" customHeight="1" x14ac:dyDescent="0.3">
      <c r="A32" s="54" t="s">
        <v>738</v>
      </c>
      <c r="B32" s="54" t="s">
        <v>739</v>
      </c>
      <c r="E32" s="54" t="str">
        <f>Data!$A$5</f>
        <v>_____</v>
      </c>
      <c r="F32" s="54" t="str">
        <f>Data!$B$5</f>
        <v>Please Select Your Authority (click inside cell)</v>
      </c>
      <c r="G32" s="54" t="str">
        <f>'Service Points'!A54</f>
        <v>______24</v>
      </c>
      <c r="H32" s="54" t="str">
        <f>'Service Points'!D54</f>
        <v/>
      </c>
      <c r="I32" s="54" t="str">
        <f>'Service Points'!E54</f>
        <v/>
      </c>
      <c r="J32" s="54" t="str">
        <f>'Service Points'!F54</f>
        <v/>
      </c>
      <c r="K32" s="54" t="str">
        <f>'Service Points'!G54</f>
        <v/>
      </c>
      <c r="L32" s="54">
        <f>'Service Points'!H54</f>
        <v>0</v>
      </c>
      <c r="M32" s="54" t="str">
        <f>'Service Points'!I54</f>
        <v/>
      </c>
      <c r="N32" s="54" t="str">
        <f>'Service Points'!J54</f>
        <v/>
      </c>
      <c r="EH32" s="155"/>
    </row>
    <row r="33" spans="1:14" ht="12.75" customHeight="1" x14ac:dyDescent="0.3">
      <c r="A33" s="54" t="s">
        <v>740</v>
      </c>
      <c r="B33" s="54" t="s">
        <v>741</v>
      </c>
      <c r="E33" s="54" t="str">
        <f>Data!$A$5</f>
        <v>_____</v>
      </c>
      <c r="F33" s="54" t="str">
        <f>Data!$B$5</f>
        <v>Please Select Your Authority (click inside cell)</v>
      </c>
      <c r="G33" s="54" t="str">
        <f>'Service Points'!A55</f>
        <v>______25</v>
      </c>
      <c r="H33" s="54" t="str">
        <f>'Service Points'!D55</f>
        <v/>
      </c>
      <c r="I33" s="54" t="str">
        <f>'Service Points'!E55</f>
        <v/>
      </c>
      <c r="J33" s="54" t="str">
        <f>'Service Points'!F55</f>
        <v/>
      </c>
      <c r="K33" s="54" t="str">
        <f>'Service Points'!G55</f>
        <v/>
      </c>
      <c r="L33" s="54">
        <f>'Service Points'!H55</f>
        <v>0</v>
      </c>
      <c r="M33" s="54" t="str">
        <f>'Service Points'!I55</f>
        <v/>
      </c>
      <c r="N33" s="54" t="str">
        <f>'Service Points'!J55</f>
        <v/>
      </c>
    </row>
    <row r="34" spans="1:14" ht="12.75" customHeight="1" x14ac:dyDescent="0.3">
      <c r="A34" s="54" t="s">
        <v>742</v>
      </c>
      <c r="B34" s="54" t="s">
        <v>743</v>
      </c>
      <c r="E34" s="54" t="str">
        <f>Data!$A$5</f>
        <v>_____</v>
      </c>
      <c r="F34" s="54" t="str">
        <f>Data!$B$5</f>
        <v>Please Select Your Authority (click inside cell)</v>
      </c>
      <c r="G34" s="54" t="str">
        <f>'Service Points'!A56</f>
        <v>______26</v>
      </c>
      <c r="H34" s="54" t="str">
        <f>'Service Points'!D56</f>
        <v/>
      </c>
      <c r="I34" s="54" t="str">
        <f>'Service Points'!E56</f>
        <v/>
      </c>
      <c r="J34" s="54" t="str">
        <f>'Service Points'!F56</f>
        <v/>
      </c>
      <c r="K34" s="54" t="str">
        <f>'Service Points'!G56</f>
        <v/>
      </c>
      <c r="L34" s="54">
        <f>'Service Points'!H56</f>
        <v>0</v>
      </c>
      <c r="M34" s="54" t="str">
        <f>'Service Points'!I56</f>
        <v/>
      </c>
      <c r="N34" s="54" t="str">
        <f>'Service Points'!J56</f>
        <v/>
      </c>
    </row>
    <row r="35" spans="1:14" ht="12.75" customHeight="1" x14ac:dyDescent="0.3">
      <c r="A35" s="54" t="s">
        <v>744</v>
      </c>
      <c r="B35" s="54" t="s">
        <v>745</v>
      </c>
      <c r="E35" s="54" t="str">
        <f>Data!$A$5</f>
        <v>_____</v>
      </c>
      <c r="F35" s="54" t="str">
        <f>Data!$B$5</f>
        <v>Please Select Your Authority (click inside cell)</v>
      </c>
      <c r="G35" s="54" t="str">
        <f>'Service Points'!A57</f>
        <v>______27</v>
      </c>
      <c r="H35" s="54" t="str">
        <f>'Service Points'!D57</f>
        <v/>
      </c>
      <c r="I35" s="54" t="str">
        <f>'Service Points'!E57</f>
        <v/>
      </c>
      <c r="J35" s="54" t="str">
        <f>'Service Points'!F57</f>
        <v/>
      </c>
      <c r="K35" s="54" t="str">
        <f>'Service Points'!G57</f>
        <v/>
      </c>
      <c r="L35" s="54">
        <f>'Service Points'!H57</f>
        <v>0</v>
      </c>
      <c r="M35" s="54" t="str">
        <f>'Service Points'!I57</f>
        <v/>
      </c>
      <c r="N35" s="54" t="str">
        <f>'Service Points'!J57</f>
        <v/>
      </c>
    </row>
    <row r="36" spans="1:14" ht="12.75" customHeight="1" x14ac:dyDescent="0.3">
      <c r="A36" s="54" t="s">
        <v>746</v>
      </c>
      <c r="B36" s="54" t="s">
        <v>747</v>
      </c>
      <c r="E36" s="54" t="str">
        <f>Data!$A$5</f>
        <v>_____</v>
      </c>
      <c r="F36" s="54" t="str">
        <f>Data!$B$5</f>
        <v>Please Select Your Authority (click inside cell)</v>
      </c>
      <c r="G36" s="54" t="str">
        <f>'Service Points'!A58</f>
        <v>______28</v>
      </c>
      <c r="H36" s="54" t="str">
        <f>'Service Points'!D58</f>
        <v/>
      </c>
      <c r="I36" s="54" t="str">
        <f>'Service Points'!E58</f>
        <v/>
      </c>
      <c r="J36" s="54" t="str">
        <f>'Service Points'!F58</f>
        <v/>
      </c>
      <c r="K36" s="54" t="str">
        <f>'Service Points'!G58</f>
        <v/>
      </c>
      <c r="L36" s="54">
        <f>'Service Points'!H58</f>
        <v>0</v>
      </c>
      <c r="M36" s="54" t="str">
        <f>'Service Points'!I58</f>
        <v/>
      </c>
      <c r="N36" s="54" t="str">
        <f>'Service Points'!J58</f>
        <v/>
      </c>
    </row>
    <row r="37" spans="1:14" ht="12.75" customHeight="1" x14ac:dyDescent="0.3">
      <c r="A37" s="54" t="s">
        <v>748</v>
      </c>
      <c r="B37" s="54" t="s">
        <v>749</v>
      </c>
      <c r="E37" s="54" t="str">
        <f>Data!$A$5</f>
        <v>_____</v>
      </c>
      <c r="F37" s="54" t="str">
        <f>Data!$B$5</f>
        <v>Please Select Your Authority (click inside cell)</v>
      </c>
      <c r="G37" s="54" t="str">
        <f>'Service Points'!A59</f>
        <v>______29</v>
      </c>
      <c r="H37" s="54" t="str">
        <f>'Service Points'!D59</f>
        <v/>
      </c>
      <c r="I37" s="54" t="str">
        <f>'Service Points'!E59</f>
        <v/>
      </c>
      <c r="J37" s="54" t="str">
        <f>'Service Points'!F59</f>
        <v/>
      </c>
      <c r="K37" s="54" t="str">
        <f>'Service Points'!G59</f>
        <v/>
      </c>
      <c r="L37" s="54">
        <f>'Service Points'!H59</f>
        <v>0</v>
      </c>
      <c r="M37" s="54" t="str">
        <f>'Service Points'!I59</f>
        <v/>
      </c>
      <c r="N37" s="54" t="str">
        <f>'Service Points'!J59</f>
        <v/>
      </c>
    </row>
    <row r="38" spans="1:14" ht="12.75" customHeight="1" x14ac:dyDescent="0.3">
      <c r="A38" s="54" t="s">
        <v>750</v>
      </c>
      <c r="B38" s="54" t="s">
        <v>751</v>
      </c>
      <c r="E38" s="54" t="str">
        <f>Data!$A$5</f>
        <v>_____</v>
      </c>
      <c r="F38" s="54" t="str">
        <f>Data!$B$5</f>
        <v>Please Select Your Authority (click inside cell)</v>
      </c>
      <c r="G38" s="54" t="str">
        <f>'Service Points'!A60</f>
        <v>______30</v>
      </c>
      <c r="H38" s="54" t="str">
        <f>'Service Points'!D60</f>
        <v/>
      </c>
      <c r="I38" s="54" t="str">
        <f>'Service Points'!E60</f>
        <v/>
      </c>
      <c r="J38" s="54" t="str">
        <f>'Service Points'!F60</f>
        <v/>
      </c>
      <c r="K38" s="54" t="str">
        <f>'Service Points'!G60</f>
        <v/>
      </c>
      <c r="L38" s="54">
        <f>'Service Points'!H60</f>
        <v>0</v>
      </c>
      <c r="M38" s="54" t="str">
        <f>'Service Points'!I60</f>
        <v/>
      </c>
      <c r="N38" s="54" t="str">
        <f>'Service Points'!J60</f>
        <v/>
      </c>
    </row>
    <row r="39" spans="1:14" ht="12.75" customHeight="1" x14ac:dyDescent="0.3">
      <c r="A39" s="54" t="s">
        <v>752</v>
      </c>
      <c r="B39" s="54" t="s">
        <v>753</v>
      </c>
      <c r="E39" s="54" t="str">
        <f>Data!$A$5</f>
        <v>_____</v>
      </c>
      <c r="F39" s="54" t="str">
        <f>Data!$B$5</f>
        <v>Please Select Your Authority (click inside cell)</v>
      </c>
      <c r="G39" s="54" t="str">
        <f>'Service Points'!A61</f>
        <v>______31</v>
      </c>
      <c r="H39" s="54" t="str">
        <f>'Service Points'!D61</f>
        <v/>
      </c>
      <c r="I39" s="54" t="str">
        <f>'Service Points'!E61</f>
        <v/>
      </c>
      <c r="J39" s="54" t="str">
        <f>'Service Points'!F61</f>
        <v/>
      </c>
      <c r="K39" s="54" t="str">
        <f>'Service Points'!G61</f>
        <v/>
      </c>
      <c r="L39" s="54">
        <f>'Service Points'!H61</f>
        <v>0</v>
      </c>
      <c r="M39" s="54" t="str">
        <f>'Service Points'!I61</f>
        <v/>
      </c>
      <c r="N39" s="54" t="str">
        <f>'Service Points'!J61</f>
        <v/>
      </c>
    </row>
    <row r="40" spans="1:14" ht="12.75" customHeight="1" x14ac:dyDescent="0.3">
      <c r="A40" s="54" t="s">
        <v>754</v>
      </c>
      <c r="B40" s="54" t="s">
        <v>755</v>
      </c>
      <c r="E40" s="54" t="str">
        <f>Data!$A$5</f>
        <v>_____</v>
      </c>
      <c r="F40" s="54" t="str">
        <f>Data!$B$5</f>
        <v>Please Select Your Authority (click inside cell)</v>
      </c>
      <c r="G40" s="54" t="str">
        <f>'Service Points'!A62</f>
        <v>______32</v>
      </c>
      <c r="H40" s="54" t="str">
        <f>'Service Points'!D62</f>
        <v/>
      </c>
      <c r="I40" s="54" t="str">
        <f>'Service Points'!E62</f>
        <v/>
      </c>
      <c r="J40" s="54" t="str">
        <f>'Service Points'!F62</f>
        <v/>
      </c>
      <c r="K40" s="54" t="str">
        <f>'Service Points'!G62</f>
        <v/>
      </c>
      <c r="L40" s="54">
        <f>'Service Points'!H62</f>
        <v>0</v>
      </c>
      <c r="M40" s="54" t="str">
        <f>'Service Points'!I62</f>
        <v/>
      </c>
      <c r="N40" s="54" t="str">
        <f>'Service Points'!J62</f>
        <v/>
      </c>
    </row>
    <row r="41" spans="1:14" ht="12.75" customHeight="1" x14ac:dyDescent="0.3">
      <c r="A41" s="54" t="s">
        <v>756</v>
      </c>
      <c r="B41" s="54" t="s">
        <v>757</v>
      </c>
      <c r="E41" s="54" t="str">
        <f>Data!$A$5</f>
        <v>_____</v>
      </c>
      <c r="F41" s="54" t="str">
        <f>Data!$B$5</f>
        <v>Please Select Your Authority (click inside cell)</v>
      </c>
      <c r="G41" s="54" t="str">
        <f>'Service Points'!A63</f>
        <v>______33</v>
      </c>
      <c r="H41" s="54" t="str">
        <f>'Service Points'!D63</f>
        <v/>
      </c>
      <c r="I41" s="54" t="str">
        <f>'Service Points'!E63</f>
        <v/>
      </c>
      <c r="J41" s="54" t="str">
        <f>'Service Points'!F63</f>
        <v/>
      </c>
      <c r="K41" s="54" t="str">
        <f>'Service Points'!G63</f>
        <v/>
      </c>
      <c r="L41" s="54">
        <f>'Service Points'!H63</f>
        <v>0</v>
      </c>
      <c r="M41" s="54" t="str">
        <f>'Service Points'!I63</f>
        <v/>
      </c>
      <c r="N41" s="54" t="str">
        <f>'Service Points'!J63</f>
        <v/>
      </c>
    </row>
    <row r="42" spans="1:14" ht="12.75" customHeight="1" x14ac:dyDescent="0.3">
      <c r="A42" s="54" t="s">
        <v>758</v>
      </c>
      <c r="B42" s="54" t="s">
        <v>759</v>
      </c>
      <c r="E42" s="54" t="str">
        <f>Data!$A$5</f>
        <v>_____</v>
      </c>
      <c r="F42" s="54" t="str">
        <f>Data!$B$5</f>
        <v>Please Select Your Authority (click inside cell)</v>
      </c>
      <c r="G42" s="54" t="str">
        <f>'Service Points'!A64</f>
        <v>______34</v>
      </c>
      <c r="H42" s="54" t="str">
        <f>'Service Points'!D64</f>
        <v/>
      </c>
      <c r="I42" s="54" t="str">
        <f>'Service Points'!E64</f>
        <v/>
      </c>
      <c r="J42" s="54" t="str">
        <f>'Service Points'!F64</f>
        <v/>
      </c>
      <c r="K42" s="54" t="str">
        <f>'Service Points'!G64</f>
        <v/>
      </c>
      <c r="L42" s="54">
        <f>'Service Points'!H64</f>
        <v>0</v>
      </c>
      <c r="M42" s="54" t="str">
        <f>'Service Points'!I64</f>
        <v/>
      </c>
      <c r="N42" s="54" t="str">
        <f>'Service Points'!J64</f>
        <v/>
      </c>
    </row>
    <row r="43" spans="1:14" ht="12.75" customHeight="1" x14ac:dyDescent="0.3">
      <c r="A43" s="54" t="s">
        <v>760</v>
      </c>
      <c r="B43" s="54" t="s">
        <v>761</v>
      </c>
      <c r="E43" s="54" t="str">
        <f>Data!$A$5</f>
        <v>_____</v>
      </c>
      <c r="F43" s="54" t="str">
        <f>Data!$B$5</f>
        <v>Please Select Your Authority (click inside cell)</v>
      </c>
      <c r="G43" s="54" t="str">
        <f>'Service Points'!A65</f>
        <v>______35</v>
      </c>
      <c r="H43" s="54" t="str">
        <f>'Service Points'!D65</f>
        <v/>
      </c>
      <c r="I43" s="54" t="str">
        <f>'Service Points'!E65</f>
        <v/>
      </c>
      <c r="J43" s="54" t="str">
        <f>'Service Points'!F65</f>
        <v/>
      </c>
      <c r="K43" s="54" t="str">
        <f>'Service Points'!G65</f>
        <v/>
      </c>
      <c r="L43" s="54">
        <f>'Service Points'!H65</f>
        <v>0</v>
      </c>
      <c r="M43" s="54" t="str">
        <f>'Service Points'!I65</f>
        <v/>
      </c>
      <c r="N43" s="54" t="str">
        <f>'Service Points'!J65</f>
        <v/>
      </c>
    </row>
    <row r="44" spans="1:14" ht="12.75" customHeight="1" x14ac:dyDescent="0.3">
      <c r="A44" s="54" t="s">
        <v>762</v>
      </c>
      <c r="B44" s="54" t="s">
        <v>763</v>
      </c>
      <c r="E44" s="54" t="str">
        <f>Data!$A$5</f>
        <v>_____</v>
      </c>
      <c r="F44" s="54" t="str">
        <f>Data!$B$5</f>
        <v>Please Select Your Authority (click inside cell)</v>
      </c>
      <c r="G44" s="54" t="str">
        <f>'Service Points'!A66</f>
        <v>______36</v>
      </c>
      <c r="H44" s="54" t="str">
        <f>'Service Points'!D66</f>
        <v/>
      </c>
      <c r="I44" s="54" t="str">
        <f>'Service Points'!E66</f>
        <v/>
      </c>
      <c r="J44" s="54" t="str">
        <f>'Service Points'!F66</f>
        <v/>
      </c>
      <c r="K44" s="54" t="str">
        <f>'Service Points'!G66</f>
        <v/>
      </c>
      <c r="L44" s="54">
        <f>'Service Points'!H66</f>
        <v>0</v>
      </c>
      <c r="M44" s="54" t="str">
        <f>'Service Points'!I66</f>
        <v/>
      </c>
      <c r="N44" s="54" t="str">
        <f>'Service Points'!J66</f>
        <v/>
      </c>
    </row>
    <row r="45" spans="1:14" ht="12.75" customHeight="1" x14ac:dyDescent="0.3">
      <c r="A45" s="54" t="s">
        <v>764</v>
      </c>
      <c r="B45" s="54" t="s">
        <v>765</v>
      </c>
      <c r="E45" s="54" t="str">
        <f>Data!$A$5</f>
        <v>_____</v>
      </c>
      <c r="F45" s="54" t="str">
        <f>Data!$B$5</f>
        <v>Please Select Your Authority (click inside cell)</v>
      </c>
      <c r="G45" s="54" t="str">
        <f>'Service Points'!A67</f>
        <v>______37</v>
      </c>
      <c r="H45" s="54" t="str">
        <f>'Service Points'!D67</f>
        <v/>
      </c>
      <c r="I45" s="54" t="str">
        <f>'Service Points'!E67</f>
        <v/>
      </c>
      <c r="J45" s="54" t="str">
        <f>'Service Points'!F67</f>
        <v/>
      </c>
      <c r="K45" s="54" t="str">
        <f>'Service Points'!G67</f>
        <v/>
      </c>
      <c r="L45" s="54">
        <f>'Service Points'!H67</f>
        <v>0</v>
      </c>
      <c r="M45" s="54" t="str">
        <f>'Service Points'!I67</f>
        <v/>
      </c>
      <c r="N45" s="54" t="str">
        <f>'Service Points'!J67</f>
        <v/>
      </c>
    </row>
    <row r="46" spans="1:14" ht="12.75" customHeight="1" x14ac:dyDescent="0.3">
      <c r="A46" s="54" t="s">
        <v>766</v>
      </c>
      <c r="B46" s="54" t="s">
        <v>767</v>
      </c>
      <c r="E46" s="54" t="str">
        <f>Data!$A$5</f>
        <v>_____</v>
      </c>
      <c r="F46" s="54" t="str">
        <f>Data!$B$5</f>
        <v>Please Select Your Authority (click inside cell)</v>
      </c>
      <c r="G46" s="54" t="str">
        <f>'Service Points'!A68</f>
        <v>______38</v>
      </c>
      <c r="H46" s="54" t="str">
        <f>'Service Points'!D68</f>
        <v/>
      </c>
      <c r="I46" s="54" t="str">
        <f>'Service Points'!E68</f>
        <v/>
      </c>
      <c r="J46" s="54" t="str">
        <f>'Service Points'!F68</f>
        <v/>
      </c>
      <c r="K46" s="54" t="str">
        <f>'Service Points'!G68</f>
        <v/>
      </c>
      <c r="L46" s="54">
        <f>'Service Points'!H68</f>
        <v>0</v>
      </c>
      <c r="M46" s="54" t="str">
        <f>'Service Points'!I68</f>
        <v/>
      </c>
      <c r="N46" s="54" t="str">
        <f>'Service Points'!J68</f>
        <v/>
      </c>
    </row>
    <row r="47" spans="1:14" ht="12.75" customHeight="1" x14ac:dyDescent="0.3">
      <c r="A47" s="54" t="s">
        <v>768</v>
      </c>
      <c r="B47" s="54" t="s">
        <v>769</v>
      </c>
      <c r="E47" s="54" t="str">
        <f>Data!$A$5</f>
        <v>_____</v>
      </c>
      <c r="F47" s="54" t="str">
        <f>Data!$B$5</f>
        <v>Please Select Your Authority (click inside cell)</v>
      </c>
      <c r="G47" s="54" t="str">
        <f>'Service Points'!A69</f>
        <v>______39</v>
      </c>
      <c r="H47" s="54" t="str">
        <f>'Service Points'!D69</f>
        <v/>
      </c>
      <c r="I47" s="54" t="str">
        <f>'Service Points'!E69</f>
        <v/>
      </c>
      <c r="J47" s="54" t="str">
        <f>'Service Points'!F69</f>
        <v/>
      </c>
      <c r="K47" s="54" t="str">
        <f>'Service Points'!G69</f>
        <v/>
      </c>
      <c r="L47" s="54">
        <f>'Service Points'!H69</f>
        <v>0</v>
      </c>
      <c r="M47" s="54" t="str">
        <f>'Service Points'!I69</f>
        <v/>
      </c>
      <c r="N47" s="54" t="str">
        <f>'Service Points'!J69</f>
        <v/>
      </c>
    </row>
    <row r="48" spans="1:14" ht="12.75" customHeight="1" x14ac:dyDescent="0.3">
      <c r="A48" s="54" t="s">
        <v>770</v>
      </c>
      <c r="B48" s="54" t="s">
        <v>771</v>
      </c>
      <c r="E48" s="54" t="str">
        <f>Data!$A$5</f>
        <v>_____</v>
      </c>
      <c r="F48" s="54" t="str">
        <f>Data!$B$5</f>
        <v>Please Select Your Authority (click inside cell)</v>
      </c>
      <c r="G48" s="54" t="str">
        <f>'Service Points'!A70</f>
        <v>______40</v>
      </c>
      <c r="H48" s="54" t="str">
        <f>'Service Points'!D70</f>
        <v/>
      </c>
      <c r="I48" s="54" t="str">
        <f>'Service Points'!E70</f>
        <v/>
      </c>
      <c r="J48" s="54" t="str">
        <f>'Service Points'!F70</f>
        <v/>
      </c>
      <c r="K48" s="54" t="str">
        <f>'Service Points'!G70</f>
        <v/>
      </c>
      <c r="L48" s="54">
        <f>'Service Points'!H70</f>
        <v>0</v>
      </c>
      <c r="M48" s="54" t="str">
        <f>'Service Points'!I70</f>
        <v/>
      </c>
      <c r="N48" s="54" t="str">
        <f>'Service Points'!J70</f>
        <v/>
      </c>
    </row>
    <row r="49" spans="1:14" ht="12.75" customHeight="1" x14ac:dyDescent="0.3">
      <c r="A49" s="54" t="s">
        <v>772</v>
      </c>
      <c r="B49" s="54" t="s">
        <v>773</v>
      </c>
      <c r="E49" s="54" t="str">
        <f>Data!$A$5</f>
        <v>_____</v>
      </c>
      <c r="F49" s="54" t="str">
        <f>Data!$B$5</f>
        <v>Please Select Your Authority (click inside cell)</v>
      </c>
      <c r="G49" s="54" t="str">
        <f>'Service Points'!A71</f>
        <v>______41</v>
      </c>
      <c r="H49" s="54" t="str">
        <f>'Service Points'!D71</f>
        <v/>
      </c>
      <c r="I49" s="54" t="str">
        <f>'Service Points'!E71</f>
        <v/>
      </c>
      <c r="J49" s="54" t="str">
        <f>'Service Points'!F71</f>
        <v/>
      </c>
      <c r="K49" s="54" t="str">
        <f>'Service Points'!G71</f>
        <v/>
      </c>
      <c r="L49" s="54">
        <f>'Service Points'!H71</f>
        <v>0</v>
      </c>
      <c r="M49" s="54" t="str">
        <f>'Service Points'!I71</f>
        <v/>
      </c>
      <c r="N49" s="54" t="str">
        <f>'Service Points'!J71</f>
        <v/>
      </c>
    </row>
    <row r="50" spans="1:14" ht="12.75" customHeight="1" x14ac:dyDescent="0.3">
      <c r="A50" s="54" t="s">
        <v>774</v>
      </c>
      <c r="B50" s="54" t="s">
        <v>775</v>
      </c>
      <c r="E50" s="54" t="str">
        <f>Data!$A$5</f>
        <v>_____</v>
      </c>
      <c r="F50" s="54" t="str">
        <f>Data!$B$5</f>
        <v>Please Select Your Authority (click inside cell)</v>
      </c>
      <c r="G50" s="54" t="str">
        <f>'Service Points'!A72</f>
        <v>______42</v>
      </c>
      <c r="H50" s="54" t="str">
        <f>'Service Points'!D72</f>
        <v/>
      </c>
      <c r="I50" s="54" t="str">
        <f>'Service Points'!E72</f>
        <v/>
      </c>
      <c r="J50" s="54" t="str">
        <f>'Service Points'!F72</f>
        <v/>
      </c>
      <c r="K50" s="54" t="str">
        <f>'Service Points'!G72</f>
        <v/>
      </c>
      <c r="L50" s="54">
        <f>'Service Points'!H72</f>
        <v>0</v>
      </c>
      <c r="M50" s="54" t="str">
        <f>'Service Points'!I72</f>
        <v/>
      </c>
      <c r="N50" s="54" t="str">
        <f>'Service Points'!J72</f>
        <v/>
      </c>
    </row>
    <row r="51" spans="1:14" ht="12.75" customHeight="1" x14ac:dyDescent="0.3">
      <c r="A51" s="54" t="s">
        <v>776</v>
      </c>
      <c r="B51" s="54" t="s">
        <v>777</v>
      </c>
      <c r="E51" s="54" t="str">
        <f>Data!$A$5</f>
        <v>_____</v>
      </c>
      <c r="F51" s="54" t="str">
        <f>Data!$B$5</f>
        <v>Please Select Your Authority (click inside cell)</v>
      </c>
      <c r="G51" s="54" t="str">
        <f>'Service Points'!A73</f>
        <v>______43</v>
      </c>
      <c r="H51" s="54" t="str">
        <f>'Service Points'!D73</f>
        <v/>
      </c>
      <c r="I51" s="54" t="str">
        <f>'Service Points'!E73</f>
        <v/>
      </c>
      <c r="J51" s="54" t="str">
        <f>'Service Points'!F73</f>
        <v/>
      </c>
      <c r="K51" s="54" t="str">
        <f>'Service Points'!G73</f>
        <v/>
      </c>
      <c r="L51" s="54">
        <f>'Service Points'!H73</f>
        <v>0</v>
      </c>
      <c r="M51" s="54" t="str">
        <f>'Service Points'!I73</f>
        <v/>
      </c>
      <c r="N51" s="54" t="str">
        <f>'Service Points'!J73</f>
        <v/>
      </c>
    </row>
    <row r="52" spans="1:14" ht="12.75" customHeight="1" x14ac:dyDescent="0.3">
      <c r="A52" s="54" t="s">
        <v>778</v>
      </c>
      <c r="B52" s="54" t="s">
        <v>779</v>
      </c>
      <c r="E52" s="54" t="str">
        <f>Data!$A$5</f>
        <v>_____</v>
      </c>
      <c r="F52" s="54" t="str">
        <f>Data!$B$5</f>
        <v>Please Select Your Authority (click inside cell)</v>
      </c>
      <c r="G52" s="54" t="str">
        <f>'Service Points'!A74</f>
        <v>______44</v>
      </c>
      <c r="H52" s="54" t="str">
        <f>'Service Points'!D74</f>
        <v/>
      </c>
      <c r="I52" s="54" t="str">
        <f>'Service Points'!E74</f>
        <v/>
      </c>
      <c r="J52" s="54" t="str">
        <f>'Service Points'!F74</f>
        <v/>
      </c>
      <c r="K52" s="54" t="str">
        <f>'Service Points'!G74</f>
        <v/>
      </c>
      <c r="L52" s="54">
        <f>'Service Points'!H74</f>
        <v>0</v>
      </c>
      <c r="M52" s="54" t="str">
        <f>'Service Points'!I74</f>
        <v/>
      </c>
      <c r="N52" s="54" t="str">
        <f>'Service Points'!J74</f>
        <v/>
      </c>
    </row>
    <row r="53" spans="1:14" ht="12.75" customHeight="1" x14ac:dyDescent="0.3">
      <c r="A53" s="54" t="s">
        <v>780</v>
      </c>
      <c r="B53" s="54" t="s">
        <v>781</v>
      </c>
      <c r="E53" s="54" t="str">
        <f>Data!$A$5</f>
        <v>_____</v>
      </c>
      <c r="F53" s="54" t="str">
        <f>Data!$B$5</f>
        <v>Please Select Your Authority (click inside cell)</v>
      </c>
      <c r="G53" s="54" t="str">
        <f>'Service Points'!A75</f>
        <v>______45</v>
      </c>
      <c r="H53" s="54" t="str">
        <f>'Service Points'!D75</f>
        <v/>
      </c>
      <c r="I53" s="54" t="str">
        <f>'Service Points'!E75</f>
        <v/>
      </c>
      <c r="J53" s="54" t="str">
        <f>'Service Points'!F75</f>
        <v/>
      </c>
      <c r="K53" s="54" t="str">
        <f>'Service Points'!G75</f>
        <v/>
      </c>
      <c r="L53" s="54">
        <f>'Service Points'!H75</f>
        <v>0</v>
      </c>
      <c r="M53" s="54" t="str">
        <f>'Service Points'!I75</f>
        <v/>
      </c>
      <c r="N53" s="54" t="str">
        <f>'Service Points'!J75</f>
        <v/>
      </c>
    </row>
    <row r="54" spans="1:14" ht="12.75" customHeight="1" x14ac:dyDescent="0.3">
      <c r="A54" s="54" t="s">
        <v>782</v>
      </c>
      <c r="B54" s="54" t="s">
        <v>783</v>
      </c>
      <c r="E54" s="54" t="str">
        <f>Data!$A$5</f>
        <v>_____</v>
      </c>
      <c r="F54" s="54" t="str">
        <f>Data!$B$5</f>
        <v>Please Select Your Authority (click inside cell)</v>
      </c>
      <c r="G54" s="54" t="str">
        <f>'Service Points'!A76</f>
        <v>______46</v>
      </c>
      <c r="H54" s="54" t="str">
        <f>'Service Points'!D76</f>
        <v/>
      </c>
      <c r="I54" s="54" t="str">
        <f>'Service Points'!E76</f>
        <v/>
      </c>
      <c r="J54" s="54" t="str">
        <f>'Service Points'!F76</f>
        <v/>
      </c>
      <c r="K54" s="54" t="str">
        <f>'Service Points'!G76</f>
        <v/>
      </c>
      <c r="L54" s="54">
        <f>'Service Points'!H76</f>
        <v>0</v>
      </c>
      <c r="M54" s="54" t="str">
        <f>'Service Points'!I76</f>
        <v/>
      </c>
      <c r="N54" s="54" t="str">
        <f>'Service Points'!J76</f>
        <v/>
      </c>
    </row>
    <row r="55" spans="1:14" ht="12.75" customHeight="1" x14ac:dyDescent="0.3">
      <c r="A55" s="54" t="s">
        <v>784</v>
      </c>
      <c r="B55" s="54" t="s">
        <v>785</v>
      </c>
      <c r="E55" s="54" t="str">
        <f>Data!$A$5</f>
        <v>_____</v>
      </c>
      <c r="F55" s="54" t="str">
        <f>Data!$B$5</f>
        <v>Please Select Your Authority (click inside cell)</v>
      </c>
      <c r="G55" s="54" t="str">
        <f>'Service Points'!A77</f>
        <v>______47</v>
      </c>
      <c r="H55" s="54" t="str">
        <f>'Service Points'!D77</f>
        <v/>
      </c>
      <c r="I55" s="54" t="str">
        <f>'Service Points'!E77</f>
        <v/>
      </c>
      <c r="J55" s="54" t="str">
        <f>'Service Points'!F77</f>
        <v/>
      </c>
      <c r="K55" s="54" t="str">
        <f>'Service Points'!G77</f>
        <v/>
      </c>
      <c r="L55" s="54">
        <f>'Service Points'!H77</f>
        <v>0</v>
      </c>
      <c r="M55" s="54" t="str">
        <f>'Service Points'!I77</f>
        <v/>
      </c>
      <c r="N55" s="54" t="str">
        <f>'Service Points'!J77</f>
        <v/>
      </c>
    </row>
    <row r="56" spans="1:14" ht="12.75" customHeight="1" x14ac:dyDescent="0.3">
      <c r="A56" s="54" t="s">
        <v>786</v>
      </c>
      <c r="B56" s="54" t="s">
        <v>787</v>
      </c>
      <c r="E56" s="54" t="str">
        <f>Data!$A$5</f>
        <v>_____</v>
      </c>
      <c r="F56" s="54" t="str">
        <f>Data!$B$5</f>
        <v>Please Select Your Authority (click inside cell)</v>
      </c>
      <c r="G56" s="54" t="str">
        <f>'Service Points'!A78</f>
        <v>______48</v>
      </c>
      <c r="H56" s="54" t="str">
        <f>'Service Points'!D78</f>
        <v/>
      </c>
      <c r="I56" s="54" t="str">
        <f>'Service Points'!E78</f>
        <v/>
      </c>
      <c r="J56" s="54" t="str">
        <f>'Service Points'!F78</f>
        <v/>
      </c>
      <c r="K56" s="54" t="str">
        <f>'Service Points'!G78</f>
        <v/>
      </c>
      <c r="L56" s="54">
        <f>'Service Points'!H78</f>
        <v>0</v>
      </c>
      <c r="M56" s="54" t="str">
        <f>'Service Points'!I78</f>
        <v/>
      </c>
      <c r="N56" s="54" t="str">
        <f>'Service Points'!J78</f>
        <v/>
      </c>
    </row>
    <row r="57" spans="1:14" ht="12.75" customHeight="1" x14ac:dyDescent="0.3">
      <c r="A57" s="54" t="s">
        <v>788</v>
      </c>
      <c r="B57" s="54" t="s">
        <v>789</v>
      </c>
      <c r="E57" s="54" t="str">
        <f>Data!$A$5</f>
        <v>_____</v>
      </c>
      <c r="F57" s="54" t="str">
        <f>Data!$B$5</f>
        <v>Please Select Your Authority (click inside cell)</v>
      </c>
      <c r="G57" s="54" t="str">
        <f>'Service Points'!A79</f>
        <v>______49</v>
      </c>
      <c r="H57" s="54" t="str">
        <f>'Service Points'!D79</f>
        <v/>
      </c>
      <c r="I57" s="54" t="str">
        <f>'Service Points'!E79</f>
        <v/>
      </c>
      <c r="J57" s="54" t="str">
        <f>'Service Points'!F79</f>
        <v/>
      </c>
      <c r="K57" s="54" t="str">
        <f>'Service Points'!G79</f>
        <v/>
      </c>
      <c r="L57" s="54">
        <f>'Service Points'!H79</f>
        <v>0</v>
      </c>
      <c r="M57" s="54" t="str">
        <f>'Service Points'!I79</f>
        <v/>
      </c>
      <c r="N57" s="54" t="str">
        <f>'Service Points'!J79</f>
        <v/>
      </c>
    </row>
    <row r="58" spans="1:14" ht="12.75" customHeight="1" x14ac:dyDescent="0.3">
      <c r="A58" s="54" t="s">
        <v>790</v>
      </c>
      <c r="B58" s="54" t="s">
        <v>791</v>
      </c>
      <c r="E58" s="54" t="str">
        <f>Data!$A$5</f>
        <v>_____</v>
      </c>
      <c r="F58" s="54" t="str">
        <f>Data!$B$5</f>
        <v>Please Select Your Authority (click inside cell)</v>
      </c>
      <c r="G58" s="54" t="str">
        <f>'Service Points'!A80</f>
        <v>______50</v>
      </c>
      <c r="H58" s="54" t="str">
        <f>'Service Points'!D80</f>
        <v/>
      </c>
      <c r="I58" s="54" t="str">
        <f>'Service Points'!E80</f>
        <v/>
      </c>
      <c r="J58" s="54" t="str">
        <f>'Service Points'!F80</f>
        <v/>
      </c>
      <c r="K58" s="54" t="str">
        <f>'Service Points'!G80</f>
        <v/>
      </c>
      <c r="L58" s="54">
        <f>'Service Points'!H80</f>
        <v>0</v>
      </c>
      <c r="M58" s="54" t="str">
        <f>'Service Points'!I80</f>
        <v/>
      </c>
      <c r="N58" s="54" t="str">
        <f>'Service Points'!J80</f>
        <v/>
      </c>
    </row>
    <row r="59" spans="1:14" ht="12.75" customHeight="1" x14ac:dyDescent="0.3">
      <c r="A59" s="54" t="s">
        <v>792</v>
      </c>
      <c r="B59" s="54" t="s">
        <v>793</v>
      </c>
      <c r="E59" s="54" t="str">
        <f>Data!$A$5</f>
        <v>_____</v>
      </c>
      <c r="F59" s="54" t="str">
        <f>Data!$B$5</f>
        <v>Please Select Your Authority (click inside cell)</v>
      </c>
      <c r="G59" s="54" t="str">
        <f>'Service Points'!A81</f>
        <v>______51</v>
      </c>
      <c r="H59" s="54" t="str">
        <f>'Service Points'!D81</f>
        <v/>
      </c>
      <c r="I59" s="54" t="str">
        <f>'Service Points'!E81</f>
        <v/>
      </c>
      <c r="J59" s="54" t="str">
        <f>'Service Points'!F81</f>
        <v/>
      </c>
      <c r="K59" s="54" t="str">
        <f>'Service Points'!G81</f>
        <v/>
      </c>
      <c r="L59" s="54">
        <f>'Service Points'!H81</f>
        <v>0</v>
      </c>
      <c r="M59" s="54" t="str">
        <f>'Service Points'!I81</f>
        <v/>
      </c>
      <c r="N59" s="54" t="str">
        <f>'Service Points'!J81</f>
        <v/>
      </c>
    </row>
    <row r="60" spans="1:14" ht="12.75" customHeight="1" x14ac:dyDescent="0.3">
      <c r="A60" s="54" t="s">
        <v>794</v>
      </c>
      <c r="B60" s="54" t="s">
        <v>795</v>
      </c>
      <c r="E60" s="54" t="str">
        <f>Data!$A$5</f>
        <v>_____</v>
      </c>
      <c r="F60" s="54" t="str">
        <f>Data!$B$5</f>
        <v>Please Select Your Authority (click inside cell)</v>
      </c>
      <c r="G60" s="54" t="str">
        <f>'Service Points'!A82</f>
        <v>______52</v>
      </c>
      <c r="H60" s="54" t="str">
        <f>'Service Points'!D82</f>
        <v/>
      </c>
      <c r="I60" s="54" t="str">
        <f>'Service Points'!E82</f>
        <v/>
      </c>
      <c r="J60" s="54" t="str">
        <f>'Service Points'!F82</f>
        <v/>
      </c>
      <c r="K60" s="54" t="str">
        <f>'Service Points'!G82</f>
        <v/>
      </c>
      <c r="L60" s="54">
        <f>'Service Points'!H82</f>
        <v>0</v>
      </c>
      <c r="M60" s="54" t="str">
        <f>'Service Points'!I82</f>
        <v/>
      </c>
      <c r="N60" s="54" t="str">
        <f>'Service Points'!J82</f>
        <v/>
      </c>
    </row>
    <row r="61" spans="1:14" ht="12.75" customHeight="1" x14ac:dyDescent="0.3">
      <c r="A61" s="54" t="s">
        <v>796</v>
      </c>
      <c r="B61" s="54" t="s">
        <v>797</v>
      </c>
      <c r="E61" s="54" t="str">
        <f>Data!$A$5</f>
        <v>_____</v>
      </c>
      <c r="F61" s="54" t="str">
        <f>Data!$B$5</f>
        <v>Please Select Your Authority (click inside cell)</v>
      </c>
      <c r="G61" s="54" t="str">
        <f>'Service Points'!A83</f>
        <v>______53</v>
      </c>
      <c r="H61" s="54" t="str">
        <f>'Service Points'!D83</f>
        <v/>
      </c>
      <c r="I61" s="54" t="str">
        <f>'Service Points'!E83</f>
        <v/>
      </c>
      <c r="J61" s="54" t="str">
        <f>'Service Points'!F83</f>
        <v/>
      </c>
      <c r="K61" s="54" t="str">
        <f>'Service Points'!G83</f>
        <v/>
      </c>
      <c r="L61" s="54">
        <f>'Service Points'!H83</f>
        <v>0</v>
      </c>
      <c r="M61" s="54" t="str">
        <f>'Service Points'!I83</f>
        <v/>
      </c>
      <c r="N61" s="54" t="str">
        <f>'Service Points'!J83</f>
        <v/>
      </c>
    </row>
    <row r="62" spans="1:14" ht="12.75" customHeight="1" x14ac:dyDescent="0.3">
      <c r="A62" s="54" t="s">
        <v>798</v>
      </c>
      <c r="B62" s="54" t="s">
        <v>799</v>
      </c>
      <c r="E62" s="54" t="str">
        <f>Data!$A$5</f>
        <v>_____</v>
      </c>
      <c r="F62" s="54" t="str">
        <f>Data!$B$5</f>
        <v>Please Select Your Authority (click inside cell)</v>
      </c>
      <c r="G62" s="54" t="str">
        <f>'Service Points'!A84</f>
        <v>______54</v>
      </c>
      <c r="H62" s="54" t="str">
        <f>'Service Points'!D84</f>
        <v/>
      </c>
      <c r="I62" s="54" t="str">
        <f>'Service Points'!E84</f>
        <v/>
      </c>
      <c r="J62" s="54" t="str">
        <f>'Service Points'!F84</f>
        <v/>
      </c>
      <c r="K62" s="54" t="str">
        <f>'Service Points'!G84</f>
        <v/>
      </c>
      <c r="L62" s="54">
        <f>'Service Points'!H84</f>
        <v>0</v>
      </c>
      <c r="M62" s="54" t="str">
        <f>'Service Points'!I84</f>
        <v/>
      </c>
      <c r="N62" s="54" t="str">
        <f>'Service Points'!J84</f>
        <v/>
      </c>
    </row>
    <row r="63" spans="1:14" ht="12.75" customHeight="1" x14ac:dyDescent="0.3">
      <c r="A63" s="54" t="s">
        <v>800</v>
      </c>
      <c r="B63" s="54" t="s">
        <v>801</v>
      </c>
      <c r="E63" s="54" t="str">
        <f>Data!$A$5</f>
        <v>_____</v>
      </c>
      <c r="F63" s="54" t="str">
        <f>Data!$B$5</f>
        <v>Please Select Your Authority (click inside cell)</v>
      </c>
      <c r="G63" s="54" t="str">
        <f>'Service Points'!A85</f>
        <v>______55</v>
      </c>
      <c r="H63" s="54" t="str">
        <f>'Service Points'!D85</f>
        <v/>
      </c>
      <c r="I63" s="54" t="str">
        <f>'Service Points'!E85</f>
        <v/>
      </c>
      <c r="J63" s="54" t="str">
        <f>'Service Points'!F85</f>
        <v/>
      </c>
      <c r="K63" s="54" t="str">
        <f>'Service Points'!G85</f>
        <v/>
      </c>
      <c r="L63" s="54">
        <f>'Service Points'!H85</f>
        <v>0</v>
      </c>
      <c r="M63" s="54" t="str">
        <f>'Service Points'!I85</f>
        <v/>
      </c>
      <c r="N63" s="54" t="str">
        <f>'Service Points'!J85</f>
        <v/>
      </c>
    </row>
    <row r="64" spans="1:14" ht="12.75" customHeight="1" x14ac:dyDescent="0.3">
      <c r="A64" s="54" t="s">
        <v>802</v>
      </c>
      <c r="B64" s="54" t="s">
        <v>803</v>
      </c>
      <c r="E64" s="54" t="str">
        <f>Data!$A$5</f>
        <v>_____</v>
      </c>
      <c r="F64" s="54" t="str">
        <f>Data!$B$5</f>
        <v>Please Select Your Authority (click inside cell)</v>
      </c>
      <c r="G64" s="54" t="str">
        <f>'Service Points'!A86</f>
        <v>______56</v>
      </c>
      <c r="H64" s="54" t="str">
        <f>'Service Points'!D86</f>
        <v/>
      </c>
      <c r="I64" s="54" t="str">
        <f>'Service Points'!E86</f>
        <v/>
      </c>
      <c r="J64" s="54" t="str">
        <f>'Service Points'!F86</f>
        <v/>
      </c>
      <c r="K64" s="54" t="str">
        <f>'Service Points'!G86</f>
        <v/>
      </c>
      <c r="L64" s="54">
        <f>'Service Points'!H86</f>
        <v>0</v>
      </c>
      <c r="M64" s="54" t="str">
        <f>'Service Points'!I86</f>
        <v/>
      </c>
      <c r="N64" s="54" t="str">
        <f>'Service Points'!J86</f>
        <v/>
      </c>
    </row>
    <row r="65" spans="1:14" ht="12.75" customHeight="1" x14ac:dyDescent="0.3">
      <c r="A65" s="54" t="s">
        <v>804</v>
      </c>
      <c r="B65" s="54" t="s">
        <v>805</v>
      </c>
      <c r="E65" s="54" t="str">
        <f>Data!$A$5</f>
        <v>_____</v>
      </c>
      <c r="F65" s="54" t="str">
        <f>Data!$B$5</f>
        <v>Please Select Your Authority (click inside cell)</v>
      </c>
      <c r="G65" s="54" t="str">
        <f>'Service Points'!A87</f>
        <v>______57</v>
      </c>
      <c r="H65" s="54" t="str">
        <f>'Service Points'!D87</f>
        <v/>
      </c>
      <c r="I65" s="54" t="str">
        <f>'Service Points'!E87</f>
        <v/>
      </c>
      <c r="J65" s="54" t="str">
        <f>'Service Points'!F87</f>
        <v/>
      </c>
      <c r="K65" s="54" t="str">
        <f>'Service Points'!G87</f>
        <v/>
      </c>
      <c r="L65" s="54">
        <f>'Service Points'!H87</f>
        <v>0</v>
      </c>
      <c r="M65" s="54" t="str">
        <f>'Service Points'!I87</f>
        <v/>
      </c>
      <c r="N65" s="54" t="str">
        <f>'Service Points'!J87</f>
        <v/>
      </c>
    </row>
    <row r="66" spans="1:14" ht="12.75" customHeight="1" x14ac:dyDescent="0.3">
      <c r="A66" s="54" t="s">
        <v>806</v>
      </c>
      <c r="B66" s="54" t="s">
        <v>807</v>
      </c>
      <c r="E66" s="54" t="str">
        <f>Data!$A$5</f>
        <v>_____</v>
      </c>
      <c r="F66" s="54" t="str">
        <f>Data!$B$5</f>
        <v>Please Select Your Authority (click inside cell)</v>
      </c>
      <c r="G66" s="54" t="str">
        <f>'Service Points'!A88</f>
        <v>______58</v>
      </c>
      <c r="H66" s="54" t="str">
        <f>'Service Points'!D88</f>
        <v/>
      </c>
      <c r="I66" s="54" t="str">
        <f>'Service Points'!E88</f>
        <v/>
      </c>
      <c r="J66" s="54" t="str">
        <f>'Service Points'!F88</f>
        <v/>
      </c>
      <c r="K66" s="54" t="str">
        <f>'Service Points'!G88</f>
        <v/>
      </c>
      <c r="L66" s="54">
        <f>'Service Points'!H88</f>
        <v>0</v>
      </c>
      <c r="M66" s="54" t="str">
        <f>'Service Points'!I88</f>
        <v/>
      </c>
      <c r="N66" s="54" t="str">
        <f>'Service Points'!J88</f>
        <v/>
      </c>
    </row>
    <row r="67" spans="1:14" ht="12.75" customHeight="1" x14ac:dyDescent="0.3">
      <c r="A67" s="54" t="s">
        <v>808</v>
      </c>
      <c r="B67" s="54" t="s">
        <v>809</v>
      </c>
      <c r="E67" s="54" t="str">
        <f>Data!$A$5</f>
        <v>_____</v>
      </c>
      <c r="F67" s="54" t="str">
        <f>Data!$B$5</f>
        <v>Please Select Your Authority (click inside cell)</v>
      </c>
      <c r="G67" s="54" t="str">
        <f>'Service Points'!A89</f>
        <v>______59</v>
      </c>
      <c r="H67" s="54" t="str">
        <f>'Service Points'!D89</f>
        <v/>
      </c>
      <c r="I67" s="54" t="str">
        <f>'Service Points'!E89</f>
        <v/>
      </c>
      <c r="J67" s="54" t="str">
        <f>'Service Points'!F89</f>
        <v/>
      </c>
      <c r="K67" s="54" t="str">
        <f>'Service Points'!G89</f>
        <v/>
      </c>
      <c r="L67" s="54">
        <f>'Service Points'!H89</f>
        <v>0</v>
      </c>
      <c r="M67" s="54" t="str">
        <f>'Service Points'!I89</f>
        <v/>
      </c>
      <c r="N67" s="54" t="str">
        <f>'Service Points'!J89</f>
        <v/>
      </c>
    </row>
    <row r="68" spans="1:14" ht="12.75" customHeight="1" x14ac:dyDescent="0.3">
      <c r="A68" s="54" t="s">
        <v>810</v>
      </c>
      <c r="B68" s="54" t="s">
        <v>811</v>
      </c>
      <c r="E68" s="54" t="str">
        <f>Data!$A$5</f>
        <v>_____</v>
      </c>
      <c r="F68" s="54" t="str">
        <f>Data!$B$5</f>
        <v>Please Select Your Authority (click inside cell)</v>
      </c>
      <c r="G68" s="54" t="str">
        <f>'Service Points'!A90</f>
        <v>______60</v>
      </c>
      <c r="H68" s="54" t="str">
        <f>'Service Points'!D90</f>
        <v/>
      </c>
      <c r="I68" s="54" t="str">
        <f>'Service Points'!E90</f>
        <v/>
      </c>
      <c r="J68" s="54" t="str">
        <f>'Service Points'!F90</f>
        <v/>
      </c>
      <c r="K68" s="54" t="str">
        <f>'Service Points'!G90</f>
        <v/>
      </c>
      <c r="L68" s="54">
        <f>'Service Points'!H90</f>
        <v>0</v>
      </c>
      <c r="M68" s="54" t="str">
        <f>'Service Points'!I90</f>
        <v/>
      </c>
      <c r="N68" s="54" t="str">
        <f>'Service Points'!J90</f>
        <v/>
      </c>
    </row>
    <row r="69" spans="1:14" ht="12.75" customHeight="1" x14ac:dyDescent="0.3">
      <c r="A69" s="54" t="s">
        <v>812</v>
      </c>
      <c r="B69" s="54" t="s">
        <v>813</v>
      </c>
      <c r="E69" s="54" t="str">
        <f>Data!$A$5</f>
        <v>_____</v>
      </c>
      <c r="F69" s="54" t="str">
        <f>Data!$B$5</f>
        <v>Please Select Your Authority (click inside cell)</v>
      </c>
      <c r="G69" s="54" t="str">
        <f>'Service Points'!A91</f>
        <v>______61</v>
      </c>
      <c r="H69" s="54" t="str">
        <f>'Service Points'!D91</f>
        <v/>
      </c>
      <c r="I69" s="54" t="str">
        <f>'Service Points'!E91</f>
        <v/>
      </c>
      <c r="J69" s="54" t="str">
        <f>'Service Points'!F91</f>
        <v/>
      </c>
      <c r="K69" s="54" t="str">
        <f>'Service Points'!G91</f>
        <v/>
      </c>
      <c r="L69" s="54">
        <f>'Service Points'!H91</f>
        <v>0</v>
      </c>
      <c r="M69" s="54" t="str">
        <f>'Service Points'!I91</f>
        <v/>
      </c>
      <c r="N69" s="54" t="str">
        <f>'Service Points'!J91</f>
        <v/>
      </c>
    </row>
    <row r="70" spans="1:14" ht="12.75" customHeight="1" x14ac:dyDescent="0.3">
      <c r="A70" s="54" t="s">
        <v>814</v>
      </c>
      <c r="B70" s="54" t="s">
        <v>815</v>
      </c>
      <c r="E70" s="54" t="str">
        <f>Data!$A$5</f>
        <v>_____</v>
      </c>
      <c r="F70" s="54" t="str">
        <f>Data!$B$5</f>
        <v>Please Select Your Authority (click inside cell)</v>
      </c>
      <c r="G70" s="54" t="str">
        <f>'Service Points'!A92</f>
        <v>______62</v>
      </c>
      <c r="H70" s="54" t="str">
        <f>'Service Points'!D92</f>
        <v/>
      </c>
      <c r="I70" s="54" t="str">
        <f>'Service Points'!E92</f>
        <v/>
      </c>
      <c r="J70" s="54" t="str">
        <f>'Service Points'!F92</f>
        <v/>
      </c>
      <c r="K70" s="54" t="str">
        <f>'Service Points'!G92</f>
        <v/>
      </c>
      <c r="L70" s="54">
        <f>'Service Points'!H92</f>
        <v>0</v>
      </c>
      <c r="M70" s="54" t="str">
        <f>'Service Points'!I92</f>
        <v/>
      </c>
      <c r="N70" s="54" t="str">
        <f>'Service Points'!J92</f>
        <v/>
      </c>
    </row>
    <row r="71" spans="1:14" ht="12.75" customHeight="1" x14ac:dyDescent="0.3">
      <c r="A71" s="54" t="s">
        <v>816</v>
      </c>
      <c r="B71" s="54" t="s">
        <v>817</v>
      </c>
      <c r="E71" s="54" t="str">
        <f>Data!$A$5</f>
        <v>_____</v>
      </c>
      <c r="F71" s="54" t="str">
        <f>Data!$B$5</f>
        <v>Please Select Your Authority (click inside cell)</v>
      </c>
      <c r="G71" s="54" t="str">
        <f>'Service Points'!A93</f>
        <v>______63</v>
      </c>
      <c r="H71" s="54" t="str">
        <f>'Service Points'!D93</f>
        <v/>
      </c>
      <c r="I71" s="54" t="str">
        <f>'Service Points'!E93</f>
        <v/>
      </c>
      <c r="J71" s="54" t="str">
        <f>'Service Points'!F93</f>
        <v/>
      </c>
      <c r="K71" s="54" t="str">
        <f>'Service Points'!G93</f>
        <v/>
      </c>
      <c r="L71" s="54">
        <f>'Service Points'!H93</f>
        <v>0</v>
      </c>
      <c r="M71" s="54" t="str">
        <f>'Service Points'!I93</f>
        <v/>
      </c>
      <c r="N71" s="54" t="str">
        <f>'Service Points'!J93</f>
        <v/>
      </c>
    </row>
    <row r="72" spans="1:14" ht="12.75" customHeight="1" x14ac:dyDescent="0.3">
      <c r="A72" s="54" t="s">
        <v>818</v>
      </c>
      <c r="B72" s="54" t="s">
        <v>819</v>
      </c>
      <c r="E72" s="54" t="str">
        <f>Data!$A$5</f>
        <v>_____</v>
      </c>
      <c r="F72" s="54" t="str">
        <f>Data!$B$5</f>
        <v>Please Select Your Authority (click inside cell)</v>
      </c>
      <c r="G72" s="54" t="str">
        <f>'Service Points'!A94</f>
        <v>______64</v>
      </c>
      <c r="H72" s="54" t="str">
        <f>'Service Points'!D94</f>
        <v/>
      </c>
      <c r="I72" s="54" t="str">
        <f>'Service Points'!E94</f>
        <v/>
      </c>
      <c r="J72" s="54" t="str">
        <f>'Service Points'!F94</f>
        <v/>
      </c>
      <c r="K72" s="54" t="str">
        <f>'Service Points'!G94</f>
        <v/>
      </c>
      <c r="L72" s="54">
        <f>'Service Points'!H94</f>
        <v>0</v>
      </c>
      <c r="M72" s="54" t="str">
        <f>'Service Points'!I94</f>
        <v/>
      </c>
      <c r="N72" s="54" t="str">
        <f>'Service Points'!J94</f>
        <v/>
      </c>
    </row>
    <row r="73" spans="1:14" ht="12.75" customHeight="1" x14ac:dyDescent="0.3">
      <c r="A73" s="54" t="s">
        <v>820</v>
      </c>
      <c r="B73" s="54" t="s">
        <v>821</v>
      </c>
      <c r="E73" s="54" t="str">
        <f>Data!$A$5</f>
        <v>_____</v>
      </c>
      <c r="F73" s="54" t="str">
        <f>Data!$B$5</f>
        <v>Please Select Your Authority (click inside cell)</v>
      </c>
      <c r="G73" s="54" t="str">
        <f>'Service Points'!A95</f>
        <v>______65</v>
      </c>
      <c r="H73" s="54" t="str">
        <f>'Service Points'!D95</f>
        <v/>
      </c>
      <c r="I73" s="54" t="str">
        <f>'Service Points'!E95</f>
        <v/>
      </c>
      <c r="J73" s="54" t="str">
        <f>'Service Points'!F95</f>
        <v/>
      </c>
      <c r="K73" s="54" t="str">
        <f>'Service Points'!G95</f>
        <v/>
      </c>
      <c r="L73" s="54">
        <f>'Service Points'!H95</f>
        <v>0</v>
      </c>
      <c r="M73" s="54" t="str">
        <f>'Service Points'!I95</f>
        <v/>
      </c>
      <c r="N73" s="54" t="str">
        <f>'Service Points'!J95</f>
        <v/>
      </c>
    </row>
    <row r="74" spans="1:14" ht="12.75" customHeight="1" x14ac:dyDescent="0.3">
      <c r="A74" s="54" t="s">
        <v>822</v>
      </c>
      <c r="B74" s="54" t="s">
        <v>823</v>
      </c>
      <c r="E74" s="54" t="str">
        <f>Data!$A$5</f>
        <v>_____</v>
      </c>
      <c r="F74" s="54" t="str">
        <f>Data!$B$5</f>
        <v>Please Select Your Authority (click inside cell)</v>
      </c>
      <c r="G74" s="54" t="str">
        <f>'Service Points'!A96</f>
        <v>______66</v>
      </c>
      <c r="H74" s="54" t="str">
        <f>'Service Points'!D96</f>
        <v/>
      </c>
      <c r="I74" s="54" t="str">
        <f>'Service Points'!E96</f>
        <v/>
      </c>
      <c r="J74" s="54" t="str">
        <f>'Service Points'!F96</f>
        <v/>
      </c>
      <c r="K74" s="54" t="str">
        <f>'Service Points'!G96</f>
        <v/>
      </c>
      <c r="L74" s="54">
        <f>'Service Points'!H96</f>
        <v>0</v>
      </c>
      <c r="M74" s="54" t="str">
        <f>'Service Points'!I96</f>
        <v/>
      </c>
      <c r="N74" s="54" t="str">
        <f>'Service Points'!J96</f>
        <v/>
      </c>
    </row>
    <row r="75" spans="1:14" ht="12.75" customHeight="1" x14ac:dyDescent="0.3">
      <c r="A75" s="54" t="s">
        <v>824</v>
      </c>
      <c r="B75" s="54" t="s">
        <v>825</v>
      </c>
      <c r="E75" s="54" t="str">
        <f>Data!$A$5</f>
        <v>_____</v>
      </c>
      <c r="F75" s="54" t="str">
        <f>Data!$B$5</f>
        <v>Please Select Your Authority (click inside cell)</v>
      </c>
      <c r="G75" s="54" t="str">
        <f>'Service Points'!A97</f>
        <v>______67</v>
      </c>
      <c r="H75" s="54" t="str">
        <f>'Service Points'!D97</f>
        <v/>
      </c>
      <c r="I75" s="54" t="str">
        <f>'Service Points'!E97</f>
        <v/>
      </c>
      <c r="J75" s="54" t="str">
        <f>'Service Points'!F97</f>
        <v/>
      </c>
      <c r="K75" s="54" t="str">
        <f>'Service Points'!G97</f>
        <v/>
      </c>
      <c r="L75" s="54">
        <f>'Service Points'!H97</f>
        <v>0</v>
      </c>
      <c r="M75" s="54" t="str">
        <f>'Service Points'!I97</f>
        <v/>
      </c>
      <c r="N75" s="54" t="str">
        <f>'Service Points'!J97</f>
        <v/>
      </c>
    </row>
    <row r="76" spans="1:14" ht="12.75" customHeight="1" x14ac:dyDescent="0.3">
      <c r="A76" s="54" t="s">
        <v>826</v>
      </c>
      <c r="B76" s="54" t="s">
        <v>827</v>
      </c>
      <c r="E76" s="54" t="str">
        <f>Data!$A$5</f>
        <v>_____</v>
      </c>
      <c r="F76" s="54" t="str">
        <f>Data!$B$5</f>
        <v>Please Select Your Authority (click inside cell)</v>
      </c>
      <c r="G76" s="54" t="str">
        <f>'Service Points'!A98</f>
        <v>______68</v>
      </c>
      <c r="H76" s="54" t="str">
        <f>'Service Points'!D98</f>
        <v/>
      </c>
      <c r="I76" s="54" t="str">
        <f>'Service Points'!E98</f>
        <v/>
      </c>
      <c r="J76" s="54" t="str">
        <f>'Service Points'!F98</f>
        <v/>
      </c>
      <c r="K76" s="54" t="str">
        <f>'Service Points'!G98</f>
        <v/>
      </c>
      <c r="L76" s="54">
        <f>'Service Points'!H98</f>
        <v>0</v>
      </c>
      <c r="M76" s="54" t="str">
        <f>'Service Points'!I98</f>
        <v/>
      </c>
      <c r="N76" s="54" t="str">
        <f>'Service Points'!J98</f>
        <v/>
      </c>
    </row>
    <row r="77" spans="1:14" ht="12.75" customHeight="1" x14ac:dyDescent="0.3">
      <c r="A77" s="54" t="s">
        <v>828</v>
      </c>
      <c r="B77" s="54" t="s">
        <v>829</v>
      </c>
      <c r="E77" s="54" t="str">
        <f>Data!$A$5</f>
        <v>_____</v>
      </c>
      <c r="F77" s="54" t="str">
        <f>Data!$B$5</f>
        <v>Please Select Your Authority (click inside cell)</v>
      </c>
      <c r="G77" s="54" t="str">
        <f>'Service Points'!A99</f>
        <v>______69</v>
      </c>
      <c r="H77" s="54" t="str">
        <f>'Service Points'!D99</f>
        <v/>
      </c>
      <c r="I77" s="54" t="str">
        <f>'Service Points'!E99</f>
        <v/>
      </c>
      <c r="J77" s="54" t="str">
        <f>'Service Points'!F99</f>
        <v/>
      </c>
      <c r="K77" s="54" t="str">
        <f>'Service Points'!G99</f>
        <v/>
      </c>
      <c r="L77" s="54">
        <f>'Service Points'!H99</f>
        <v>0</v>
      </c>
      <c r="M77" s="54" t="str">
        <f>'Service Points'!I99</f>
        <v/>
      </c>
      <c r="N77" s="54" t="str">
        <f>'Service Points'!J99</f>
        <v/>
      </c>
    </row>
    <row r="78" spans="1:14" ht="12.75" customHeight="1" x14ac:dyDescent="0.3">
      <c r="A78" s="54" t="s">
        <v>830</v>
      </c>
      <c r="B78" s="54" t="s">
        <v>831</v>
      </c>
      <c r="E78" s="54" t="str">
        <f>Data!$A$5</f>
        <v>_____</v>
      </c>
      <c r="F78" s="54" t="str">
        <f>Data!$B$5</f>
        <v>Please Select Your Authority (click inside cell)</v>
      </c>
      <c r="G78" s="54" t="str">
        <f>'Service Points'!A100</f>
        <v>______70</v>
      </c>
      <c r="H78" s="54" t="str">
        <f>'Service Points'!D100</f>
        <v/>
      </c>
      <c r="I78" s="54" t="str">
        <f>'Service Points'!E100</f>
        <v/>
      </c>
      <c r="J78" s="54" t="str">
        <f>'Service Points'!F100</f>
        <v/>
      </c>
      <c r="K78" s="54" t="str">
        <f>'Service Points'!G100</f>
        <v/>
      </c>
      <c r="L78" s="54">
        <f>'Service Points'!H100</f>
        <v>0</v>
      </c>
      <c r="M78" s="54" t="str">
        <f>'Service Points'!I100</f>
        <v/>
      </c>
      <c r="N78" s="54" t="str">
        <f>'Service Points'!J100</f>
        <v/>
      </c>
    </row>
    <row r="79" spans="1:14" ht="12.75" customHeight="1" x14ac:dyDescent="0.3">
      <c r="A79" s="54" t="s">
        <v>832</v>
      </c>
      <c r="B79" s="54" t="s">
        <v>833</v>
      </c>
      <c r="E79" s="54" t="str">
        <f>Data!$A$5</f>
        <v>_____</v>
      </c>
      <c r="F79" s="54" t="str">
        <f>Data!$B$5</f>
        <v>Please Select Your Authority (click inside cell)</v>
      </c>
      <c r="G79" s="54" t="str">
        <f>'Service Points'!A101</f>
        <v>______71</v>
      </c>
      <c r="H79" s="54" t="str">
        <f>'Service Points'!D101</f>
        <v/>
      </c>
      <c r="I79" s="54" t="str">
        <f>'Service Points'!E101</f>
        <v/>
      </c>
      <c r="J79" s="54" t="str">
        <f>'Service Points'!F101</f>
        <v/>
      </c>
      <c r="K79" s="54" t="str">
        <f>'Service Points'!G101</f>
        <v/>
      </c>
      <c r="L79" s="54">
        <f>'Service Points'!H101</f>
        <v>0</v>
      </c>
      <c r="M79" s="54" t="str">
        <f>'Service Points'!I101</f>
        <v/>
      </c>
      <c r="N79" s="54" t="str">
        <f>'Service Points'!J101</f>
        <v/>
      </c>
    </row>
    <row r="80" spans="1:14" ht="12.75" customHeight="1" x14ac:dyDescent="0.3">
      <c r="A80" s="54" t="s">
        <v>834</v>
      </c>
      <c r="B80" s="54" t="s">
        <v>835</v>
      </c>
      <c r="E80" s="54" t="str">
        <f>Data!$A$5</f>
        <v>_____</v>
      </c>
      <c r="F80" s="54" t="str">
        <f>Data!$B$5</f>
        <v>Please Select Your Authority (click inside cell)</v>
      </c>
      <c r="G80" s="54" t="str">
        <f>'Service Points'!A102</f>
        <v>______72</v>
      </c>
      <c r="H80" s="54" t="str">
        <f>'Service Points'!D102</f>
        <v/>
      </c>
      <c r="I80" s="54" t="str">
        <f>'Service Points'!E102</f>
        <v/>
      </c>
      <c r="J80" s="54" t="str">
        <f>'Service Points'!F102</f>
        <v/>
      </c>
      <c r="K80" s="54" t="str">
        <f>'Service Points'!G102</f>
        <v/>
      </c>
      <c r="L80" s="54">
        <f>'Service Points'!H102</f>
        <v>0</v>
      </c>
      <c r="M80" s="54" t="str">
        <f>'Service Points'!I102</f>
        <v/>
      </c>
      <c r="N80" s="54" t="str">
        <f>'Service Points'!J102</f>
        <v/>
      </c>
    </row>
    <row r="81" spans="1:14" ht="12.75" customHeight="1" x14ac:dyDescent="0.3">
      <c r="A81" s="54" t="s">
        <v>836</v>
      </c>
      <c r="B81" s="54" t="s">
        <v>837</v>
      </c>
      <c r="E81" s="54" t="str">
        <f>Data!$A$5</f>
        <v>_____</v>
      </c>
      <c r="F81" s="54" t="str">
        <f>Data!$B$5</f>
        <v>Please Select Your Authority (click inside cell)</v>
      </c>
      <c r="G81" s="54" t="str">
        <f>'Service Points'!A103</f>
        <v>______73</v>
      </c>
      <c r="H81" s="54" t="str">
        <f>'Service Points'!D103</f>
        <v/>
      </c>
      <c r="I81" s="54" t="str">
        <f>'Service Points'!E103</f>
        <v/>
      </c>
      <c r="J81" s="54" t="str">
        <f>'Service Points'!F103</f>
        <v/>
      </c>
      <c r="K81" s="54" t="str">
        <f>'Service Points'!G103</f>
        <v/>
      </c>
      <c r="L81" s="54">
        <f>'Service Points'!H103</f>
        <v>0</v>
      </c>
      <c r="M81" s="54" t="str">
        <f>'Service Points'!I103</f>
        <v/>
      </c>
      <c r="N81" s="54" t="str">
        <f>'Service Points'!J103</f>
        <v/>
      </c>
    </row>
    <row r="82" spans="1:14" ht="12.75" customHeight="1" x14ac:dyDescent="0.3">
      <c r="A82" s="54" t="s">
        <v>838</v>
      </c>
      <c r="B82" s="54" t="s">
        <v>839</v>
      </c>
      <c r="E82" s="54" t="str">
        <f>Data!$A$5</f>
        <v>_____</v>
      </c>
      <c r="F82" s="54" t="str">
        <f>Data!$B$5</f>
        <v>Please Select Your Authority (click inside cell)</v>
      </c>
      <c r="G82" s="54" t="str">
        <f>'Service Points'!A104</f>
        <v>______74</v>
      </c>
      <c r="H82" s="54" t="str">
        <f>'Service Points'!D104</f>
        <v/>
      </c>
      <c r="I82" s="54" t="str">
        <f>'Service Points'!E104</f>
        <v/>
      </c>
      <c r="J82" s="54" t="str">
        <f>'Service Points'!F104</f>
        <v/>
      </c>
      <c r="K82" s="54" t="str">
        <f>'Service Points'!G104</f>
        <v/>
      </c>
      <c r="L82" s="54">
        <f>'Service Points'!H104</f>
        <v>0</v>
      </c>
      <c r="M82" s="54" t="str">
        <f>'Service Points'!I104</f>
        <v/>
      </c>
      <c r="N82" s="54" t="str">
        <f>'Service Points'!J104</f>
        <v/>
      </c>
    </row>
    <row r="83" spans="1:14" ht="12.75" customHeight="1" x14ac:dyDescent="0.3">
      <c r="A83" s="54" t="s">
        <v>840</v>
      </c>
      <c r="B83" s="54" t="s">
        <v>841</v>
      </c>
      <c r="E83" s="54" t="str">
        <f>Data!$A$5</f>
        <v>_____</v>
      </c>
      <c r="F83" s="54" t="str">
        <f>Data!$B$5</f>
        <v>Please Select Your Authority (click inside cell)</v>
      </c>
      <c r="G83" s="54" t="str">
        <f>'Service Points'!A105</f>
        <v>______75</v>
      </c>
      <c r="H83" s="54" t="str">
        <f>'Service Points'!D105</f>
        <v/>
      </c>
      <c r="I83" s="54" t="str">
        <f>'Service Points'!E105</f>
        <v/>
      </c>
      <c r="J83" s="54" t="str">
        <f>'Service Points'!F105</f>
        <v/>
      </c>
      <c r="K83" s="54" t="str">
        <f>'Service Points'!G105</f>
        <v/>
      </c>
      <c r="L83" s="54">
        <f>'Service Points'!H105</f>
        <v>0</v>
      </c>
      <c r="M83" s="54" t="str">
        <f>'Service Points'!I105</f>
        <v/>
      </c>
      <c r="N83" s="54" t="str">
        <f>'Service Points'!J105</f>
        <v/>
      </c>
    </row>
    <row r="84" spans="1:14" ht="12.75" customHeight="1" x14ac:dyDescent="0.3">
      <c r="A84" s="54" t="s">
        <v>842</v>
      </c>
      <c r="B84" s="54" t="s">
        <v>843</v>
      </c>
      <c r="E84" s="54" t="str">
        <f>Data!$A$5</f>
        <v>_____</v>
      </c>
      <c r="F84" s="54" t="str">
        <f>Data!$B$5</f>
        <v>Please Select Your Authority (click inside cell)</v>
      </c>
      <c r="G84" s="54" t="str">
        <f>'Service Points'!A106</f>
        <v>______76</v>
      </c>
      <c r="H84" s="54" t="str">
        <f>'Service Points'!D106</f>
        <v/>
      </c>
      <c r="I84" s="54" t="str">
        <f>'Service Points'!E106</f>
        <v/>
      </c>
      <c r="J84" s="54" t="str">
        <f>'Service Points'!F106</f>
        <v/>
      </c>
      <c r="K84" s="54" t="str">
        <f>'Service Points'!G106</f>
        <v/>
      </c>
      <c r="L84" s="54">
        <f>'Service Points'!H106</f>
        <v>0</v>
      </c>
      <c r="M84" s="54" t="str">
        <f>'Service Points'!I106</f>
        <v/>
      </c>
      <c r="N84" s="54" t="str">
        <f>'Service Points'!J106</f>
        <v/>
      </c>
    </row>
    <row r="85" spans="1:14" ht="12.75" customHeight="1" x14ac:dyDescent="0.3">
      <c r="A85" s="54" t="s">
        <v>844</v>
      </c>
      <c r="B85" s="54" t="s">
        <v>845</v>
      </c>
      <c r="E85" s="54" t="str">
        <f>Data!$A$5</f>
        <v>_____</v>
      </c>
      <c r="F85" s="54" t="str">
        <f>Data!$B$5</f>
        <v>Please Select Your Authority (click inside cell)</v>
      </c>
      <c r="G85" s="54" t="str">
        <f>'Service Points'!A107</f>
        <v>______77</v>
      </c>
      <c r="H85" s="54" t="str">
        <f>'Service Points'!D107</f>
        <v/>
      </c>
      <c r="I85" s="54" t="str">
        <f>'Service Points'!E107</f>
        <v/>
      </c>
      <c r="J85" s="54" t="str">
        <f>'Service Points'!F107</f>
        <v/>
      </c>
      <c r="K85" s="54" t="str">
        <f>'Service Points'!G107</f>
        <v/>
      </c>
      <c r="L85" s="54">
        <f>'Service Points'!H107</f>
        <v>0</v>
      </c>
      <c r="M85" s="54" t="str">
        <f>'Service Points'!I107</f>
        <v/>
      </c>
      <c r="N85" s="54" t="str">
        <f>'Service Points'!J107</f>
        <v/>
      </c>
    </row>
    <row r="86" spans="1:14" ht="12.75" customHeight="1" x14ac:dyDescent="0.3">
      <c r="A86" s="54" t="s">
        <v>846</v>
      </c>
      <c r="B86" s="54" t="s">
        <v>847</v>
      </c>
      <c r="E86" s="54" t="str">
        <f>Data!$A$5</f>
        <v>_____</v>
      </c>
      <c r="F86" s="54" t="str">
        <f>Data!$B$5</f>
        <v>Please Select Your Authority (click inside cell)</v>
      </c>
      <c r="G86" s="54" t="str">
        <f>'Service Points'!A108</f>
        <v>______78</v>
      </c>
      <c r="H86" s="54" t="str">
        <f>'Service Points'!D108</f>
        <v/>
      </c>
      <c r="I86" s="54" t="str">
        <f>'Service Points'!E108</f>
        <v/>
      </c>
      <c r="J86" s="54" t="str">
        <f>'Service Points'!F108</f>
        <v/>
      </c>
      <c r="K86" s="54" t="str">
        <f>'Service Points'!G108</f>
        <v/>
      </c>
      <c r="L86" s="54">
        <f>'Service Points'!H108</f>
        <v>0</v>
      </c>
      <c r="M86" s="54" t="str">
        <f>'Service Points'!I108</f>
        <v/>
      </c>
      <c r="N86" s="54" t="str">
        <f>'Service Points'!J108</f>
        <v/>
      </c>
    </row>
    <row r="87" spans="1:14" ht="12.75" customHeight="1" x14ac:dyDescent="0.3">
      <c r="A87" s="54" t="s">
        <v>848</v>
      </c>
      <c r="B87" s="54" t="s">
        <v>849</v>
      </c>
      <c r="E87" s="54" t="str">
        <f>Data!$A$5</f>
        <v>_____</v>
      </c>
      <c r="F87" s="54" t="str">
        <f>Data!$B$5</f>
        <v>Please Select Your Authority (click inside cell)</v>
      </c>
      <c r="G87" s="54" t="str">
        <f>'Service Points'!A109</f>
        <v>______79</v>
      </c>
      <c r="H87" s="54" t="str">
        <f>'Service Points'!D109</f>
        <v/>
      </c>
      <c r="I87" s="54" t="str">
        <f>'Service Points'!E109</f>
        <v/>
      </c>
      <c r="J87" s="54" t="str">
        <f>'Service Points'!F109</f>
        <v/>
      </c>
      <c r="K87" s="54" t="str">
        <f>'Service Points'!G109</f>
        <v/>
      </c>
      <c r="L87" s="54">
        <f>'Service Points'!H109</f>
        <v>0</v>
      </c>
      <c r="M87" s="54" t="str">
        <f>'Service Points'!I109</f>
        <v/>
      </c>
      <c r="N87" s="54" t="str">
        <f>'Service Points'!J109</f>
        <v/>
      </c>
    </row>
    <row r="88" spans="1:14" ht="12.75" customHeight="1" x14ac:dyDescent="0.3">
      <c r="A88" s="54" t="s">
        <v>850</v>
      </c>
      <c r="B88" s="54" t="s">
        <v>851</v>
      </c>
      <c r="E88" s="54" t="str">
        <f>Data!$A$5</f>
        <v>_____</v>
      </c>
      <c r="F88" s="54" t="str">
        <f>Data!$B$5</f>
        <v>Please Select Your Authority (click inside cell)</v>
      </c>
      <c r="G88" s="54" t="str">
        <f>'Service Points'!A110</f>
        <v>______80</v>
      </c>
      <c r="H88" s="54" t="str">
        <f>'Service Points'!D110</f>
        <v/>
      </c>
      <c r="I88" s="54" t="str">
        <f>'Service Points'!E110</f>
        <v/>
      </c>
      <c r="J88" s="54" t="str">
        <f>'Service Points'!F110</f>
        <v/>
      </c>
      <c r="K88" s="54" t="str">
        <f>'Service Points'!G110</f>
        <v/>
      </c>
      <c r="L88" s="54">
        <f>'Service Points'!H110</f>
        <v>0</v>
      </c>
      <c r="M88" s="54" t="str">
        <f>'Service Points'!I110</f>
        <v/>
      </c>
      <c r="N88" s="54" t="str">
        <f>'Service Points'!J110</f>
        <v/>
      </c>
    </row>
    <row r="89" spans="1:14" ht="12.75" customHeight="1" x14ac:dyDescent="0.3">
      <c r="A89" s="54" t="s">
        <v>852</v>
      </c>
      <c r="B89" s="54" t="s">
        <v>853</v>
      </c>
      <c r="E89" s="54" t="str">
        <f>Data!$A$5</f>
        <v>_____</v>
      </c>
      <c r="F89" s="54" t="str">
        <f>Data!$B$5</f>
        <v>Please Select Your Authority (click inside cell)</v>
      </c>
      <c r="G89" s="54" t="str">
        <f>'Service Points'!A111</f>
        <v>______81</v>
      </c>
      <c r="H89" s="54" t="str">
        <f>'Service Points'!D111</f>
        <v/>
      </c>
      <c r="I89" s="54" t="str">
        <f>'Service Points'!E111</f>
        <v/>
      </c>
      <c r="J89" s="54" t="str">
        <f>'Service Points'!F111</f>
        <v/>
      </c>
      <c r="K89" s="54" t="str">
        <f>'Service Points'!G111</f>
        <v/>
      </c>
      <c r="L89" s="54">
        <f>'Service Points'!H111</f>
        <v>0</v>
      </c>
      <c r="M89" s="54" t="str">
        <f>'Service Points'!I111</f>
        <v/>
      </c>
      <c r="N89" s="54" t="str">
        <f>'Service Points'!J111</f>
        <v/>
      </c>
    </row>
    <row r="90" spans="1:14" ht="12.75" customHeight="1" x14ac:dyDescent="0.3">
      <c r="A90" s="54" t="s">
        <v>854</v>
      </c>
      <c r="B90" s="54" t="s">
        <v>855</v>
      </c>
      <c r="E90" s="54" t="str">
        <f>Data!$A$5</f>
        <v>_____</v>
      </c>
      <c r="F90" s="54" t="str">
        <f>Data!$B$5</f>
        <v>Please Select Your Authority (click inside cell)</v>
      </c>
      <c r="G90" s="54" t="str">
        <f>'Service Points'!A112</f>
        <v>______82</v>
      </c>
      <c r="H90" s="54" t="str">
        <f>'Service Points'!D112</f>
        <v/>
      </c>
      <c r="I90" s="54" t="str">
        <f>'Service Points'!E112</f>
        <v/>
      </c>
      <c r="J90" s="54" t="str">
        <f>'Service Points'!F112</f>
        <v/>
      </c>
      <c r="K90" s="54" t="str">
        <f>'Service Points'!G112</f>
        <v/>
      </c>
      <c r="L90" s="54">
        <f>'Service Points'!H112</f>
        <v>0</v>
      </c>
      <c r="M90" s="54" t="str">
        <f>'Service Points'!I112</f>
        <v/>
      </c>
      <c r="N90" s="54" t="str">
        <f>'Service Points'!J112</f>
        <v/>
      </c>
    </row>
    <row r="91" spans="1:14" ht="12.75" customHeight="1" x14ac:dyDescent="0.3">
      <c r="A91" s="54" t="s">
        <v>856</v>
      </c>
      <c r="B91" s="54" t="s">
        <v>857</v>
      </c>
      <c r="E91" s="54" t="str">
        <f>Data!$A$5</f>
        <v>_____</v>
      </c>
      <c r="F91" s="54" t="str">
        <f>Data!$B$5</f>
        <v>Please Select Your Authority (click inside cell)</v>
      </c>
      <c r="G91" s="54" t="str">
        <f>'Service Points'!A113</f>
        <v>______83</v>
      </c>
      <c r="H91" s="54" t="str">
        <f>'Service Points'!D113</f>
        <v/>
      </c>
      <c r="I91" s="54" t="str">
        <f>'Service Points'!E113</f>
        <v/>
      </c>
      <c r="J91" s="54" t="str">
        <f>'Service Points'!F113</f>
        <v/>
      </c>
      <c r="K91" s="54" t="str">
        <f>'Service Points'!G113</f>
        <v/>
      </c>
      <c r="L91" s="54">
        <f>'Service Points'!H113</f>
        <v>0</v>
      </c>
      <c r="M91" s="54" t="str">
        <f>'Service Points'!I113</f>
        <v/>
      </c>
      <c r="N91" s="54" t="str">
        <f>'Service Points'!J113</f>
        <v/>
      </c>
    </row>
    <row r="92" spans="1:14" ht="12.75" customHeight="1" x14ac:dyDescent="0.3">
      <c r="A92" s="54" t="s">
        <v>858</v>
      </c>
      <c r="B92" s="54" t="s">
        <v>859</v>
      </c>
      <c r="E92" s="54" t="str">
        <f>Data!$A$5</f>
        <v>_____</v>
      </c>
      <c r="F92" s="54" t="str">
        <f>Data!$B$5</f>
        <v>Please Select Your Authority (click inside cell)</v>
      </c>
      <c r="G92" s="54" t="str">
        <f>'Service Points'!A114</f>
        <v>______84</v>
      </c>
      <c r="H92" s="54" t="str">
        <f>'Service Points'!D114</f>
        <v/>
      </c>
      <c r="I92" s="54" t="str">
        <f>'Service Points'!E114</f>
        <v/>
      </c>
      <c r="J92" s="54" t="str">
        <f>'Service Points'!F114</f>
        <v/>
      </c>
      <c r="K92" s="54" t="str">
        <f>'Service Points'!G114</f>
        <v/>
      </c>
      <c r="L92" s="54">
        <f>'Service Points'!H114</f>
        <v>0</v>
      </c>
      <c r="M92" s="54" t="str">
        <f>'Service Points'!I114</f>
        <v/>
      </c>
      <c r="N92" s="54" t="str">
        <f>'Service Points'!J114</f>
        <v/>
      </c>
    </row>
    <row r="93" spans="1:14" ht="12.75" customHeight="1" x14ac:dyDescent="0.3">
      <c r="A93" s="54" t="s">
        <v>860</v>
      </c>
      <c r="B93" s="54" t="s">
        <v>861</v>
      </c>
      <c r="E93" s="54" t="str">
        <f>Data!$A$5</f>
        <v>_____</v>
      </c>
      <c r="F93" s="54" t="str">
        <f>Data!$B$5</f>
        <v>Please Select Your Authority (click inside cell)</v>
      </c>
      <c r="G93" s="54" t="str">
        <f>'Service Points'!A115</f>
        <v>______85</v>
      </c>
      <c r="H93" s="54" t="str">
        <f>'Service Points'!D115</f>
        <v/>
      </c>
      <c r="I93" s="54" t="str">
        <f>'Service Points'!E115</f>
        <v/>
      </c>
      <c r="J93" s="54" t="str">
        <f>'Service Points'!F115</f>
        <v/>
      </c>
      <c r="K93" s="54" t="str">
        <f>'Service Points'!G115</f>
        <v/>
      </c>
      <c r="L93" s="54">
        <f>'Service Points'!H115</f>
        <v>0</v>
      </c>
      <c r="M93" s="54" t="str">
        <f>'Service Points'!I115</f>
        <v/>
      </c>
      <c r="N93" s="54" t="str">
        <f>'Service Points'!J115</f>
        <v/>
      </c>
    </row>
    <row r="94" spans="1:14" ht="12.75" customHeight="1" x14ac:dyDescent="0.3">
      <c r="A94" s="54" t="s">
        <v>862</v>
      </c>
      <c r="B94" s="54" t="s">
        <v>863</v>
      </c>
      <c r="E94" s="54" t="str">
        <f>Data!$A$5</f>
        <v>_____</v>
      </c>
      <c r="F94" s="54" t="str">
        <f>Data!$B$5</f>
        <v>Please Select Your Authority (click inside cell)</v>
      </c>
      <c r="G94" s="54" t="str">
        <f>'Service Points'!A116</f>
        <v>______86</v>
      </c>
      <c r="H94" s="54" t="str">
        <f>'Service Points'!D116</f>
        <v/>
      </c>
      <c r="I94" s="54" t="str">
        <f>'Service Points'!E116</f>
        <v/>
      </c>
      <c r="J94" s="54" t="str">
        <f>'Service Points'!F116</f>
        <v/>
      </c>
      <c r="K94" s="54" t="str">
        <f>'Service Points'!G116</f>
        <v/>
      </c>
      <c r="L94" s="54">
        <f>'Service Points'!H116</f>
        <v>0</v>
      </c>
      <c r="M94" s="54" t="str">
        <f>'Service Points'!I116</f>
        <v/>
      </c>
      <c r="N94" s="54" t="str">
        <f>'Service Points'!J116</f>
        <v/>
      </c>
    </row>
    <row r="95" spans="1:14" ht="12.75" customHeight="1" x14ac:dyDescent="0.3">
      <c r="A95" s="54" t="s">
        <v>864</v>
      </c>
      <c r="B95" s="54" t="s">
        <v>865</v>
      </c>
      <c r="E95" s="54" t="str">
        <f>Data!$A$5</f>
        <v>_____</v>
      </c>
      <c r="F95" s="54" t="str">
        <f>Data!$B$5</f>
        <v>Please Select Your Authority (click inside cell)</v>
      </c>
      <c r="G95" s="54" t="str">
        <f>'Service Points'!A117</f>
        <v>______87</v>
      </c>
      <c r="H95" s="54" t="str">
        <f>'Service Points'!D117</f>
        <v/>
      </c>
      <c r="I95" s="54" t="str">
        <f>'Service Points'!E117</f>
        <v/>
      </c>
      <c r="J95" s="54" t="str">
        <f>'Service Points'!F117</f>
        <v/>
      </c>
      <c r="K95" s="54" t="str">
        <f>'Service Points'!G117</f>
        <v/>
      </c>
      <c r="L95" s="54">
        <f>'Service Points'!H117</f>
        <v>0</v>
      </c>
      <c r="M95" s="54" t="str">
        <f>'Service Points'!I117</f>
        <v/>
      </c>
      <c r="N95" s="54" t="str">
        <f>'Service Points'!J117</f>
        <v/>
      </c>
    </row>
    <row r="96" spans="1:14" ht="12.75" customHeight="1" x14ac:dyDescent="0.3">
      <c r="A96" s="54" t="s">
        <v>866</v>
      </c>
      <c r="B96" s="54" t="s">
        <v>867</v>
      </c>
      <c r="E96" s="54" t="str">
        <f>Data!$A$5</f>
        <v>_____</v>
      </c>
      <c r="F96" s="54" t="str">
        <f>Data!$B$5</f>
        <v>Please Select Your Authority (click inside cell)</v>
      </c>
      <c r="G96" s="54" t="str">
        <f>'Service Points'!A118</f>
        <v>______88</v>
      </c>
      <c r="H96" s="54" t="str">
        <f>'Service Points'!D118</f>
        <v/>
      </c>
      <c r="I96" s="54" t="str">
        <f>'Service Points'!E118</f>
        <v/>
      </c>
      <c r="J96" s="54" t="str">
        <f>'Service Points'!F118</f>
        <v/>
      </c>
      <c r="K96" s="54" t="str">
        <f>'Service Points'!G118</f>
        <v/>
      </c>
      <c r="L96" s="54">
        <f>'Service Points'!H118</f>
        <v>0</v>
      </c>
      <c r="M96" s="54" t="str">
        <f>'Service Points'!I118</f>
        <v/>
      </c>
      <c r="N96" s="54" t="str">
        <f>'Service Points'!J118</f>
        <v/>
      </c>
    </row>
    <row r="97" spans="1:14" ht="12.75" customHeight="1" x14ac:dyDescent="0.3">
      <c r="A97" s="54" t="s">
        <v>868</v>
      </c>
      <c r="B97" s="54" t="s">
        <v>869</v>
      </c>
      <c r="E97" s="54" t="str">
        <f>Data!$A$5</f>
        <v>_____</v>
      </c>
      <c r="F97" s="54" t="str">
        <f>Data!$B$5</f>
        <v>Please Select Your Authority (click inside cell)</v>
      </c>
      <c r="G97" s="54" t="str">
        <f>'Service Points'!A119</f>
        <v>______89</v>
      </c>
      <c r="H97" s="54" t="str">
        <f>'Service Points'!D119</f>
        <v/>
      </c>
      <c r="I97" s="54" t="str">
        <f>'Service Points'!E119</f>
        <v/>
      </c>
      <c r="J97" s="54" t="str">
        <f>'Service Points'!F119</f>
        <v/>
      </c>
      <c r="K97" s="54" t="str">
        <f>'Service Points'!G119</f>
        <v/>
      </c>
      <c r="L97" s="54">
        <f>'Service Points'!H119</f>
        <v>0</v>
      </c>
      <c r="M97" s="54" t="str">
        <f>'Service Points'!I119</f>
        <v/>
      </c>
      <c r="N97" s="54" t="str">
        <f>'Service Points'!J119</f>
        <v/>
      </c>
    </row>
    <row r="98" spans="1:14" ht="12.75" customHeight="1" x14ac:dyDescent="0.3">
      <c r="A98" s="54" t="s">
        <v>870</v>
      </c>
      <c r="B98" s="54" t="s">
        <v>871</v>
      </c>
      <c r="E98" s="54" t="str">
        <f>Data!$A$5</f>
        <v>_____</v>
      </c>
      <c r="F98" s="54" t="str">
        <f>Data!$B$5</f>
        <v>Please Select Your Authority (click inside cell)</v>
      </c>
      <c r="G98" s="54" t="str">
        <f>'Service Points'!A120</f>
        <v>______90</v>
      </c>
      <c r="H98" s="54" t="str">
        <f>'Service Points'!D120</f>
        <v/>
      </c>
      <c r="I98" s="54" t="str">
        <f>'Service Points'!E120</f>
        <v/>
      </c>
      <c r="J98" s="54" t="str">
        <f>'Service Points'!F120</f>
        <v/>
      </c>
      <c r="K98" s="54" t="str">
        <f>'Service Points'!G120</f>
        <v/>
      </c>
      <c r="L98" s="54">
        <f>'Service Points'!H120</f>
        <v>0</v>
      </c>
      <c r="M98" s="54" t="str">
        <f>'Service Points'!I120</f>
        <v/>
      </c>
      <c r="N98" s="54" t="str">
        <f>'Service Points'!J120</f>
        <v/>
      </c>
    </row>
    <row r="99" spans="1:14" ht="12.75" customHeight="1" x14ac:dyDescent="0.3">
      <c r="A99" s="54" t="s">
        <v>872</v>
      </c>
      <c r="B99" s="54" t="s">
        <v>873</v>
      </c>
      <c r="E99" s="54" t="str">
        <f>Data!$A$5</f>
        <v>_____</v>
      </c>
      <c r="F99" s="54" t="str">
        <f>Data!$B$5</f>
        <v>Please Select Your Authority (click inside cell)</v>
      </c>
      <c r="G99" s="54" t="str">
        <f>'Service Points'!A121</f>
        <v>______91</v>
      </c>
      <c r="H99" s="54" t="str">
        <f>'Service Points'!D121</f>
        <v/>
      </c>
      <c r="I99" s="54" t="str">
        <f>'Service Points'!E121</f>
        <v/>
      </c>
      <c r="J99" s="54" t="str">
        <f>'Service Points'!F121</f>
        <v/>
      </c>
      <c r="K99" s="54" t="str">
        <f>'Service Points'!G121</f>
        <v/>
      </c>
      <c r="L99" s="54">
        <f>'Service Points'!H121</f>
        <v>0</v>
      </c>
      <c r="M99" s="54" t="str">
        <f>'Service Points'!I121</f>
        <v/>
      </c>
      <c r="N99" s="54" t="str">
        <f>'Service Points'!J121</f>
        <v/>
      </c>
    </row>
    <row r="100" spans="1:14" ht="12.75" customHeight="1" x14ac:dyDescent="0.3">
      <c r="A100" s="54" t="s">
        <v>874</v>
      </c>
      <c r="B100" s="54" t="s">
        <v>875</v>
      </c>
      <c r="E100" s="54" t="str">
        <f>Data!$A$5</f>
        <v>_____</v>
      </c>
      <c r="F100" s="54" t="str">
        <f>Data!$B$5</f>
        <v>Please Select Your Authority (click inside cell)</v>
      </c>
      <c r="G100" s="54" t="str">
        <f>'Service Points'!A122</f>
        <v>______92</v>
      </c>
      <c r="H100" s="54" t="str">
        <f>'Service Points'!D122</f>
        <v/>
      </c>
      <c r="I100" s="54" t="str">
        <f>'Service Points'!E122</f>
        <v/>
      </c>
      <c r="J100" s="54" t="str">
        <f>'Service Points'!F122</f>
        <v/>
      </c>
      <c r="K100" s="54" t="str">
        <f>'Service Points'!G122</f>
        <v/>
      </c>
      <c r="L100" s="54">
        <f>'Service Points'!H122</f>
        <v>0</v>
      </c>
      <c r="M100" s="54" t="str">
        <f>'Service Points'!I122</f>
        <v/>
      </c>
      <c r="N100" s="54" t="str">
        <f>'Service Points'!J122</f>
        <v/>
      </c>
    </row>
    <row r="101" spans="1:14" ht="12.75" customHeight="1" x14ac:dyDescent="0.3">
      <c r="A101" s="54" t="s">
        <v>876</v>
      </c>
      <c r="B101" s="54" t="s">
        <v>877</v>
      </c>
      <c r="E101" s="54" t="str">
        <f>Data!$A$5</f>
        <v>_____</v>
      </c>
      <c r="F101" s="54" t="str">
        <f>Data!$B$5</f>
        <v>Please Select Your Authority (click inside cell)</v>
      </c>
      <c r="G101" s="54" t="str">
        <f>'Service Points'!A123</f>
        <v>______93</v>
      </c>
      <c r="H101" s="54" t="str">
        <f>'Service Points'!D123</f>
        <v/>
      </c>
      <c r="I101" s="54" t="str">
        <f>'Service Points'!E123</f>
        <v/>
      </c>
      <c r="J101" s="54" t="str">
        <f>'Service Points'!F123</f>
        <v/>
      </c>
      <c r="K101" s="54" t="str">
        <f>'Service Points'!G123</f>
        <v/>
      </c>
      <c r="L101" s="54">
        <f>'Service Points'!H123</f>
        <v>0</v>
      </c>
      <c r="M101" s="54" t="str">
        <f>'Service Points'!I123</f>
        <v/>
      </c>
      <c r="N101" s="54" t="str">
        <f>'Service Points'!J123</f>
        <v/>
      </c>
    </row>
    <row r="102" spans="1:14" ht="12.75" customHeight="1" x14ac:dyDescent="0.3">
      <c r="A102" s="54" t="s">
        <v>878</v>
      </c>
      <c r="B102" s="54" t="s">
        <v>879</v>
      </c>
      <c r="E102" s="54" t="str">
        <f>Data!$A$5</f>
        <v>_____</v>
      </c>
      <c r="F102" s="54" t="str">
        <f>Data!$B$5</f>
        <v>Please Select Your Authority (click inside cell)</v>
      </c>
      <c r="G102" s="54" t="str">
        <f>'Service Points'!A124</f>
        <v>______94</v>
      </c>
      <c r="H102" s="54" t="str">
        <f>'Service Points'!D124</f>
        <v/>
      </c>
      <c r="I102" s="54" t="str">
        <f>'Service Points'!E124</f>
        <v/>
      </c>
      <c r="J102" s="54" t="str">
        <f>'Service Points'!F124</f>
        <v/>
      </c>
      <c r="K102" s="54" t="str">
        <f>'Service Points'!G124</f>
        <v/>
      </c>
      <c r="L102" s="54">
        <f>'Service Points'!H124</f>
        <v>0</v>
      </c>
      <c r="M102" s="54" t="str">
        <f>'Service Points'!I124</f>
        <v/>
      </c>
      <c r="N102" s="54" t="str">
        <f>'Service Points'!J124</f>
        <v/>
      </c>
    </row>
    <row r="103" spans="1:14" ht="12.75" customHeight="1" x14ac:dyDescent="0.3">
      <c r="A103" s="54" t="s">
        <v>880</v>
      </c>
      <c r="B103" s="54" t="s">
        <v>881</v>
      </c>
      <c r="E103" s="54" t="str">
        <f>Data!$A$5</f>
        <v>_____</v>
      </c>
      <c r="F103" s="54" t="str">
        <f>Data!$B$5</f>
        <v>Please Select Your Authority (click inside cell)</v>
      </c>
      <c r="G103" s="54" t="str">
        <f>'Service Points'!A125</f>
        <v>______95</v>
      </c>
      <c r="H103" s="54" t="str">
        <f>'Service Points'!D125</f>
        <v/>
      </c>
      <c r="I103" s="54" t="str">
        <f>'Service Points'!E125</f>
        <v/>
      </c>
      <c r="J103" s="54" t="str">
        <f>'Service Points'!F125</f>
        <v/>
      </c>
      <c r="K103" s="54" t="str">
        <f>'Service Points'!G125</f>
        <v/>
      </c>
      <c r="L103" s="54">
        <f>'Service Points'!H125</f>
        <v>0</v>
      </c>
      <c r="M103" s="54" t="str">
        <f>'Service Points'!I125</f>
        <v/>
      </c>
      <c r="N103" s="54" t="str">
        <f>'Service Points'!J125</f>
        <v/>
      </c>
    </row>
    <row r="104" spans="1:14" ht="12.75" customHeight="1" x14ac:dyDescent="0.3">
      <c r="A104" s="54" t="s">
        <v>882</v>
      </c>
      <c r="B104" s="54" t="s">
        <v>883</v>
      </c>
      <c r="E104" s="54" t="str">
        <f>Data!$A$5</f>
        <v>_____</v>
      </c>
      <c r="F104" s="54" t="str">
        <f>Data!$B$5</f>
        <v>Please Select Your Authority (click inside cell)</v>
      </c>
      <c r="G104" s="54" t="str">
        <f>'Service Points'!A126</f>
        <v>______96</v>
      </c>
      <c r="H104" s="54" t="str">
        <f>'Service Points'!D126</f>
        <v/>
      </c>
      <c r="I104" s="54" t="str">
        <f>'Service Points'!E126</f>
        <v/>
      </c>
      <c r="J104" s="54" t="str">
        <f>'Service Points'!F126</f>
        <v/>
      </c>
      <c r="K104" s="54" t="str">
        <f>'Service Points'!G126</f>
        <v/>
      </c>
      <c r="L104" s="54">
        <f>'Service Points'!H126</f>
        <v>0</v>
      </c>
      <c r="M104" s="54" t="str">
        <f>'Service Points'!I126</f>
        <v/>
      </c>
      <c r="N104" s="54" t="str">
        <f>'Service Points'!J126</f>
        <v/>
      </c>
    </row>
    <row r="105" spans="1:14" ht="12.75" customHeight="1" x14ac:dyDescent="0.3">
      <c r="A105" s="54" t="s">
        <v>884</v>
      </c>
      <c r="B105" s="54" t="s">
        <v>885</v>
      </c>
      <c r="E105" s="54" t="str">
        <f>Data!$A$5</f>
        <v>_____</v>
      </c>
      <c r="F105" s="54" t="str">
        <f>Data!$B$5</f>
        <v>Please Select Your Authority (click inside cell)</v>
      </c>
      <c r="G105" s="54" t="str">
        <f>'Service Points'!A127</f>
        <v>______97</v>
      </c>
      <c r="H105" s="54" t="str">
        <f>'Service Points'!D127</f>
        <v/>
      </c>
      <c r="I105" s="54" t="str">
        <f>'Service Points'!E127</f>
        <v/>
      </c>
      <c r="J105" s="54" t="str">
        <f>'Service Points'!F127</f>
        <v/>
      </c>
      <c r="K105" s="54" t="str">
        <f>'Service Points'!G127</f>
        <v/>
      </c>
      <c r="L105" s="54">
        <f>'Service Points'!H127</f>
        <v>0</v>
      </c>
      <c r="M105" s="54" t="str">
        <f>'Service Points'!I127</f>
        <v/>
      </c>
      <c r="N105" s="54" t="str">
        <f>'Service Points'!J127</f>
        <v/>
      </c>
    </row>
    <row r="106" spans="1:14" ht="12.75" customHeight="1" x14ac:dyDescent="0.3">
      <c r="A106" s="54" t="s">
        <v>886</v>
      </c>
      <c r="B106" s="54" t="s">
        <v>887</v>
      </c>
      <c r="E106" s="54" t="str">
        <f>Data!$A$5</f>
        <v>_____</v>
      </c>
      <c r="F106" s="54" t="str">
        <f>Data!$B$5</f>
        <v>Please Select Your Authority (click inside cell)</v>
      </c>
      <c r="G106" s="54" t="str">
        <f>'Service Points'!A128</f>
        <v>______98</v>
      </c>
      <c r="H106" s="54" t="str">
        <f>'Service Points'!D128</f>
        <v/>
      </c>
      <c r="I106" s="54" t="str">
        <f>'Service Points'!E128</f>
        <v/>
      </c>
      <c r="J106" s="54" t="str">
        <f>'Service Points'!F128</f>
        <v/>
      </c>
      <c r="K106" s="54" t="str">
        <f>'Service Points'!G128</f>
        <v/>
      </c>
      <c r="L106" s="54">
        <f>'Service Points'!H128</f>
        <v>0</v>
      </c>
      <c r="M106" s="54" t="str">
        <f>'Service Points'!I128</f>
        <v/>
      </c>
      <c r="N106" s="54" t="str">
        <f>'Service Points'!J128</f>
        <v/>
      </c>
    </row>
    <row r="107" spans="1:14" ht="12.75" customHeight="1" x14ac:dyDescent="0.3">
      <c r="A107" s="54" t="s">
        <v>888</v>
      </c>
      <c r="B107" s="54" t="s">
        <v>889</v>
      </c>
      <c r="E107" s="54" t="str">
        <f>Data!$A$5</f>
        <v>_____</v>
      </c>
      <c r="F107" s="54" t="str">
        <f>Data!$B$5</f>
        <v>Please Select Your Authority (click inside cell)</v>
      </c>
      <c r="G107" s="54" t="str">
        <f>'Service Points'!A129</f>
        <v>______99</v>
      </c>
      <c r="H107" s="54" t="str">
        <f>'Service Points'!D129</f>
        <v/>
      </c>
      <c r="I107" s="54" t="str">
        <f>'Service Points'!E129</f>
        <v/>
      </c>
      <c r="J107" s="54" t="str">
        <f>'Service Points'!F129</f>
        <v/>
      </c>
      <c r="K107" s="54" t="str">
        <f>'Service Points'!G129</f>
        <v/>
      </c>
      <c r="L107" s="54">
        <f>'Service Points'!H129</f>
        <v>0</v>
      </c>
      <c r="M107" s="54" t="str">
        <f>'Service Points'!I129</f>
        <v/>
      </c>
      <c r="N107" s="54" t="str">
        <f>'Service Points'!J129</f>
        <v/>
      </c>
    </row>
    <row r="108" spans="1:14" ht="12.75" customHeight="1" x14ac:dyDescent="0.3">
      <c r="A108" s="54" t="s">
        <v>890</v>
      </c>
      <c r="B108" s="54" t="s">
        <v>891</v>
      </c>
      <c r="E108" s="54" t="str">
        <f>Data!$A$5</f>
        <v>_____</v>
      </c>
      <c r="F108" s="54" t="str">
        <f>Data!$B$5</f>
        <v>Please Select Your Authority (click inside cell)</v>
      </c>
      <c r="G108" s="54" t="str">
        <f>'Service Points'!A130</f>
        <v>______100</v>
      </c>
      <c r="H108" s="54" t="str">
        <f>'Service Points'!D130</f>
        <v/>
      </c>
      <c r="I108" s="54" t="str">
        <f>'Service Points'!E130</f>
        <v/>
      </c>
      <c r="J108" s="54" t="str">
        <f>'Service Points'!F130</f>
        <v/>
      </c>
      <c r="K108" s="54" t="str">
        <f>'Service Points'!G130</f>
        <v/>
      </c>
      <c r="L108" s="54">
        <f>'Service Points'!H130</f>
        <v>0</v>
      </c>
      <c r="M108" s="54" t="str">
        <f>'Service Points'!I130</f>
        <v/>
      </c>
      <c r="N108" s="54" t="str">
        <f>'Service Points'!J130</f>
        <v/>
      </c>
    </row>
    <row r="109" spans="1:14" ht="12.75" customHeight="1" x14ac:dyDescent="0.3">
      <c r="A109" s="54" t="s">
        <v>892</v>
      </c>
      <c r="B109" s="54" t="s">
        <v>893</v>
      </c>
      <c r="E109" s="54" t="str">
        <f>Data!$A$5</f>
        <v>_____</v>
      </c>
      <c r="F109" s="54" t="str">
        <f>Data!$B$5</f>
        <v>Please Select Your Authority (click inside cell)</v>
      </c>
      <c r="G109" s="54" t="str">
        <f>'Service Points'!A131</f>
        <v>______101</v>
      </c>
      <c r="H109" s="54" t="str">
        <f>'Service Points'!D131</f>
        <v/>
      </c>
      <c r="I109" s="54" t="str">
        <f>'Service Points'!E131</f>
        <v/>
      </c>
      <c r="J109" s="54" t="str">
        <f>'Service Points'!F131</f>
        <v/>
      </c>
      <c r="K109" s="54" t="str">
        <f>'Service Points'!G131</f>
        <v/>
      </c>
      <c r="L109" s="54">
        <f>'Service Points'!H131</f>
        <v>0</v>
      </c>
      <c r="M109" s="54" t="str">
        <f>'Service Points'!I131</f>
        <v/>
      </c>
      <c r="N109" s="54" t="str">
        <f>'Service Points'!J131</f>
        <v/>
      </c>
    </row>
    <row r="110" spans="1:14" ht="12.75" customHeight="1" x14ac:dyDescent="0.3">
      <c r="A110" s="54" t="s">
        <v>894</v>
      </c>
      <c r="B110" s="54" t="s">
        <v>895</v>
      </c>
      <c r="E110" s="54" t="str">
        <f>Data!$A$5</f>
        <v>_____</v>
      </c>
      <c r="F110" s="54" t="str">
        <f>Data!$B$5</f>
        <v>Please Select Your Authority (click inside cell)</v>
      </c>
      <c r="G110" s="54" t="str">
        <f>'Service Points'!A132</f>
        <v>______102</v>
      </c>
      <c r="H110" s="54" t="str">
        <f>'Service Points'!D132</f>
        <v/>
      </c>
      <c r="I110" s="54" t="str">
        <f>'Service Points'!E132</f>
        <v/>
      </c>
      <c r="J110" s="54" t="str">
        <f>'Service Points'!F132</f>
        <v/>
      </c>
      <c r="K110" s="54" t="str">
        <f>'Service Points'!G132</f>
        <v/>
      </c>
      <c r="L110" s="54">
        <f>'Service Points'!H132</f>
        <v>0</v>
      </c>
      <c r="M110" s="54" t="str">
        <f>'Service Points'!I132</f>
        <v/>
      </c>
      <c r="N110" s="54" t="str">
        <f>'Service Points'!J132</f>
        <v/>
      </c>
    </row>
    <row r="111" spans="1:14" ht="12.75" customHeight="1" x14ac:dyDescent="0.3">
      <c r="A111" s="54" t="s">
        <v>896</v>
      </c>
      <c r="B111" s="54" t="s">
        <v>897</v>
      </c>
      <c r="E111" s="54" t="str">
        <f>Data!$A$5</f>
        <v>_____</v>
      </c>
      <c r="F111" s="54" t="str">
        <f>Data!$B$5</f>
        <v>Please Select Your Authority (click inside cell)</v>
      </c>
      <c r="G111" s="54" t="str">
        <f>'Service Points'!A133</f>
        <v>______103</v>
      </c>
      <c r="H111" s="54" t="str">
        <f>'Service Points'!D133</f>
        <v/>
      </c>
      <c r="I111" s="54" t="str">
        <f>'Service Points'!E133</f>
        <v/>
      </c>
      <c r="J111" s="54" t="str">
        <f>'Service Points'!F133</f>
        <v/>
      </c>
      <c r="K111" s="54" t="str">
        <f>'Service Points'!G133</f>
        <v/>
      </c>
      <c r="L111" s="54">
        <f>'Service Points'!H133</f>
        <v>0</v>
      </c>
      <c r="M111" s="54" t="str">
        <f>'Service Points'!I133</f>
        <v/>
      </c>
      <c r="N111" s="54" t="str">
        <f>'Service Points'!J133</f>
        <v/>
      </c>
    </row>
    <row r="112" spans="1:14" ht="12.75" customHeight="1" x14ac:dyDescent="0.3">
      <c r="A112" s="54" t="s">
        <v>898</v>
      </c>
      <c r="B112" s="54" t="s">
        <v>899</v>
      </c>
      <c r="E112" s="54" t="str">
        <f>Data!$A$5</f>
        <v>_____</v>
      </c>
      <c r="F112" s="54" t="str">
        <f>Data!$B$5</f>
        <v>Please Select Your Authority (click inside cell)</v>
      </c>
      <c r="G112" s="54" t="str">
        <f>'Service Points'!A134</f>
        <v>______104</v>
      </c>
      <c r="H112" s="54" t="str">
        <f>'Service Points'!D134</f>
        <v/>
      </c>
      <c r="I112" s="54" t="str">
        <f>'Service Points'!E134</f>
        <v/>
      </c>
      <c r="J112" s="54" t="str">
        <f>'Service Points'!F134</f>
        <v/>
      </c>
      <c r="K112" s="54" t="str">
        <f>'Service Points'!G134</f>
        <v/>
      </c>
      <c r="L112" s="54">
        <f>'Service Points'!H134</f>
        <v>0</v>
      </c>
      <c r="M112" s="54" t="str">
        <f>'Service Points'!I134</f>
        <v/>
      </c>
      <c r="N112" s="54" t="str">
        <f>'Service Points'!J134</f>
        <v/>
      </c>
    </row>
    <row r="113" spans="1:14" ht="12.75" customHeight="1" x14ac:dyDescent="0.3">
      <c r="A113" s="54" t="s">
        <v>900</v>
      </c>
      <c r="B113" s="54" t="s">
        <v>901</v>
      </c>
      <c r="E113" s="54" t="str">
        <f>Data!$A$5</f>
        <v>_____</v>
      </c>
      <c r="F113" s="54" t="str">
        <f>Data!$B$5</f>
        <v>Please Select Your Authority (click inside cell)</v>
      </c>
      <c r="G113" s="54" t="str">
        <f>'Service Points'!A135</f>
        <v>______105</v>
      </c>
      <c r="H113" s="54" t="str">
        <f>'Service Points'!D135</f>
        <v/>
      </c>
      <c r="I113" s="54" t="str">
        <f>'Service Points'!E135</f>
        <v/>
      </c>
      <c r="J113" s="54" t="str">
        <f>'Service Points'!F135</f>
        <v/>
      </c>
      <c r="K113" s="54" t="str">
        <f>'Service Points'!G135</f>
        <v/>
      </c>
      <c r="L113" s="54">
        <f>'Service Points'!H135</f>
        <v>0</v>
      </c>
      <c r="M113" s="54" t="str">
        <f>'Service Points'!I135</f>
        <v/>
      </c>
      <c r="N113" s="54" t="str">
        <f>'Service Points'!J135</f>
        <v/>
      </c>
    </row>
    <row r="114" spans="1:14" ht="12.75" customHeight="1" x14ac:dyDescent="0.3">
      <c r="A114" s="54" t="s">
        <v>902</v>
      </c>
      <c r="B114" s="54" t="s">
        <v>903</v>
      </c>
      <c r="E114" s="54" t="str">
        <f>Data!$A$5</f>
        <v>_____</v>
      </c>
      <c r="F114" s="54" t="str">
        <f>Data!$B$5</f>
        <v>Please Select Your Authority (click inside cell)</v>
      </c>
      <c r="G114" s="54" t="str">
        <f>'Service Points'!A136</f>
        <v>______106</v>
      </c>
      <c r="H114" s="54" t="str">
        <f>'Service Points'!D136</f>
        <v/>
      </c>
      <c r="I114" s="54" t="str">
        <f>'Service Points'!E136</f>
        <v/>
      </c>
      <c r="J114" s="54" t="str">
        <f>'Service Points'!F136</f>
        <v/>
      </c>
      <c r="K114" s="54" t="str">
        <f>'Service Points'!G136</f>
        <v/>
      </c>
      <c r="L114" s="54">
        <f>'Service Points'!H136</f>
        <v>0</v>
      </c>
      <c r="M114" s="54" t="str">
        <f>'Service Points'!I136</f>
        <v/>
      </c>
      <c r="N114" s="54" t="str">
        <f>'Service Points'!J136</f>
        <v/>
      </c>
    </row>
    <row r="115" spans="1:14" ht="12.75" customHeight="1" x14ac:dyDescent="0.3">
      <c r="A115" s="54" t="s">
        <v>904</v>
      </c>
      <c r="B115" s="54" t="s">
        <v>905</v>
      </c>
      <c r="E115" s="54" t="str">
        <f>Data!$A$5</f>
        <v>_____</v>
      </c>
      <c r="F115" s="54" t="str">
        <f>Data!$B$5</f>
        <v>Please Select Your Authority (click inside cell)</v>
      </c>
      <c r="G115" s="54" t="str">
        <f>'Service Points'!A137</f>
        <v>______107</v>
      </c>
      <c r="H115" s="54" t="str">
        <f>'Service Points'!D137</f>
        <v/>
      </c>
      <c r="I115" s="54" t="str">
        <f>'Service Points'!E137</f>
        <v/>
      </c>
      <c r="J115" s="54" t="str">
        <f>'Service Points'!F137</f>
        <v/>
      </c>
      <c r="K115" s="54" t="str">
        <f>'Service Points'!G137</f>
        <v/>
      </c>
      <c r="L115" s="54">
        <f>'Service Points'!H137</f>
        <v>0</v>
      </c>
      <c r="M115" s="54" t="str">
        <f>'Service Points'!I137</f>
        <v/>
      </c>
      <c r="N115" s="54" t="str">
        <f>'Service Points'!J137</f>
        <v/>
      </c>
    </row>
    <row r="116" spans="1:14" ht="12.75" customHeight="1" x14ac:dyDescent="0.3">
      <c r="A116" s="54" t="s">
        <v>906</v>
      </c>
      <c r="B116" s="54" t="s">
        <v>907</v>
      </c>
      <c r="E116" s="54" t="str">
        <f>Data!$A$5</f>
        <v>_____</v>
      </c>
      <c r="F116" s="54" t="str">
        <f>Data!$B$5</f>
        <v>Please Select Your Authority (click inside cell)</v>
      </c>
      <c r="G116" s="54" t="str">
        <f>'Service Points'!A138</f>
        <v>______108</v>
      </c>
      <c r="H116" s="54" t="str">
        <f>'Service Points'!D138</f>
        <v/>
      </c>
      <c r="I116" s="54" t="str">
        <f>'Service Points'!E138</f>
        <v/>
      </c>
      <c r="J116" s="54" t="str">
        <f>'Service Points'!F138</f>
        <v/>
      </c>
      <c r="K116" s="54" t="str">
        <f>'Service Points'!G138</f>
        <v/>
      </c>
      <c r="L116" s="54">
        <f>'Service Points'!H138</f>
        <v>0</v>
      </c>
      <c r="M116" s="54" t="str">
        <f>'Service Points'!I138</f>
        <v/>
      </c>
      <c r="N116" s="54" t="str">
        <f>'Service Points'!J138</f>
        <v/>
      </c>
    </row>
    <row r="117" spans="1:14" ht="12.75" customHeight="1" x14ac:dyDescent="0.3">
      <c r="A117" s="54" t="s">
        <v>908</v>
      </c>
      <c r="B117" s="54" t="s">
        <v>909</v>
      </c>
      <c r="E117" s="54" t="str">
        <f>Data!$A$5</f>
        <v>_____</v>
      </c>
      <c r="F117" s="54" t="str">
        <f>Data!$B$5</f>
        <v>Please Select Your Authority (click inside cell)</v>
      </c>
      <c r="G117" s="54" t="str">
        <f>'Service Points'!A139</f>
        <v>______109</v>
      </c>
      <c r="H117" s="54" t="str">
        <f>'Service Points'!D139</f>
        <v/>
      </c>
      <c r="I117" s="54" t="str">
        <f>'Service Points'!E139</f>
        <v/>
      </c>
      <c r="J117" s="54" t="str">
        <f>'Service Points'!F139</f>
        <v/>
      </c>
      <c r="K117" s="54" t="str">
        <f>'Service Points'!G139</f>
        <v/>
      </c>
      <c r="L117" s="54">
        <f>'Service Points'!H139</f>
        <v>0</v>
      </c>
      <c r="M117" s="54" t="str">
        <f>'Service Points'!I139</f>
        <v/>
      </c>
      <c r="N117" s="54" t="str">
        <f>'Service Points'!J139</f>
        <v/>
      </c>
    </row>
    <row r="118" spans="1:14" ht="12.75" customHeight="1" x14ac:dyDescent="0.3">
      <c r="A118" s="54" t="s">
        <v>910</v>
      </c>
      <c r="B118" s="54" t="s">
        <v>911</v>
      </c>
      <c r="E118" s="54" t="str">
        <f>Data!$A$5</f>
        <v>_____</v>
      </c>
      <c r="F118" s="54" t="str">
        <f>Data!$B$5</f>
        <v>Please Select Your Authority (click inside cell)</v>
      </c>
      <c r="G118" s="54" t="str">
        <f>'Service Points'!A140</f>
        <v>______110</v>
      </c>
      <c r="H118" s="54" t="str">
        <f>'Service Points'!D140</f>
        <v/>
      </c>
      <c r="I118" s="54" t="str">
        <f>'Service Points'!E140</f>
        <v/>
      </c>
      <c r="J118" s="54" t="str">
        <f>'Service Points'!F140</f>
        <v/>
      </c>
      <c r="K118" s="54" t="str">
        <f>'Service Points'!G140</f>
        <v/>
      </c>
      <c r="L118" s="54">
        <f>'Service Points'!H140</f>
        <v>0</v>
      </c>
      <c r="M118" s="54" t="str">
        <f>'Service Points'!I140</f>
        <v/>
      </c>
      <c r="N118" s="54" t="str">
        <f>'Service Points'!J140</f>
        <v/>
      </c>
    </row>
    <row r="119" spans="1:14" ht="12.75" customHeight="1" x14ac:dyDescent="0.3">
      <c r="A119" s="54" t="s">
        <v>912</v>
      </c>
      <c r="B119" s="54" t="s">
        <v>913</v>
      </c>
      <c r="E119" s="54" t="str">
        <f>Data!$A$5</f>
        <v>_____</v>
      </c>
      <c r="F119" s="54" t="str">
        <f>Data!$B$5</f>
        <v>Please Select Your Authority (click inside cell)</v>
      </c>
      <c r="G119" s="54" t="str">
        <f>'Service Points'!A141</f>
        <v>______111</v>
      </c>
      <c r="H119" s="54" t="str">
        <f>'Service Points'!D141</f>
        <v/>
      </c>
      <c r="I119" s="54" t="str">
        <f>'Service Points'!E141</f>
        <v/>
      </c>
      <c r="J119" s="54" t="str">
        <f>'Service Points'!F141</f>
        <v/>
      </c>
      <c r="K119" s="54" t="str">
        <f>'Service Points'!G141</f>
        <v/>
      </c>
      <c r="L119" s="54">
        <f>'Service Points'!H141</f>
        <v>0</v>
      </c>
      <c r="M119" s="54" t="str">
        <f>'Service Points'!I141</f>
        <v/>
      </c>
      <c r="N119" s="54" t="str">
        <f>'Service Points'!J141</f>
        <v/>
      </c>
    </row>
    <row r="120" spans="1:14" ht="12.75" customHeight="1" x14ac:dyDescent="0.3">
      <c r="A120" s="54" t="s">
        <v>914</v>
      </c>
      <c r="B120" s="54" t="s">
        <v>915</v>
      </c>
      <c r="E120" s="54" t="str">
        <f>Data!$A$5</f>
        <v>_____</v>
      </c>
      <c r="F120" s="54" t="str">
        <f>Data!$B$5</f>
        <v>Please Select Your Authority (click inside cell)</v>
      </c>
      <c r="G120" s="54" t="str">
        <f>'Service Points'!A142</f>
        <v>______112</v>
      </c>
      <c r="H120" s="54" t="str">
        <f>'Service Points'!D142</f>
        <v/>
      </c>
      <c r="I120" s="54" t="str">
        <f>'Service Points'!E142</f>
        <v/>
      </c>
      <c r="J120" s="54" t="str">
        <f>'Service Points'!F142</f>
        <v/>
      </c>
      <c r="K120" s="54" t="str">
        <f>'Service Points'!G142</f>
        <v/>
      </c>
      <c r="L120" s="54">
        <f>'Service Points'!H142</f>
        <v>0</v>
      </c>
      <c r="M120" s="54" t="str">
        <f>'Service Points'!I142</f>
        <v/>
      </c>
      <c r="N120" s="54" t="str">
        <f>'Service Points'!J142</f>
        <v/>
      </c>
    </row>
    <row r="121" spans="1:14" ht="12.75" customHeight="1" x14ac:dyDescent="0.3">
      <c r="A121" s="54" t="s">
        <v>916</v>
      </c>
      <c r="B121" s="54" t="s">
        <v>917</v>
      </c>
      <c r="E121" s="54" t="str">
        <f>Data!$A$5</f>
        <v>_____</v>
      </c>
      <c r="F121" s="54" t="str">
        <f>Data!$B$5</f>
        <v>Please Select Your Authority (click inside cell)</v>
      </c>
      <c r="G121" s="54" t="str">
        <f>'Service Points'!A143</f>
        <v>______113</v>
      </c>
      <c r="H121" s="54" t="str">
        <f>'Service Points'!D143</f>
        <v/>
      </c>
      <c r="I121" s="54" t="str">
        <f>'Service Points'!E143</f>
        <v/>
      </c>
      <c r="J121" s="54" t="str">
        <f>'Service Points'!F143</f>
        <v/>
      </c>
      <c r="K121" s="54" t="str">
        <f>'Service Points'!G143</f>
        <v/>
      </c>
      <c r="L121" s="54">
        <f>'Service Points'!H143</f>
        <v>0</v>
      </c>
      <c r="M121" s="54" t="str">
        <f>'Service Points'!I143</f>
        <v/>
      </c>
      <c r="N121" s="54" t="str">
        <f>'Service Points'!J143</f>
        <v/>
      </c>
    </row>
    <row r="122" spans="1:14" ht="12.75" customHeight="1" x14ac:dyDescent="0.3">
      <c r="A122" s="54" t="s">
        <v>918</v>
      </c>
      <c r="B122" s="54" t="s">
        <v>919</v>
      </c>
      <c r="E122" s="54" t="str">
        <f>Data!$A$5</f>
        <v>_____</v>
      </c>
      <c r="F122" s="54" t="str">
        <f>Data!$B$5</f>
        <v>Please Select Your Authority (click inside cell)</v>
      </c>
      <c r="G122" s="54" t="str">
        <f>'Service Points'!A144</f>
        <v>______114</v>
      </c>
      <c r="H122" s="54" t="str">
        <f>'Service Points'!D144</f>
        <v/>
      </c>
      <c r="I122" s="54" t="str">
        <f>'Service Points'!E144</f>
        <v/>
      </c>
      <c r="J122" s="54" t="str">
        <f>'Service Points'!F144</f>
        <v/>
      </c>
      <c r="K122" s="54" t="str">
        <f>'Service Points'!G144</f>
        <v/>
      </c>
      <c r="L122" s="54">
        <f>'Service Points'!H144</f>
        <v>0</v>
      </c>
      <c r="M122" s="54" t="str">
        <f>'Service Points'!I144</f>
        <v/>
      </c>
      <c r="N122" s="54" t="str">
        <f>'Service Points'!J144</f>
        <v/>
      </c>
    </row>
    <row r="123" spans="1:14" ht="12.75" customHeight="1" x14ac:dyDescent="0.3">
      <c r="A123" s="54" t="s">
        <v>920</v>
      </c>
      <c r="B123" s="54" t="s">
        <v>921</v>
      </c>
      <c r="E123" s="54" t="str">
        <f>Data!$A$5</f>
        <v>_____</v>
      </c>
      <c r="F123" s="54" t="str">
        <f>Data!$B$5</f>
        <v>Please Select Your Authority (click inside cell)</v>
      </c>
      <c r="G123" s="54" t="str">
        <f>'Service Points'!A145</f>
        <v>______115</v>
      </c>
      <c r="H123" s="54" t="str">
        <f>'Service Points'!D145</f>
        <v/>
      </c>
      <c r="I123" s="54" t="str">
        <f>'Service Points'!E145</f>
        <v/>
      </c>
      <c r="J123" s="54" t="str">
        <f>'Service Points'!F145</f>
        <v/>
      </c>
      <c r="K123" s="54" t="str">
        <f>'Service Points'!G145</f>
        <v/>
      </c>
      <c r="L123" s="54">
        <f>'Service Points'!H145</f>
        <v>0</v>
      </c>
      <c r="M123" s="54" t="str">
        <f>'Service Points'!I145</f>
        <v/>
      </c>
      <c r="N123" s="54" t="str">
        <f>'Service Points'!J145</f>
        <v/>
      </c>
    </row>
    <row r="124" spans="1:14" ht="12.75" customHeight="1" x14ac:dyDescent="0.3">
      <c r="A124" s="54" t="s">
        <v>922</v>
      </c>
      <c r="B124" s="54" t="s">
        <v>923</v>
      </c>
      <c r="E124" s="54" t="str">
        <f>Data!$A$5</f>
        <v>_____</v>
      </c>
      <c r="F124" s="54" t="str">
        <f>Data!$B$5</f>
        <v>Please Select Your Authority (click inside cell)</v>
      </c>
      <c r="G124" s="54" t="str">
        <f>'Service Points'!A146</f>
        <v>______116</v>
      </c>
      <c r="H124" s="54" t="str">
        <f>'Service Points'!D146</f>
        <v/>
      </c>
      <c r="I124" s="54" t="str">
        <f>'Service Points'!E146</f>
        <v/>
      </c>
      <c r="J124" s="54" t="str">
        <f>'Service Points'!F146</f>
        <v/>
      </c>
      <c r="K124" s="54" t="str">
        <f>'Service Points'!G146</f>
        <v/>
      </c>
      <c r="L124" s="54">
        <f>'Service Points'!H146</f>
        <v>0</v>
      </c>
      <c r="M124" s="54" t="str">
        <f>'Service Points'!I146</f>
        <v/>
      </c>
      <c r="N124" s="54" t="str">
        <f>'Service Points'!J146</f>
        <v/>
      </c>
    </row>
    <row r="125" spans="1:14" ht="12.75" customHeight="1" x14ac:dyDescent="0.3">
      <c r="A125" s="54" t="s">
        <v>924</v>
      </c>
      <c r="B125" s="54" t="s">
        <v>925</v>
      </c>
      <c r="E125" s="54" t="str">
        <f>Data!$A$5</f>
        <v>_____</v>
      </c>
      <c r="F125" s="54" t="str">
        <f>Data!$B$5</f>
        <v>Please Select Your Authority (click inside cell)</v>
      </c>
      <c r="G125" s="54" t="str">
        <f>'Service Points'!A147</f>
        <v>______117</v>
      </c>
      <c r="H125" s="54" t="str">
        <f>'Service Points'!D147</f>
        <v/>
      </c>
      <c r="I125" s="54" t="str">
        <f>'Service Points'!E147</f>
        <v/>
      </c>
      <c r="J125" s="54" t="str">
        <f>'Service Points'!F147</f>
        <v/>
      </c>
      <c r="K125" s="54" t="str">
        <f>'Service Points'!G147</f>
        <v/>
      </c>
      <c r="L125" s="54">
        <f>'Service Points'!H147</f>
        <v>0</v>
      </c>
      <c r="M125" s="54" t="str">
        <f>'Service Points'!I147</f>
        <v/>
      </c>
      <c r="N125" s="54" t="str">
        <f>'Service Points'!J147</f>
        <v/>
      </c>
    </row>
    <row r="126" spans="1:14" ht="12.75" customHeight="1" x14ac:dyDescent="0.3">
      <c r="A126" s="54" t="s">
        <v>926</v>
      </c>
      <c r="B126" s="54" t="s">
        <v>927</v>
      </c>
      <c r="E126" s="54" t="str">
        <f>Data!$A$5</f>
        <v>_____</v>
      </c>
      <c r="F126" s="54" t="str">
        <f>Data!$B$5</f>
        <v>Please Select Your Authority (click inside cell)</v>
      </c>
      <c r="G126" s="54" t="str">
        <f>'Service Points'!A148</f>
        <v>______118</v>
      </c>
      <c r="H126" s="54" t="str">
        <f>'Service Points'!D148</f>
        <v/>
      </c>
      <c r="I126" s="54" t="str">
        <f>'Service Points'!E148</f>
        <v/>
      </c>
      <c r="J126" s="54" t="str">
        <f>'Service Points'!F148</f>
        <v/>
      </c>
      <c r="K126" s="54" t="str">
        <f>'Service Points'!G148</f>
        <v/>
      </c>
      <c r="L126" s="54">
        <f>'Service Points'!H148</f>
        <v>0</v>
      </c>
      <c r="M126" s="54" t="str">
        <f>'Service Points'!I148</f>
        <v/>
      </c>
      <c r="N126" s="54" t="str">
        <f>'Service Points'!J148</f>
        <v/>
      </c>
    </row>
    <row r="127" spans="1:14" ht="12.75" customHeight="1" x14ac:dyDescent="0.3">
      <c r="A127" s="54" t="s">
        <v>928</v>
      </c>
      <c r="B127" s="54" t="s">
        <v>929</v>
      </c>
      <c r="E127" s="54" t="str">
        <f>Data!$A$5</f>
        <v>_____</v>
      </c>
      <c r="F127" s="54" t="str">
        <f>Data!$B$5</f>
        <v>Please Select Your Authority (click inside cell)</v>
      </c>
      <c r="G127" s="54" t="str">
        <f>'Service Points'!A149</f>
        <v>______119</v>
      </c>
      <c r="H127" s="54" t="str">
        <f>'Service Points'!D149</f>
        <v/>
      </c>
      <c r="I127" s="54" t="str">
        <f>'Service Points'!E149</f>
        <v/>
      </c>
      <c r="J127" s="54" t="str">
        <f>'Service Points'!F149</f>
        <v/>
      </c>
      <c r="K127" s="54" t="str">
        <f>'Service Points'!G149</f>
        <v/>
      </c>
      <c r="L127" s="54">
        <f>'Service Points'!H149</f>
        <v>0</v>
      </c>
      <c r="M127" s="54" t="str">
        <f>'Service Points'!I149</f>
        <v/>
      </c>
      <c r="N127" s="54" t="str">
        <f>'Service Points'!J149</f>
        <v/>
      </c>
    </row>
    <row r="128" spans="1:14" ht="12.75" customHeight="1" x14ac:dyDescent="0.3">
      <c r="A128" s="54" t="s">
        <v>930</v>
      </c>
      <c r="B128" s="54" t="s">
        <v>931</v>
      </c>
      <c r="E128" s="54" t="str">
        <f>Data!$A$5</f>
        <v>_____</v>
      </c>
      <c r="F128" s="54" t="str">
        <f>Data!$B$5</f>
        <v>Please Select Your Authority (click inside cell)</v>
      </c>
      <c r="G128" s="54" t="str">
        <f>'Service Points'!A150</f>
        <v>______120</v>
      </c>
      <c r="H128" s="54" t="str">
        <f>'Service Points'!D150</f>
        <v/>
      </c>
      <c r="I128" s="54" t="str">
        <f>'Service Points'!E150</f>
        <v/>
      </c>
      <c r="J128" s="54" t="str">
        <f>'Service Points'!F150</f>
        <v/>
      </c>
      <c r="K128" s="54" t="str">
        <f>'Service Points'!G150</f>
        <v/>
      </c>
      <c r="L128" s="54">
        <f>'Service Points'!H150</f>
        <v>0</v>
      </c>
      <c r="M128" s="54" t="str">
        <f>'Service Points'!I150</f>
        <v/>
      </c>
      <c r="N128" s="54" t="str">
        <f>'Service Points'!J150</f>
        <v/>
      </c>
    </row>
    <row r="129" spans="1:14" ht="12.75" customHeight="1" x14ac:dyDescent="0.3">
      <c r="A129" s="54" t="s">
        <v>932</v>
      </c>
      <c r="B129" s="54" t="s">
        <v>933</v>
      </c>
      <c r="E129" s="54" t="str">
        <f>Data!$A$5</f>
        <v>_____</v>
      </c>
      <c r="F129" s="54" t="str">
        <f>Data!$B$5</f>
        <v>Please Select Your Authority (click inside cell)</v>
      </c>
      <c r="G129" s="54" t="str">
        <f>'Service Points'!A151</f>
        <v>______121</v>
      </c>
      <c r="H129" s="54" t="str">
        <f>'Service Points'!D151</f>
        <v/>
      </c>
      <c r="I129" s="54" t="str">
        <f>'Service Points'!E151</f>
        <v/>
      </c>
      <c r="J129" s="54" t="str">
        <f>'Service Points'!F151</f>
        <v/>
      </c>
      <c r="K129" s="54" t="str">
        <f>'Service Points'!G151</f>
        <v/>
      </c>
      <c r="L129" s="54">
        <f>'Service Points'!H151</f>
        <v>0</v>
      </c>
      <c r="M129" s="54" t="str">
        <f>'Service Points'!I151</f>
        <v/>
      </c>
      <c r="N129" s="54" t="str">
        <f>'Service Points'!J151</f>
        <v/>
      </c>
    </row>
    <row r="130" spans="1:14" ht="12.75" customHeight="1" x14ac:dyDescent="0.3">
      <c r="A130" s="54" t="s">
        <v>934</v>
      </c>
      <c r="B130" s="54" t="s">
        <v>935</v>
      </c>
      <c r="E130" s="54" t="str">
        <f>Data!$A$5</f>
        <v>_____</v>
      </c>
      <c r="F130" s="54" t="str">
        <f>Data!$B$5</f>
        <v>Please Select Your Authority (click inside cell)</v>
      </c>
      <c r="G130" s="54" t="str">
        <f>'Service Points'!A152</f>
        <v>______122</v>
      </c>
      <c r="H130" s="54" t="str">
        <f>'Service Points'!D152</f>
        <v/>
      </c>
      <c r="I130" s="54" t="str">
        <f>'Service Points'!E152</f>
        <v/>
      </c>
      <c r="J130" s="54" t="str">
        <f>'Service Points'!F152</f>
        <v/>
      </c>
      <c r="K130" s="54" t="str">
        <f>'Service Points'!G152</f>
        <v/>
      </c>
      <c r="L130" s="54">
        <f>'Service Points'!H152</f>
        <v>0</v>
      </c>
      <c r="M130" s="54" t="str">
        <f>'Service Points'!I152</f>
        <v/>
      </c>
      <c r="N130" s="54" t="str">
        <f>'Service Points'!J152</f>
        <v/>
      </c>
    </row>
    <row r="131" spans="1:14" ht="12.75" customHeight="1" x14ac:dyDescent="0.3">
      <c r="A131" s="54" t="s">
        <v>936</v>
      </c>
      <c r="B131" s="54" t="s">
        <v>937</v>
      </c>
      <c r="E131" s="54" t="str">
        <f>Data!$A$5</f>
        <v>_____</v>
      </c>
      <c r="F131" s="54" t="str">
        <f>Data!$B$5</f>
        <v>Please Select Your Authority (click inside cell)</v>
      </c>
      <c r="G131" s="54" t="str">
        <f>'Service Points'!A153</f>
        <v>______123</v>
      </c>
      <c r="H131" s="54" t="str">
        <f>'Service Points'!D153</f>
        <v/>
      </c>
      <c r="I131" s="54" t="str">
        <f>'Service Points'!E153</f>
        <v/>
      </c>
      <c r="J131" s="54" t="str">
        <f>'Service Points'!F153</f>
        <v/>
      </c>
      <c r="K131" s="54" t="str">
        <f>'Service Points'!G153</f>
        <v/>
      </c>
      <c r="L131" s="54">
        <f>'Service Points'!H153</f>
        <v>0</v>
      </c>
      <c r="M131" s="54" t="str">
        <f>'Service Points'!I153</f>
        <v/>
      </c>
      <c r="N131" s="54" t="str">
        <f>'Service Points'!J153</f>
        <v/>
      </c>
    </row>
    <row r="132" spans="1:14" ht="12.75" customHeight="1" x14ac:dyDescent="0.3">
      <c r="A132" s="54" t="s">
        <v>938</v>
      </c>
      <c r="B132" s="54" t="s">
        <v>939</v>
      </c>
      <c r="E132" s="54" t="str">
        <f>Data!$A$5</f>
        <v>_____</v>
      </c>
      <c r="F132" s="54" t="str">
        <f>Data!$B$5</f>
        <v>Please Select Your Authority (click inside cell)</v>
      </c>
      <c r="G132" s="54" t="str">
        <f>'Service Points'!A154</f>
        <v>______124</v>
      </c>
      <c r="H132" s="54" t="str">
        <f>'Service Points'!D154</f>
        <v/>
      </c>
      <c r="I132" s="54" t="str">
        <f>'Service Points'!E154</f>
        <v/>
      </c>
      <c r="J132" s="54" t="str">
        <f>'Service Points'!F154</f>
        <v/>
      </c>
      <c r="K132" s="54" t="str">
        <f>'Service Points'!G154</f>
        <v/>
      </c>
      <c r="L132" s="54">
        <f>'Service Points'!H154</f>
        <v>0</v>
      </c>
      <c r="M132" s="54" t="str">
        <f>'Service Points'!I154</f>
        <v/>
      </c>
      <c r="N132" s="54" t="str">
        <f>'Service Points'!J154</f>
        <v/>
      </c>
    </row>
    <row r="133" spans="1:14" ht="12.75" customHeight="1" x14ac:dyDescent="0.3">
      <c r="A133" s="54" t="s">
        <v>940</v>
      </c>
      <c r="B133" s="54" t="s">
        <v>941</v>
      </c>
      <c r="E133" s="54" t="str">
        <f>Data!$A$5</f>
        <v>_____</v>
      </c>
      <c r="F133" s="54" t="str">
        <f>Data!$B$5</f>
        <v>Please Select Your Authority (click inside cell)</v>
      </c>
      <c r="G133" s="54" t="str">
        <f>'Service Points'!A155</f>
        <v>______125</v>
      </c>
      <c r="H133" s="54" t="str">
        <f>'Service Points'!D155</f>
        <v/>
      </c>
      <c r="I133" s="54" t="str">
        <f>'Service Points'!E155</f>
        <v/>
      </c>
      <c r="J133" s="54" t="str">
        <f>'Service Points'!F155</f>
        <v/>
      </c>
      <c r="K133" s="54" t="str">
        <f>'Service Points'!G155</f>
        <v/>
      </c>
      <c r="L133" s="54">
        <f>'Service Points'!H155</f>
        <v>0</v>
      </c>
      <c r="M133" s="54" t="str">
        <f>'Service Points'!I155</f>
        <v/>
      </c>
      <c r="N133" s="54" t="str">
        <f>'Service Points'!J155</f>
        <v/>
      </c>
    </row>
    <row r="134" spans="1:14" ht="12.75" customHeight="1" x14ac:dyDescent="0.3">
      <c r="A134" s="54" t="s">
        <v>942</v>
      </c>
      <c r="B134" s="54" t="s">
        <v>943</v>
      </c>
      <c r="E134" s="54" t="str">
        <f>Data!$A$5</f>
        <v>_____</v>
      </c>
      <c r="F134" s="54" t="str">
        <f>Data!$B$5</f>
        <v>Please Select Your Authority (click inside cell)</v>
      </c>
      <c r="G134" s="54" t="str">
        <f>'Service Points'!A156</f>
        <v>______126</v>
      </c>
      <c r="H134" s="54" t="str">
        <f>'Service Points'!D156</f>
        <v/>
      </c>
      <c r="I134" s="54" t="str">
        <f>'Service Points'!E156</f>
        <v/>
      </c>
      <c r="J134" s="54" t="str">
        <f>'Service Points'!F156</f>
        <v/>
      </c>
      <c r="K134" s="54" t="str">
        <f>'Service Points'!G156</f>
        <v/>
      </c>
      <c r="L134" s="54">
        <f>'Service Points'!H156</f>
        <v>0</v>
      </c>
      <c r="M134" s="54" t="str">
        <f>'Service Points'!I156</f>
        <v/>
      </c>
      <c r="N134" s="54" t="str">
        <f>'Service Points'!J156</f>
        <v/>
      </c>
    </row>
    <row r="135" spans="1:14" ht="12.75" customHeight="1" x14ac:dyDescent="0.3">
      <c r="A135" s="54" t="s">
        <v>944</v>
      </c>
      <c r="B135" s="54" t="s">
        <v>945</v>
      </c>
      <c r="E135" s="54" t="str">
        <f>Data!$A$5</f>
        <v>_____</v>
      </c>
      <c r="F135" s="54" t="str">
        <f>Data!$B$5</f>
        <v>Please Select Your Authority (click inside cell)</v>
      </c>
      <c r="G135" s="54" t="str">
        <f>'Service Points'!A157</f>
        <v>______127</v>
      </c>
      <c r="H135" s="54" t="str">
        <f>'Service Points'!D157</f>
        <v/>
      </c>
      <c r="I135" s="54" t="str">
        <f>'Service Points'!E157</f>
        <v/>
      </c>
      <c r="J135" s="54" t="str">
        <f>'Service Points'!F157</f>
        <v/>
      </c>
      <c r="K135" s="54" t="str">
        <f>'Service Points'!G157</f>
        <v/>
      </c>
      <c r="L135" s="54">
        <f>'Service Points'!H157</f>
        <v>0</v>
      </c>
      <c r="M135" s="54" t="str">
        <f>'Service Points'!I157</f>
        <v/>
      </c>
      <c r="N135" s="54" t="str">
        <f>'Service Points'!J157</f>
        <v/>
      </c>
    </row>
    <row r="136" spans="1:14" ht="12.75" customHeight="1" x14ac:dyDescent="0.3">
      <c r="A136" s="54" t="s">
        <v>946</v>
      </c>
      <c r="B136" s="54" t="s">
        <v>947</v>
      </c>
      <c r="E136" s="54" t="str">
        <f>Data!$A$5</f>
        <v>_____</v>
      </c>
      <c r="F136" s="54" t="str">
        <f>Data!$B$5</f>
        <v>Please Select Your Authority (click inside cell)</v>
      </c>
      <c r="G136" s="54" t="str">
        <f>'Service Points'!A158</f>
        <v>______128</v>
      </c>
      <c r="H136" s="54" t="str">
        <f>'Service Points'!D158</f>
        <v/>
      </c>
      <c r="I136" s="54" t="str">
        <f>'Service Points'!E158</f>
        <v/>
      </c>
      <c r="J136" s="54" t="str">
        <f>'Service Points'!F158</f>
        <v/>
      </c>
      <c r="K136" s="54" t="str">
        <f>'Service Points'!G158</f>
        <v/>
      </c>
      <c r="L136" s="54">
        <f>'Service Points'!H158</f>
        <v>0</v>
      </c>
      <c r="M136" s="54" t="str">
        <f>'Service Points'!I158</f>
        <v/>
      </c>
      <c r="N136" s="54" t="str">
        <f>'Service Points'!J158</f>
        <v/>
      </c>
    </row>
    <row r="137" spans="1:14" ht="12.75" customHeight="1" x14ac:dyDescent="0.3">
      <c r="A137" s="54" t="s">
        <v>948</v>
      </c>
      <c r="B137" s="54" t="s">
        <v>949</v>
      </c>
      <c r="E137" s="54" t="str">
        <f>Data!$A$5</f>
        <v>_____</v>
      </c>
      <c r="F137" s="54" t="str">
        <f>Data!$B$5</f>
        <v>Please Select Your Authority (click inside cell)</v>
      </c>
      <c r="G137" s="54" t="str">
        <f>'Service Points'!A159</f>
        <v>______129</v>
      </c>
      <c r="H137" s="54" t="str">
        <f>'Service Points'!D159</f>
        <v/>
      </c>
      <c r="I137" s="54" t="str">
        <f>'Service Points'!E159</f>
        <v/>
      </c>
      <c r="J137" s="54" t="str">
        <f>'Service Points'!F159</f>
        <v/>
      </c>
      <c r="K137" s="54" t="str">
        <f>'Service Points'!G159</f>
        <v/>
      </c>
      <c r="L137" s="54">
        <f>'Service Points'!H159</f>
        <v>0</v>
      </c>
    </row>
    <row r="138" spans="1:14" ht="12.75" customHeight="1" x14ac:dyDescent="0.3">
      <c r="A138" s="54" t="s">
        <v>950</v>
      </c>
      <c r="B138" s="54" t="s">
        <v>951</v>
      </c>
      <c r="E138" s="54" t="str">
        <f>Data!$A$5</f>
        <v>_____</v>
      </c>
      <c r="F138" s="54" t="str">
        <f>Data!$B$5</f>
        <v>Please Select Your Authority (click inside cell)</v>
      </c>
      <c r="G138" s="54" t="str">
        <f>'Service Points'!A160</f>
        <v>______130</v>
      </c>
      <c r="H138" s="54" t="str">
        <f>'Service Points'!D160</f>
        <v/>
      </c>
      <c r="I138" s="54" t="str">
        <f>'Service Points'!E160</f>
        <v/>
      </c>
      <c r="J138" s="54" t="str">
        <f>'Service Points'!F160</f>
        <v/>
      </c>
      <c r="K138" s="54" t="str">
        <f>'Service Points'!G160</f>
        <v/>
      </c>
      <c r="L138" s="54">
        <f>'Service Points'!H160</f>
        <v>0</v>
      </c>
      <c r="M138" s="54" t="str">
        <f>'Service Points'!I159</f>
        <v/>
      </c>
      <c r="N138" s="54" t="str">
        <f>'Service Points'!J159</f>
        <v/>
      </c>
    </row>
    <row r="139" spans="1:14" ht="12.75" customHeight="1" x14ac:dyDescent="0.3">
      <c r="A139" s="54" t="s">
        <v>952</v>
      </c>
      <c r="B139" s="54" t="s">
        <v>953</v>
      </c>
      <c r="E139" s="54" t="str">
        <f>Data!$A$5</f>
        <v>_____</v>
      </c>
      <c r="F139" s="54" t="str">
        <f>Data!$B$5</f>
        <v>Please Select Your Authority (click inside cell)</v>
      </c>
      <c r="G139" s="54" t="str">
        <f>'Service Points'!A161</f>
        <v>______131</v>
      </c>
      <c r="H139" s="54" t="str">
        <f>'Service Points'!D161</f>
        <v/>
      </c>
      <c r="I139" s="54" t="str">
        <f>'Service Points'!E161</f>
        <v/>
      </c>
      <c r="J139" s="54" t="str">
        <f>'Service Points'!F161</f>
        <v/>
      </c>
      <c r="K139" s="54" t="str">
        <f>'Service Points'!G161</f>
        <v/>
      </c>
      <c r="L139" s="54">
        <f>'Service Points'!H161</f>
        <v>0</v>
      </c>
      <c r="M139" s="54" t="str">
        <f>'Service Points'!I160</f>
        <v/>
      </c>
      <c r="N139" s="54" t="str">
        <f>'Service Points'!J160</f>
        <v/>
      </c>
    </row>
    <row r="140" spans="1:14" ht="12.75" customHeight="1" x14ac:dyDescent="0.3">
      <c r="A140" s="54" t="s">
        <v>954</v>
      </c>
      <c r="B140" s="54" t="s">
        <v>955</v>
      </c>
      <c r="E140" s="54" t="str">
        <f>Data!$A$5</f>
        <v>_____</v>
      </c>
      <c r="F140" s="54" t="str">
        <f>Data!$B$5</f>
        <v>Please Select Your Authority (click inside cell)</v>
      </c>
      <c r="G140" s="54" t="str">
        <f>'Service Points'!A162</f>
        <v>______132</v>
      </c>
      <c r="H140" s="54" t="str">
        <f>'Service Points'!D162</f>
        <v/>
      </c>
      <c r="I140" s="54" t="str">
        <f>'Service Points'!E162</f>
        <v/>
      </c>
      <c r="J140" s="54" t="str">
        <f>'Service Points'!F162</f>
        <v/>
      </c>
      <c r="K140" s="54" t="str">
        <f>'Service Points'!G162</f>
        <v/>
      </c>
      <c r="L140" s="54">
        <f>'Service Points'!H162</f>
        <v>0</v>
      </c>
      <c r="M140" s="54" t="str">
        <f>'Service Points'!I161</f>
        <v/>
      </c>
      <c r="N140" s="54" t="str">
        <f>'Service Points'!J161</f>
        <v/>
      </c>
    </row>
    <row r="141" spans="1:14" ht="12.75" customHeight="1" x14ac:dyDescent="0.3">
      <c r="A141" s="54" t="s">
        <v>956</v>
      </c>
      <c r="B141" s="54" t="s">
        <v>957</v>
      </c>
      <c r="E141" s="54" t="str">
        <f>Data!$A$5</f>
        <v>_____</v>
      </c>
      <c r="F141" s="54" t="str">
        <f>Data!$B$5</f>
        <v>Please Select Your Authority (click inside cell)</v>
      </c>
      <c r="G141" s="54" t="str">
        <f>'Service Points'!A163</f>
        <v>______133</v>
      </c>
      <c r="H141" s="54" t="str">
        <f>'Service Points'!D163</f>
        <v/>
      </c>
      <c r="I141" s="54" t="str">
        <f>'Service Points'!E163</f>
        <v/>
      </c>
      <c r="J141" s="54" t="str">
        <f>'Service Points'!F163</f>
        <v/>
      </c>
      <c r="K141" s="54" t="str">
        <f>'Service Points'!G163</f>
        <v/>
      </c>
      <c r="L141" s="54">
        <f>'Service Points'!H163</f>
        <v>0</v>
      </c>
      <c r="M141" s="54" t="str">
        <f>'Service Points'!I162</f>
        <v/>
      </c>
      <c r="N141" s="54" t="str">
        <f>'Service Points'!J162</f>
        <v/>
      </c>
    </row>
    <row r="142" spans="1:14" ht="12.75" customHeight="1" x14ac:dyDescent="0.3">
      <c r="A142" s="54" t="s">
        <v>958</v>
      </c>
      <c r="B142" s="54" t="s">
        <v>959</v>
      </c>
      <c r="E142" s="54" t="str">
        <f>Data!$A$5</f>
        <v>_____</v>
      </c>
      <c r="F142" s="54" t="str">
        <f>Data!$B$5</f>
        <v>Please Select Your Authority (click inside cell)</v>
      </c>
      <c r="G142" s="54" t="str">
        <f>'Service Points'!A164</f>
        <v>______134</v>
      </c>
      <c r="H142" s="54" t="str">
        <f>'Service Points'!D164</f>
        <v/>
      </c>
      <c r="I142" s="54" t="str">
        <f>'Service Points'!E164</f>
        <v/>
      </c>
      <c r="J142" s="54" t="str">
        <f>'Service Points'!F164</f>
        <v/>
      </c>
      <c r="K142" s="54" t="str">
        <f>'Service Points'!G164</f>
        <v/>
      </c>
      <c r="L142" s="54">
        <f>'Service Points'!H164</f>
        <v>0</v>
      </c>
      <c r="M142" s="54" t="str">
        <f>'Service Points'!I163</f>
        <v/>
      </c>
      <c r="N142" s="54" t="str">
        <f>'Service Points'!J163</f>
        <v/>
      </c>
    </row>
    <row r="143" spans="1:14" ht="12.75" customHeight="1" x14ac:dyDescent="0.3">
      <c r="A143" s="54" t="s">
        <v>960</v>
      </c>
      <c r="B143" s="54" t="s">
        <v>961</v>
      </c>
      <c r="E143" s="54" t="str">
        <f>Data!$A$5</f>
        <v>_____</v>
      </c>
      <c r="F143" s="54" t="str">
        <f>Data!$B$5</f>
        <v>Please Select Your Authority (click inside cell)</v>
      </c>
      <c r="G143" s="54" t="str">
        <f>'Service Points'!A165</f>
        <v>______135</v>
      </c>
      <c r="H143" s="54" t="str">
        <f>'Service Points'!D165</f>
        <v/>
      </c>
      <c r="I143" s="54" t="str">
        <f>'Service Points'!E165</f>
        <v/>
      </c>
      <c r="J143" s="54" t="str">
        <f>'Service Points'!F165</f>
        <v/>
      </c>
      <c r="K143" s="54" t="str">
        <f>'Service Points'!G165</f>
        <v/>
      </c>
      <c r="L143" s="54">
        <f>'Service Points'!H165</f>
        <v>0</v>
      </c>
      <c r="M143" s="54" t="str">
        <f>'Service Points'!I164</f>
        <v/>
      </c>
      <c r="N143" s="54" t="str">
        <f>'Service Points'!J164</f>
        <v/>
      </c>
    </row>
    <row r="144" spans="1:14" ht="12.75" customHeight="1" x14ac:dyDescent="0.3">
      <c r="A144" s="54" t="s">
        <v>962</v>
      </c>
      <c r="B144" s="54" t="s">
        <v>963</v>
      </c>
      <c r="E144" s="54" t="str">
        <f>Data!$A$5</f>
        <v>_____</v>
      </c>
      <c r="F144" s="54" t="str">
        <f>Data!$B$5</f>
        <v>Please Select Your Authority (click inside cell)</v>
      </c>
      <c r="G144" s="54" t="str">
        <f>'Service Points'!A166</f>
        <v>______136</v>
      </c>
      <c r="H144" s="54" t="str">
        <f>'Service Points'!D166</f>
        <v/>
      </c>
      <c r="I144" s="54" t="str">
        <f>'Service Points'!E166</f>
        <v/>
      </c>
      <c r="J144" s="54" t="str">
        <f>'Service Points'!F166</f>
        <v/>
      </c>
      <c r="K144" s="54" t="str">
        <f>'Service Points'!G166</f>
        <v/>
      </c>
      <c r="L144" s="54">
        <f>'Service Points'!H166</f>
        <v>0</v>
      </c>
      <c r="M144" s="54" t="str">
        <f>'Service Points'!I165</f>
        <v/>
      </c>
      <c r="N144" s="54" t="str">
        <f>'Service Points'!J165</f>
        <v/>
      </c>
    </row>
    <row r="145" spans="1:14" ht="12.75" customHeight="1" x14ac:dyDescent="0.3">
      <c r="A145" s="54" t="s">
        <v>964</v>
      </c>
      <c r="B145" s="54" t="s">
        <v>965</v>
      </c>
      <c r="E145" s="54" t="str">
        <f>Data!$A$5</f>
        <v>_____</v>
      </c>
      <c r="F145" s="54" t="str">
        <f>Data!$B$5</f>
        <v>Please Select Your Authority (click inside cell)</v>
      </c>
      <c r="G145" s="54" t="str">
        <f>'Service Points'!A167</f>
        <v>______137</v>
      </c>
      <c r="H145" s="54" t="str">
        <f>'Service Points'!D167</f>
        <v/>
      </c>
      <c r="I145" s="54" t="str">
        <f>'Service Points'!E167</f>
        <v/>
      </c>
      <c r="J145" s="54" t="str">
        <f>'Service Points'!F167</f>
        <v/>
      </c>
      <c r="K145" s="54" t="str">
        <f>'Service Points'!G167</f>
        <v/>
      </c>
      <c r="L145" s="54">
        <f>'Service Points'!H167</f>
        <v>0</v>
      </c>
      <c r="M145" s="54" t="str">
        <f>'Service Points'!I166</f>
        <v/>
      </c>
      <c r="N145" s="54" t="str">
        <f>'Service Points'!J166</f>
        <v/>
      </c>
    </row>
    <row r="146" spans="1:14" ht="12.75" customHeight="1" x14ac:dyDescent="0.3">
      <c r="A146" s="54" t="s">
        <v>966</v>
      </c>
      <c r="B146" s="54" t="s">
        <v>967</v>
      </c>
      <c r="E146" s="54" t="str">
        <f>Data!$A$5</f>
        <v>_____</v>
      </c>
      <c r="F146" s="54" t="str">
        <f>Data!$B$5</f>
        <v>Please Select Your Authority (click inside cell)</v>
      </c>
      <c r="G146" s="54" t="str">
        <f>'Service Points'!A168</f>
        <v>______138</v>
      </c>
      <c r="H146" s="54" t="str">
        <f>'Service Points'!D168</f>
        <v/>
      </c>
      <c r="I146" s="54" t="str">
        <f>'Service Points'!E168</f>
        <v/>
      </c>
      <c r="J146" s="54" t="str">
        <f>'Service Points'!F168</f>
        <v/>
      </c>
      <c r="K146" s="54" t="str">
        <f>'Service Points'!G168</f>
        <v/>
      </c>
      <c r="L146" s="54">
        <f>'Service Points'!H168</f>
        <v>0</v>
      </c>
      <c r="M146" s="54" t="str">
        <f>'Service Points'!I167</f>
        <v/>
      </c>
      <c r="N146" s="54" t="str">
        <f>'Service Points'!J167</f>
        <v/>
      </c>
    </row>
    <row r="147" spans="1:14" ht="12.75" customHeight="1" x14ac:dyDescent="0.3">
      <c r="A147" s="54" t="s">
        <v>968</v>
      </c>
      <c r="B147" s="54" t="s">
        <v>969</v>
      </c>
      <c r="E147" s="54" t="str">
        <f>Data!$A$5</f>
        <v>_____</v>
      </c>
      <c r="F147" s="54" t="str">
        <f>Data!$B$5</f>
        <v>Please Select Your Authority (click inside cell)</v>
      </c>
      <c r="G147" s="54" t="str">
        <f>'Service Points'!A169</f>
        <v>______139</v>
      </c>
      <c r="H147" s="54" t="str">
        <f>'Service Points'!D169</f>
        <v/>
      </c>
      <c r="I147" s="54" t="str">
        <f>'Service Points'!E169</f>
        <v/>
      </c>
      <c r="J147" s="54" t="str">
        <f>'Service Points'!F169</f>
        <v/>
      </c>
      <c r="K147" s="54" t="str">
        <f>'Service Points'!G169</f>
        <v/>
      </c>
      <c r="L147" s="54">
        <f>'Service Points'!H169</f>
        <v>0</v>
      </c>
      <c r="M147" s="54" t="str">
        <f>'Service Points'!I168</f>
        <v/>
      </c>
      <c r="N147" s="54" t="str">
        <f>'Service Points'!J168</f>
        <v/>
      </c>
    </row>
    <row r="148" spans="1:14" ht="12.75" customHeight="1" x14ac:dyDescent="0.3">
      <c r="A148" s="54" t="s">
        <v>970</v>
      </c>
      <c r="B148" s="54" t="s">
        <v>971</v>
      </c>
      <c r="E148" s="54" t="str">
        <f>Data!$A$5</f>
        <v>_____</v>
      </c>
      <c r="F148" s="54" t="str">
        <f>Data!$B$5</f>
        <v>Please Select Your Authority (click inside cell)</v>
      </c>
      <c r="G148" s="54" t="str">
        <f>'Service Points'!A170</f>
        <v>______140</v>
      </c>
      <c r="H148" s="54" t="str">
        <f>'Service Points'!D170</f>
        <v/>
      </c>
      <c r="I148" s="54" t="str">
        <f>'Service Points'!E170</f>
        <v/>
      </c>
      <c r="J148" s="54" t="str">
        <f>'Service Points'!F170</f>
        <v/>
      </c>
      <c r="K148" s="54" t="str">
        <f>'Service Points'!G170</f>
        <v/>
      </c>
      <c r="L148" s="54">
        <f>'Service Points'!H170</f>
        <v>0</v>
      </c>
      <c r="M148" s="54" t="str">
        <f>'Service Points'!I169</f>
        <v/>
      </c>
      <c r="N148" s="54" t="str">
        <f>'Service Points'!J169</f>
        <v/>
      </c>
    </row>
    <row r="149" spans="1:14" ht="12.75" customHeight="1" x14ac:dyDescent="0.3">
      <c r="A149" s="54" t="s">
        <v>972</v>
      </c>
      <c r="B149" s="54" t="s">
        <v>973</v>
      </c>
      <c r="M149" s="54" t="str">
        <f>'Service Points'!I170</f>
        <v/>
      </c>
      <c r="N149" s="54" t="str">
        <f>'Service Points'!J170</f>
        <v/>
      </c>
    </row>
    <row r="150" spans="1:14" ht="12.75" customHeight="1" x14ac:dyDescent="0.3">
      <c r="A150" s="54" t="s">
        <v>974</v>
      </c>
      <c r="B150" s="54" t="s">
        <v>975</v>
      </c>
    </row>
    <row r="151" spans="1:14" ht="12.75" customHeight="1" x14ac:dyDescent="0.3">
      <c r="A151" s="54" t="s">
        <v>976</v>
      </c>
      <c r="B151" s="54" t="s">
        <v>977</v>
      </c>
    </row>
    <row r="152" spans="1:14" ht="12.75" customHeight="1" x14ac:dyDescent="0.3">
      <c r="A152" s="54" t="s">
        <v>978</v>
      </c>
      <c r="B152" s="54" t="s">
        <v>979</v>
      </c>
    </row>
    <row r="153" spans="1:14" ht="12.75" customHeight="1" x14ac:dyDescent="0.3">
      <c r="A153" s="54" t="s">
        <v>980</v>
      </c>
      <c r="B153" s="54" t="s">
        <v>981</v>
      </c>
    </row>
    <row r="154" spans="1:14" ht="12.75" customHeight="1" x14ac:dyDescent="0.3">
      <c r="A154" s="54" t="s">
        <v>982</v>
      </c>
      <c r="B154" s="54" t="s">
        <v>983</v>
      </c>
    </row>
    <row r="155" spans="1:14" ht="12.75" customHeight="1" x14ac:dyDescent="0.3">
      <c r="A155" s="54" t="s">
        <v>984</v>
      </c>
      <c r="B155" s="54" t="s">
        <v>985</v>
      </c>
    </row>
    <row r="156" spans="1:14" ht="12.75" customHeight="1" x14ac:dyDescent="0.3">
      <c r="A156" s="54" t="s">
        <v>986</v>
      </c>
      <c r="B156" s="54" t="s">
        <v>987</v>
      </c>
    </row>
    <row r="157" spans="1:14" ht="12.75" customHeight="1" x14ac:dyDescent="0.3">
      <c r="A157" s="54" t="s">
        <v>988</v>
      </c>
      <c r="B157" s="54" t="s">
        <v>989</v>
      </c>
    </row>
    <row r="158" spans="1:14" ht="12.75" customHeight="1" x14ac:dyDescent="0.3">
      <c r="A158" s="54" t="s">
        <v>990</v>
      </c>
      <c r="B158" s="54" t="s">
        <v>991</v>
      </c>
    </row>
    <row r="159" spans="1:14" ht="12.75" customHeight="1" x14ac:dyDescent="0.3">
      <c r="A159" s="54" t="s">
        <v>992</v>
      </c>
      <c r="B159" s="54" t="s">
        <v>993</v>
      </c>
    </row>
    <row r="160" spans="1:14" ht="12.75" customHeight="1" x14ac:dyDescent="0.3">
      <c r="A160" s="54" t="s">
        <v>994</v>
      </c>
      <c r="B160" s="54" t="s">
        <v>995</v>
      </c>
    </row>
    <row r="161" spans="1:2" ht="12.75" customHeight="1" x14ac:dyDescent="0.3">
      <c r="A161" s="54" t="s">
        <v>996</v>
      </c>
      <c r="B161" s="54" t="s">
        <v>997</v>
      </c>
    </row>
    <row r="162" spans="1:2" ht="12.75" customHeight="1" x14ac:dyDescent="0.3">
      <c r="A162" s="54" t="s">
        <v>998</v>
      </c>
      <c r="B162" s="54" t="s">
        <v>999</v>
      </c>
    </row>
    <row r="163" spans="1:2" ht="12.75" customHeight="1" x14ac:dyDescent="0.3">
      <c r="A163" s="54" t="s">
        <v>1000</v>
      </c>
      <c r="B163" s="54" t="s">
        <v>1001</v>
      </c>
    </row>
    <row r="164" spans="1:2" ht="12.75" customHeight="1" x14ac:dyDescent="0.3">
      <c r="A164" s="54" t="s">
        <v>1002</v>
      </c>
      <c r="B164" s="54" t="s">
        <v>1003</v>
      </c>
    </row>
    <row r="165" spans="1:2" ht="12.75" customHeight="1" x14ac:dyDescent="0.3">
      <c r="A165" s="54" t="s">
        <v>1004</v>
      </c>
      <c r="B165" s="54" t="s">
        <v>1005</v>
      </c>
    </row>
    <row r="166" spans="1:2" ht="12.75" customHeight="1" x14ac:dyDescent="0.3">
      <c r="A166" s="54" t="s">
        <v>1006</v>
      </c>
      <c r="B166" s="54" t="s">
        <v>1007</v>
      </c>
    </row>
    <row r="167" spans="1:2" ht="12.75" customHeight="1" x14ac:dyDescent="0.3">
      <c r="A167" s="54" t="s">
        <v>1008</v>
      </c>
      <c r="B167" s="54" t="s">
        <v>1009</v>
      </c>
    </row>
    <row r="168" spans="1:2" ht="12.75" customHeight="1" x14ac:dyDescent="0.3">
      <c r="A168" s="54" t="s">
        <v>1010</v>
      </c>
      <c r="B168" s="54" t="s">
        <v>1011</v>
      </c>
    </row>
    <row r="169" spans="1:2" ht="12.75" customHeight="1" x14ac:dyDescent="0.3">
      <c r="A169" s="54" t="s">
        <v>1012</v>
      </c>
      <c r="B169" s="54" t="s">
        <v>1013</v>
      </c>
    </row>
    <row r="170" spans="1:2" ht="12.75" customHeight="1" x14ac:dyDescent="0.3">
      <c r="A170" s="54" t="s">
        <v>1014</v>
      </c>
      <c r="B170" s="54" t="s">
        <v>1015</v>
      </c>
    </row>
    <row r="171" spans="1:2" ht="12.75" customHeight="1" x14ac:dyDescent="0.3">
      <c r="A171" s="54" t="s">
        <v>1016</v>
      </c>
      <c r="B171" s="54" t="s">
        <v>1017</v>
      </c>
    </row>
    <row r="172" spans="1:2" ht="12.75" customHeight="1" x14ac:dyDescent="0.3">
      <c r="A172" s="54" t="s">
        <v>1018</v>
      </c>
      <c r="B172" s="54" t="s">
        <v>1019</v>
      </c>
    </row>
    <row r="173" spans="1:2" ht="12.75" customHeight="1" x14ac:dyDescent="0.3">
      <c r="A173" s="54" t="s">
        <v>1020</v>
      </c>
      <c r="B173" s="54" t="s">
        <v>1021</v>
      </c>
    </row>
    <row r="174" spans="1:2" ht="12.75" customHeight="1" x14ac:dyDescent="0.3">
      <c r="A174" s="54" t="s">
        <v>1022</v>
      </c>
      <c r="B174" s="54" t="s">
        <v>1023</v>
      </c>
    </row>
    <row r="175" spans="1:2" ht="12.75" customHeight="1" x14ac:dyDescent="0.3">
      <c r="A175" s="54" t="s">
        <v>1024</v>
      </c>
      <c r="B175" s="54" t="s">
        <v>1025</v>
      </c>
    </row>
    <row r="176" spans="1:2" ht="12.75" customHeight="1" x14ac:dyDescent="0.3">
      <c r="A176" s="54" t="s">
        <v>1026</v>
      </c>
      <c r="B176" s="54" t="s">
        <v>1027</v>
      </c>
    </row>
    <row r="177" spans="1:2" ht="12.75" customHeight="1" x14ac:dyDescent="0.3">
      <c r="A177" s="54" t="s">
        <v>1028</v>
      </c>
      <c r="B177" s="54" t="s">
        <v>1029</v>
      </c>
    </row>
    <row r="178" spans="1:2" ht="12.75" customHeight="1" x14ac:dyDescent="0.3">
      <c r="A178" s="54" t="s">
        <v>1030</v>
      </c>
      <c r="B178" s="54" t="s">
        <v>1031</v>
      </c>
    </row>
    <row r="179" spans="1:2" ht="12.75" customHeight="1" x14ac:dyDescent="0.3">
      <c r="A179" s="54" t="s">
        <v>1032</v>
      </c>
      <c r="B179" s="54" t="s">
        <v>1033</v>
      </c>
    </row>
    <row r="180" spans="1:2" ht="12.75" customHeight="1" x14ac:dyDescent="0.3">
      <c r="A180" s="54" t="s">
        <v>1034</v>
      </c>
      <c r="B180" s="54" t="s">
        <v>1035</v>
      </c>
    </row>
    <row r="181" spans="1:2" ht="12.75" customHeight="1" x14ac:dyDescent="0.3">
      <c r="A181" s="54" t="s">
        <v>1036</v>
      </c>
      <c r="B181" s="54" t="s">
        <v>1037</v>
      </c>
    </row>
    <row r="182" spans="1:2" ht="12.75" customHeight="1" x14ac:dyDescent="0.3">
      <c r="A182" s="54" t="s">
        <v>1038</v>
      </c>
      <c r="B182" s="54" t="s">
        <v>1039</v>
      </c>
    </row>
    <row r="183" spans="1:2" ht="12.75" customHeight="1" x14ac:dyDescent="0.3">
      <c r="A183" s="54" t="s">
        <v>1040</v>
      </c>
      <c r="B183" s="54" t="s">
        <v>1041</v>
      </c>
    </row>
    <row r="184" spans="1:2" ht="12.75" customHeight="1" x14ac:dyDescent="0.3">
      <c r="A184" s="54" t="s">
        <v>1042</v>
      </c>
      <c r="B184" s="54" t="s">
        <v>1043</v>
      </c>
    </row>
    <row r="185" spans="1:2" ht="12.75" customHeight="1" x14ac:dyDescent="0.3">
      <c r="A185" s="54" t="s">
        <v>1044</v>
      </c>
      <c r="B185" s="54" t="s">
        <v>1045</v>
      </c>
    </row>
    <row r="186" spans="1:2" ht="12.75" customHeight="1" x14ac:dyDescent="0.3">
      <c r="A186" s="54" t="s">
        <v>1046</v>
      </c>
      <c r="B186" s="54" t="s">
        <v>1047</v>
      </c>
    </row>
    <row r="187" spans="1:2" ht="12.75" customHeight="1" x14ac:dyDescent="0.3">
      <c r="A187" s="54" t="s">
        <v>1048</v>
      </c>
      <c r="B187" s="54" t="s">
        <v>1049</v>
      </c>
    </row>
    <row r="188" spans="1:2" ht="12.75" customHeight="1" x14ac:dyDescent="0.3">
      <c r="A188" s="54" t="s">
        <v>1050</v>
      </c>
      <c r="B188" s="54" t="s">
        <v>1051</v>
      </c>
    </row>
    <row r="189" spans="1:2" ht="12.75" customHeight="1" x14ac:dyDescent="0.3">
      <c r="A189" s="54" t="s">
        <v>1052</v>
      </c>
      <c r="B189" s="54" t="s">
        <v>1053</v>
      </c>
    </row>
    <row r="190" spans="1:2" ht="12.75" customHeight="1" x14ac:dyDescent="0.3">
      <c r="A190" s="54" t="s">
        <v>1054</v>
      </c>
      <c r="B190" s="54" t="s">
        <v>1055</v>
      </c>
    </row>
    <row r="191" spans="1:2" ht="12.75" customHeight="1" x14ac:dyDescent="0.3">
      <c r="A191" s="54" t="s">
        <v>1056</v>
      </c>
      <c r="B191" s="54" t="s">
        <v>1057</v>
      </c>
    </row>
    <row r="192" spans="1:2" ht="12.75" customHeight="1" x14ac:dyDescent="0.3">
      <c r="A192" s="54" t="s">
        <v>1058</v>
      </c>
      <c r="B192" s="54" t="s">
        <v>1059</v>
      </c>
    </row>
    <row r="193" spans="1:2" ht="12.75" customHeight="1" x14ac:dyDescent="0.3">
      <c r="A193" s="54" t="s">
        <v>1060</v>
      </c>
      <c r="B193" s="54" t="s">
        <v>1061</v>
      </c>
    </row>
    <row r="194" spans="1:2" ht="12.75" customHeight="1" x14ac:dyDescent="0.3">
      <c r="A194" s="54" t="s">
        <v>1062</v>
      </c>
      <c r="B194" s="54" t="s">
        <v>1063</v>
      </c>
    </row>
    <row r="195" spans="1:2" ht="12.75" customHeight="1" x14ac:dyDescent="0.3">
      <c r="A195" s="54" t="s">
        <v>1064</v>
      </c>
      <c r="B195" s="54" t="s">
        <v>1065</v>
      </c>
    </row>
    <row r="196" spans="1:2" ht="12.75" customHeight="1" x14ac:dyDescent="0.3">
      <c r="A196" s="54" t="s">
        <v>1066</v>
      </c>
      <c r="B196" s="54" t="s">
        <v>1067</v>
      </c>
    </row>
    <row r="197" spans="1:2" ht="12.75" customHeight="1" x14ac:dyDescent="0.3">
      <c r="A197" s="54" t="s">
        <v>1068</v>
      </c>
      <c r="B197" s="54" t="s">
        <v>1069</v>
      </c>
    </row>
    <row r="198" spans="1:2" ht="12.75" customHeight="1" x14ac:dyDescent="0.3">
      <c r="A198" s="54" t="s">
        <v>1070</v>
      </c>
      <c r="B198" s="54" t="s">
        <v>1071</v>
      </c>
    </row>
    <row r="199" spans="1:2" ht="12.75" customHeight="1" x14ac:dyDescent="0.3">
      <c r="A199" s="54" t="s">
        <v>1072</v>
      </c>
      <c r="B199" s="54" t="s">
        <v>1073</v>
      </c>
    </row>
    <row r="200" spans="1:2" ht="12.75" customHeight="1" x14ac:dyDescent="0.3">
      <c r="A200" s="54" t="s">
        <v>1074</v>
      </c>
      <c r="B200" s="54" t="s">
        <v>1075</v>
      </c>
    </row>
    <row r="201" spans="1:2" ht="12.75" customHeight="1" x14ac:dyDescent="0.3">
      <c r="A201" s="54" t="s">
        <v>1076</v>
      </c>
      <c r="B201" s="54" t="s">
        <v>1077</v>
      </c>
    </row>
    <row r="202" spans="1:2" ht="12.75" customHeight="1" x14ac:dyDescent="0.3">
      <c r="A202" s="54" t="s">
        <v>1078</v>
      </c>
      <c r="B202" s="54" t="s">
        <v>1079</v>
      </c>
    </row>
    <row r="203" spans="1:2" ht="12.75" customHeight="1" x14ac:dyDescent="0.3">
      <c r="A203" s="54" t="s">
        <v>1080</v>
      </c>
      <c r="B203" s="54" t="s">
        <v>1081</v>
      </c>
    </row>
    <row r="204" spans="1:2" ht="12.75" customHeight="1" x14ac:dyDescent="0.3">
      <c r="A204" s="54" t="s">
        <v>1082</v>
      </c>
      <c r="B204" s="54" t="s">
        <v>1083</v>
      </c>
    </row>
    <row r="205" spans="1:2" ht="12.75" customHeight="1" x14ac:dyDescent="0.3">
      <c r="A205" s="54" t="s">
        <v>1084</v>
      </c>
      <c r="B205" s="54" t="s">
        <v>1085</v>
      </c>
    </row>
    <row r="206" spans="1:2" ht="12.75" customHeight="1" x14ac:dyDescent="0.3">
      <c r="A206" s="54" t="s">
        <v>1086</v>
      </c>
      <c r="B206" s="54" t="s">
        <v>1087</v>
      </c>
    </row>
    <row r="207" spans="1:2" ht="12.75" customHeight="1" x14ac:dyDescent="0.3">
      <c r="A207" s="54" t="s">
        <v>1088</v>
      </c>
      <c r="B207" s="54" t="s">
        <v>1089</v>
      </c>
    </row>
    <row r="208" spans="1:2" ht="12.75" customHeight="1" x14ac:dyDescent="0.3">
      <c r="A208" s="54" t="s">
        <v>1090</v>
      </c>
      <c r="B208" s="54" t="s">
        <v>1091</v>
      </c>
    </row>
    <row r="209" spans="1:2" ht="12.75" customHeight="1" x14ac:dyDescent="0.3">
      <c r="A209" s="54" t="s">
        <v>1092</v>
      </c>
      <c r="B209" s="54" t="s">
        <v>1093</v>
      </c>
    </row>
    <row r="210" spans="1:2" ht="12.75" customHeight="1" x14ac:dyDescent="0.3">
      <c r="A210" s="54" t="s">
        <v>1094</v>
      </c>
      <c r="B210" s="54" t="s">
        <v>1095</v>
      </c>
    </row>
    <row r="211" spans="1:2" ht="12.75" customHeight="1" x14ac:dyDescent="0.3">
      <c r="A211" s="54" t="s">
        <v>1096</v>
      </c>
      <c r="B211" s="54" t="s">
        <v>1097</v>
      </c>
    </row>
    <row r="212" spans="1:2" ht="12.75" customHeight="1" x14ac:dyDescent="0.3">
      <c r="A212" s="54" t="s">
        <v>1098</v>
      </c>
      <c r="B212" s="54" t="s">
        <v>1099</v>
      </c>
    </row>
    <row r="213" spans="1:2" ht="12.75" customHeight="1" x14ac:dyDescent="0.3">
      <c r="A213" s="54" t="s">
        <v>1100</v>
      </c>
      <c r="B213" s="54" t="s">
        <v>1101</v>
      </c>
    </row>
    <row r="214" spans="1:2" ht="12.75" customHeight="1" x14ac:dyDescent="0.3">
      <c r="A214" s="54" t="s">
        <v>1102</v>
      </c>
      <c r="B214" s="54" t="s">
        <v>1103</v>
      </c>
    </row>
    <row r="215" spans="1:2" ht="12.75" customHeight="1" x14ac:dyDescent="0.3">
      <c r="A215" s="54" t="s">
        <v>1104</v>
      </c>
      <c r="B215" s="54" t="s">
        <v>1105</v>
      </c>
    </row>
    <row r="216" spans="1:2" ht="12.75" customHeight="1" x14ac:dyDescent="0.3">
      <c r="A216" s="54" t="s">
        <v>1106</v>
      </c>
      <c r="B216" s="54" t="s">
        <v>1107</v>
      </c>
    </row>
    <row r="217" spans="1:2" ht="12.75" customHeight="1" x14ac:dyDescent="0.3">
      <c r="A217" s="54" t="s">
        <v>1108</v>
      </c>
      <c r="B217" s="54" t="s">
        <v>1109</v>
      </c>
    </row>
    <row r="218" spans="1:2" ht="12.75" customHeight="1" x14ac:dyDescent="0.3">
      <c r="A218" s="54" t="s">
        <v>1110</v>
      </c>
      <c r="B218" s="54" t="s">
        <v>1111</v>
      </c>
    </row>
    <row r="219" spans="1:2" ht="12.75" customHeight="1" x14ac:dyDescent="0.3">
      <c r="A219" s="54" t="s">
        <v>1112</v>
      </c>
      <c r="B219" s="54" t="s">
        <v>1113</v>
      </c>
    </row>
    <row r="220" spans="1:2" ht="12.75" customHeight="1" x14ac:dyDescent="0.3">
      <c r="A220" s="54" t="s">
        <v>1114</v>
      </c>
      <c r="B220" s="54" t="s">
        <v>1115</v>
      </c>
    </row>
    <row r="221" spans="1:2" ht="12.75" customHeight="1" x14ac:dyDescent="0.3">
      <c r="A221" s="54" t="s">
        <v>1116</v>
      </c>
      <c r="B221" s="54" t="s">
        <v>1117</v>
      </c>
    </row>
  </sheetData>
  <phoneticPr fontId="1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499984740745262"/>
  </sheetPr>
  <dimension ref="A1:NH3629"/>
  <sheetViews>
    <sheetView topLeftCell="AL1" zoomScale="77" zoomScaleNormal="77" workbookViewId="0">
      <selection activeCell="BC17" sqref="BC17"/>
    </sheetView>
  </sheetViews>
  <sheetFormatPr defaultColWidth="8.84375" defaultRowHeight="12.75" customHeight="1" x14ac:dyDescent="0.35"/>
  <cols>
    <col min="1" max="1" width="8.07421875" style="54" customWidth="1"/>
    <col min="2" max="2" width="7.07421875" style="54" bestFit="1" customWidth="1"/>
    <col min="3" max="3" width="21.765625" style="54" bestFit="1" customWidth="1"/>
    <col min="4" max="4" width="12.765625" style="54" customWidth="1"/>
    <col min="5" max="5" width="13.23046875" style="54" customWidth="1"/>
    <col min="6" max="6" width="11" style="54" customWidth="1"/>
    <col min="7" max="7" width="14.3046875" style="54" customWidth="1"/>
    <col min="8" max="8" width="15.69140625" style="54" customWidth="1"/>
    <col min="9" max="9" width="35.4609375" style="431" bestFit="1" customWidth="1"/>
    <col min="10" max="10" width="8.69140625" style="54" bestFit="1" customWidth="1"/>
    <col min="11" max="12" width="8.84375" style="54"/>
    <col min="13" max="59" width="10.3046875" style="54" bestFit="1" customWidth="1"/>
    <col min="60" max="60" width="38.3046875" style="54" bestFit="1" customWidth="1"/>
    <col min="61" max="61" width="10.3046875" style="54" bestFit="1" customWidth="1"/>
    <col min="62" max="62" width="38.3046875" style="54" bestFit="1" customWidth="1"/>
    <col min="63" max="63" width="12.4609375" style="54" bestFit="1" customWidth="1"/>
    <col min="64" max="64" width="10.3046875" style="54" bestFit="1" customWidth="1"/>
    <col min="65" max="66" width="12.4609375" style="54" bestFit="1" customWidth="1"/>
    <col min="67" max="108" width="10.3046875" style="54" bestFit="1" customWidth="1"/>
    <col min="109" max="109" width="12.4609375" style="54" bestFit="1" customWidth="1"/>
    <col min="110" max="127" width="10.3046875" style="54" bestFit="1" customWidth="1"/>
    <col min="128" max="129" width="12.4609375" style="54" bestFit="1" customWidth="1"/>
    <col min="130" max="132" width="10.3046875" style="54" bestFit="1" customWidth="1"/>
    <col min="133" max="133" width="20.07421875" style="54" bestFit="1" customWidth="1"/>
    <col min="134" max="137" width="10.3046875" style="54" bestFit="1" customWidth="1"/>
    <col min="138" max="138" width="20.07421875" style="54" bestFit="1" customWidth="1"/>
    <col min="139" max="139" width="10.3046875" style="54" bestFit="1" customWidth="1"/>
    <col min="140" max="140" width="11.23046875" style="54" bestFit="1" customWidth="1"/>
    <col min="141" max="142" width="10.3046875" style="54" bestFit="1" customWidth="1"/>
    <col min="143" max="144" width="12.4609375" style="54" bestFit="1" customWidth="1"/>
    <col min="145" max="145" width="10.3046875" style="54" bestFit="1" customWidth="1"/>
    <col min="146" max="149" width="12.4609375" style="54" bestFit="1" customWidth="1"/>
    <col min="150" max="161" width="10.3046875" style="54" bestFit="1" customWidth="1"/>
    <col min="162" max="163" width="11.3046875" style="54" bestFit="1" customWidth="1"/>
    <col min="164" max="164" width="12.4609375" style="54" bestFit="1" customWidth="1"/>
    <col min="165" max="166" width="10.3046875" style="54" bestFit="1" customWidth="1"/>
    <col min="167" max="168" width="12.4609375" style="54" bestFit="1" customWidth="1"/>
    <col min="169" max="173" width="10.3046875" style="54" bestFit="1" customWidth="1"/>
    <col min="174" max="174" width="11.3046875" style="54" bestFit="1" customWidth="1"/>
    <col min="175" max="177" width="10.3046875" style="54" bestFit="1" customWidth="1"/>
    <col min="178" max="178" width="11.3046875" style="54" bestFit="1" customWidth="1"/>
    <col min="179" max="188" width="12.4609375" style="54" bestFit="1" customWidth="1"/>
    <col min="189" max="189" width="10.3046875" style="54" bestFit="1" customWidth="1"/>
    <col min="190" max="190" width="11.3046875" style="54" bestFit="1" customWidth="1"/>
    <col min="191" max="194" width="10.3046875" style="54" bestFit="1" customWidth="1"/>
    <col min="195" max="195" width="11.3046875" style="54" bestFit="1" customWidth="1"/>
    <col min="196" max="198" width="255.69140625" style="54" bestFit="1" customWidth="1"/>
    <col min="199" max="199" width="97.4609375" style="54" bestFit="1" customWidth="1"/>
    <col min="200" max="200" width="36.765625" style="54" bestFit="1" customWidth="1"/>
    <col min="201" max="203" width="255.69140625" style="54" bestFit="1" customWidth="1"/>
    <col min="204" max="204" width="3.23046875" style="54" bestFit="1" customWidth="1"/>
    <col min="205" max="205" width="5.53515625" style="54" bestFit="1" customWidth="1"/>
    <col min="206" max="206" width="4.84375" style="54" bestFit="1" customWidth="1"/>
    <col min="207" max="207" width="24.3046875" style="54" bestFit="1" customWidth="1"/>
    <col min="208" max="208" width="35.84375" style="54" bestFit="1" customWidth="1"/>
    <col min="209" max="209" width="40.23046875" style="54" bestFit="1" customWidth="1"/>
    <col min="210" max="210" width="18.69140625" style="54" bestFit="1" customWidth="1"/>
    <col min="211" max="211" width="3.23046875" style="54" bestFit="1" customWidth="1"/>
    <col min="212" max="223" width="8.84375" style="54"/>
    <col min="225" max="225" width="8.84375" style="54"/>
    <col min="228" max="16384" width="8.84375" style="54"/>
  </cols>
  <sheetData>
    <row r="1" spans="1:372" ht="12.75" customHeight="1" x14ac:dyDescent="0.35">
      <c r="A1" s="260">
        <v>2021</v>
      </c>
      <c r="B1" s="260"/>
      <c r="C1" s="260"/>
      <c r="D1" s="260"/>
      <c r="E1" s="260"/>
      <c r="F1" s="260"/>
      <c r="G1" s="260"/>
      <c r="H1" s="260"/>
      <c r="I1" s="426"/>
      <c r="J1" s="260"/>
      <c r="L1" s="380">
        <v>1</v>
      </c>
      <c r="M1" s="380">
        <v>2</v>
      </c>
      <c r="N1" s="380">
        <v>3</v>
      </c>
      <c r="O1" s="380">
        <v>4</v>
      </c>
      <c r="P1" s="380">
        <v>5</v>
      </c>
      <c r="Q1" s="380">
        <v>6</v>
      </c>
      <c r="R1" s="380">
        <v>7</v>
      </c>
      <c r="S1" s="380">
        <v>8</v>
      </c>
      <c r="T1" s="380">
        <v>9</v>
      </c>
      <c r="U1" s="380">
        <v>10</v>
      </c>
      <c r="V1" s="380">
        <v>11</v>
      </c>
      <c r="W1" s="380">
        <v>12</v>
      </c>
      <c r="X1" s="380">
        <v>13</v>
      </c>
      <c r="Y1" s="380">
        <v>14</v>
      </c>
      <c r="Z1" s="380">
        <v>15</v>
      </c>
      <c r="AA1" s="380">
        <v>16</v>
      </c>
      <c r="AB1" s="380">
        <v>17</v>
      </c>
      <c r="AC1" s="380">
        <v>18</v>
      </c>
      <c r="AD1" s="380">
        <v>19</v>
      </c>
      <c r="AE1" s="380">
        <v>20</v>
      </c>
      <c r="AF1" s="380">
        <v>21</v>
      </c>
      <c r="AG1" s="380">
        <v>22</v>
      </c>
      <c r="AH1" s="380">
        <v>23</v>
      </c>
      <c r="AI1" s="380">
        <v>24</v>
      </c>
      <c r="AJ1" s="380">
        <v>25</v>
      </c>
      <c r="AK1" s="380">
        <v>26</v>
      </c>
      <c r="AL1" s="380">
        <v>27</v>
      </c>
      <c r="AM1" s="380">
        <v>28</v>
      </c>
      <c r="AN1" s="380">
        <v>29</v>
      </c>
      <c r="AO1" s="380">
        <v>30</v>
      </c>
      <c r="AP1" s="380">
        <v>31</v>
      </c>
      <c r="AQ1" s="380">
        <v>32</v>
      </c>
      <c r="AR1" s="380">
        <v>33</v>
      </c>
      <c r="AS1" s="380">
        <v>34</v>
      </c>
      <c r="AT1" s="380">
        <v>35</v>
      </c>
      <c r="AU1" s="380">
        <v>36</v>
      </c>
      <c r="AV1" s="380">
        <v>37</v>
      </c>
      <c r="AW1" s="380">
        <v>38</v>
      </c>
      <c r="AX1" s="380">
        <v>39</v>
      </c>
      <c r="AY1" s="380">
        <v>40</v>
      </c>
      <c r="AZ1" s="380">
        <v>41</v>
      </c>
      <c r="BA1" s="380">
        <v>42</v>
      </c>
      <c r="BB1" s="380">
        <v>43</v>
      </c>
      <c r="BC1" s="380">
        <v>44</v>
      </c>
      <c r="BD1" s="380">
        <v>45</v>
      </c>
      <c r="BE1" s="380">
        <v>46</v>
      </c>
      <c r="BF1" s="380">
        <v>47</v>
      </c>
      <c r="BG1" s="380">
        <v>48</v>
      </c>
      <c r="BH1" s="380">
        <v>49</v>
      </c>
      <c r="BI1" s="380">
        <v>50</v>
      </c>
      <c r="BJ1" s="380">
        <v>51</v>
      </c>
      <c r="BK1" s="380">
        <v>52</v>
      </c>
      <c r="BL1" s="380">
        <v>53</v>
      </c>
      <c r="BM1" s="380">
        <v>54</v>
      </c>
      <c r="BN1" s="380">
        <v>55</v>
      </c>
      <c r="BO1" s="380">
        <v>56</v>
      </c>
      <c r="BP1" s="380">
        <v>57</v>
      </c>
      <c r="BQ1" s="380">
        <v>58</v>
      </c>
      <c r="BR1" s="380">
        <v>59</v>
      </c>
      <c r="BS1" s="380">
        <v>60</v>
      </c>
      <c r="BT1" s="380">
        <v>61</v>
      </c>
      <c r="BU1" s="380">
        <v>62</v>
      </c>
      <c r="BV1" s="380">
        <v>63</v>
      </c>
      <c r="BW1" s="380">
        <v>64</v>
      </c>
      <c r="BX1" s="380">
        <v>65</v>
      </c>
      <c r="BY1" s="380">
        <v>66</v>
      </c>
      <c r="BZ1" s="380">
        <v>67</v>
      </c>
      <c r="CA1" s="380">
        <v>68</v>
      </c>
      <c r="CB1" s="380">
        <v>69</v>
      </c>
      <c r="CC1" s="380">
        <v>70</v>
      </c>
      <c r="CD1" s="380">
        <v>71</v>
      </c>
      <c r="CE1" s="380">
        <v>72</v>
      </c>
      <c r="CF1" s="380">
        <v>73</v>
      </c>
      <c r="CG1" s="380">
        <v>74</v>
      </c>
      <c r="CH1" s="380">
        <v>75</v>
      </c>
      <c r="CI1" s="380">
        <v>76</v>
      </c>
      <c r="CJ1" s="380">
        <v>77</v>
      </c>
      <c r="CK1" s="380">
        <v>78</v>
      </c>
      <c r="CL1" s="380">
        <v>79</v>
      </c>
      <c r="CM1" s="380">
        <v>80</v>
      </c>
      <c r="CN1" s="380">
        <v>81</v>
      </c>
      <c r="CO1" s="380">
        <v>82</v>
      </c>
      <c r="CP1" s="380">
        <v>83</v>
      </c>
      <c r="CQ1" s="380">
        <v>84</v>
      </c>
      <c r="CR1" s="380">
        <v>85</v>
      </c>
      <c r="CS1" s="380">
        <v>86</v>
      </c>
      <c r="CT1" s="380">
        <v>87</v>
      </c>
      <c r="CU1" s="380">
        <v>88</v>
      </c>
      <c r="CV1" s="380">
        <v>89</v>
      </c>
      <c r="CW1" s="380">
        <v>90</v>
      </c>
      <c r="CX1" s="380">
        <v>91</v>
      </c>
      <c r="CY1" s="380">
        <v>92</v>
      </c>
      <c r="CZ1" s="380">
        <v>93</v>
      </c>
      <c r="DA1" s="380">
        <v>94</v>
      </c>
      <c r="DB1" s="380">
        <v>95</v>
      </c>
      <c r="DC1" s="380">
        <v>96</v>
      </c>
      <c r="DD1" s="380">
        <v>97</v>
      </c>
      <c r="DE1" s="380">
        <v>98</v>
      </c>
      <c r="DF1" s="380">
        <v>99</v>
      </c>
      <c r="DG1" s="380">
        <v>100</v>
      </c>
      <c r="DH1" s="380">
        <v>101</v>
      </c>
      <c r="DI1" s="380">
        <v>102</v>
      </c>
      <c r="DJ1" s="380">
        <v>103</v>
      </c>
      <c r="DK1" s="380">
        <v>104</v>
      </c>
      <c r="DL1" s="380">
        <v>105</v>
      </c>
      <c r="DM1" s="380">
        <v>106</v>
      </c>
      <c r="DN1" s="380">
        <v>107</v>
      </c>
      <c r="DO1" s="380">
        <v>108</v>
      </c>
      <c r="DP1" s="380">
        <v>109</v>
      </c>
      <c r="DQ1" s="380">
        <v>110</v>
      </c>
      <c r="DR1" s="380">
        <v>111</v>
      </c>
      <c r="DS1" s="380">
        <v>112</v>
      </c>
      <c r="DT1" s="380">
        <v>113</v>
      </c>
      <c r="DU1" s="380">
        <v>114</v>
      </c>
      <c r="DV1" s="380">
        <v>115</v>
      </c>
      <c r="DW1" s="380">
        <v>116</v>
      </c>
      <c r="DX1" s="380">
        <v>117</v>
      </c>
      <c r="DY1" s="380">
        <v>118</v>
      </c>
      <c r="DZ1" s="380">
        <v>119</v>
      </c>
      <c r="EA1" s="380">
        <v>120</v>
      </c>
      <c r="EB1" s="380">
        <v>121</v>
      </c>
      <c r="EC1" s="380">
        <v>122</v>
      </c>
      <c r="ED1" s="380">
        <v>123</v>
      </c>
      <c r="EE1" s="380">
        <v>124</v>
      </c>
      <c r="EF1" s="380">
        <v>125</v>
      </c>
      <c r="EG1" s="380">
        <v>126</v>
      </c>
      <c r="EH1" s="380">
        <v>127</v>
      </c>
      <c r="EI1" s="380">
        <v>128</v>
      </c>
      <c r="EJ1" s="380">
        <v>129</v>
      </c>
      <c r="EK1" s="380">
        <v>130</v>
      </c>
      <c r="EL1" s="380">
        <v>131</v>
      </c>
      <c r="EM1" s="380">
        <v>132</v>
      </c>
      <c r="EN1" s="380">
        <v>133</v>
      </c>
      <c r="EO1" s="380">
        <v>134</v>
      </c>
      <c r="EP1" s="380">
        <v>135</v>
      </c>
      <c r="EQ1" s="380">
        <v>136</v>
      </c>
      <c r="ER1" s="380">
        <v>137</v>
      </c>
      <c r="ES1" s="380">
        <v>138</v>
      </c>
      <c r="ET1" s="380">
        <v>139</v>
      </c>
      <c r="EU1" s="380">
        <v>140</v>
      </c>
      <c r="EV1" s="380">
        <v>141</v>
      </c>
      <c r="EW1" s="380">
        <v>142</v>
      </c>
      <c r="EX1" s="380">
        <v>143</v>
      </c>
      <c r="EY1" s="380">
        <v>144</v>
      </c>
      <c r="EZ1" s="380">
        <v>145</v>
      </c>
      <c r="FA1" s="380">
        <v>146</v>
      </c>
      <c r="FB1" s="380">
        <v>147</v>
      </c>
      <c r="FC1" s="380">
        <v>148</v>
      </c>
      <c r="FD1" s="380">
        <v>149</v>
      </c>
      <c r="FE1" s="380">
        <v>150</v>
      </c>
      <c r="FF1" s="380">
        <v>151</v>
      </c>
      <c r="FG1" s="380">
        <v>152</v>
      </c>
      <c r="FH1" s="380">
        <v>153</v>
      </c>
      <c r="FI1" s="380">
        <v>154</v>
      </c>
      <c r="FJ1" s="380">
        <v>155</v>
      </c>
      <c r="FK1" s="380">
        <v>156</v>
      </c>
      <c r="FL1" s="380">
        <v>157</v>
      </c>
      <c r="FM1" s="380">
        <v>158</v>
      </c>
      <c r="FN1" s="380">
        <v>159</v>
      </c>
      <c r="FO1" s="380">
        <v>160</v>
      </c>
      <c r="FP1" s="380">
        <v>161</v>
      </c>
      <c r="FQ1" s="380">
        <v>162</v>
      </c>
      <c r="FR1" s="380">
        <v>163</v>
      </c>
      <c r="FS1" s="380">
        <v>164</v>
      </c>
      <c r="FT1" s="380">
        <v>165</v>
      </c>
      <c r="FU1" s="380">
        <v>166</v>
      </c>
      <c r="FV1" s="380">
        <v>167</v>
      </c>
      <c r="FW1" s="380">
        <v>168</v>
      </c>
      <c r="FX1" s="380">
        <v>169</v>
      </c>
      <c r="FY1" s="380">
        <v>170</v>
      </c>
      <c r="FZ1" s="380">
        <v>171</v>
      </c>
      <c r="GA1" s="380">
        <v>172</v>
      </c>
      <c r="GB1" s="380">
        <v>173</v>
      </c>
      <c r="GC1" s="380">
        <v>174</v>
      </c>
      <c r="GD1" s="380">
        <v>175</v>
      </c>
      <c r="GE1" s="380">
        <v>176</v>
      </c>
      <c r="GF1" s="380">
        <v>177</v>
      </c>
      <c r="GG1" s="380">
        <v>178</v>
      </c>
      <c r="GH1" s="380">
        <v>179</v>
      </c>
      <c r="GI1" s="380">
        <v>180</v>
      </c>
      <c r="GJ1" s="380">
        <v>181</v>
      </c>
      <c r="GK1" s="380">
        <v>182</v>
      </c>
      <c r="GL1" s="380">
        <v>183</v>
      </c>
      <c r="GM1" s="380">
        <v>184</v>
      </c>
      <c r="GN1" s="380">
        <v>185</v>
      </c>
      <c r="GO1" s="380">
        <v>186</v>
      </c>
      <c r="GP1" s="380">
        <v>187</v>
      </c>
      <c r="GQ1" s="380">
        <v>188</v>
      </c>
      <c r="GR1" s="380">
        <v>189</v>
      </c>
      <c r="GS1" s="380">
        <v>190</v>
      </c>
      <c r="GT1" s="380">
        <v>191</v>
      </c>
      <c r="GU1" s="380">
        <v>192</v>
      </c>
      <c r="GV1" s="380">
        <v>193</v>
      </c>
      <c r="GW1" s="380">
        <v>194</v>
      </c>
      <c r="GX1" s="380">
        <v>195</v>
      </c>
      <c r="GY1" s="380">
        <v>196</v>
      </c>
      <c r="GZ1" s="380">
        <v>197</v>
      </c>
      <c r="HA1" s="380">
        <v>198</v>
      </c>
      <c r="HB1" s="380">
        <v>199</v>
      </c>
      <c r="HC1" s="380">
        <v>200</v>
      </c>
      <c r="HD1" s="380"/>
      <c r="HE1" s="380"/>
      <c r="HF1" s="380"/>
    </row>
    <row r="2" spans="1:372" s="107" customFormat="1" ht="12.75" customHeight="1" x14ac:dyDescent="0.3">
      <c r="A2" s="261" t="s">
        <v>430</v>
      </c>
      <c r="B2" s="261"/>
      <c r="C2" s="261" t="s">
        <v>431</v>
      </c>
      <c r="D2" s="261" t="s">
        <v>693</v>
      </c>
      <c r="E2" s="261" t="s">
        <v>694</v>
      </c>
      <c r="F2" s="261" t="s">
        <v>1118</v>
      </c>
      <c r="G2" s="427" t="s">
        <v>38</v>
      </c>
      <c r="H2" s="427" t="s">
        <v>39</v>
      </c>
      <c r="I2" s="261" t="s">
        <v>41</v>
      </c>
      <c r="J2" s="261" t="s">
        <v>49</v>
      </c>
      <c r="L2" s="261" t="s">
        <v>430</v>
      </c>
      <c r="M2" s="261" t="s">
        <v>441</v>
      </c>
      <c r="N2" s="261" t="s">
        <v>442</v>
      </c>
      <c r="O2" s="261" t="s">
        <v>443</v>
      </c>
      <c r="P2" s="261" t="s">
        <v>444</v>
      </c>
      <c r="Q2" s="261" t="s">
        <v>445</v>
      </c>
      <c r="R2" s="261" t="s">
        <v>446</v>
      </c>
      <c r="S2" s="261" t="s">
        <v>447</v>
      </c>
      <c r="T2" s="261" t="s">
        <v>448</v>
      </c>
      <c r="U2" s="261" t="s">
        <v>449</v>
      </c>
      <c r="V2" s="261" t="s">
        <v>450</v>
      </c>
      <c r="W2" s="261" t="s">
        <v>451</v>
      </c>
      <c r="X2" s="261" t="s">
        <v>452</v>
      </c>
      <c r="Y2" s="261" t="s">
        <v>453</v>
      </c>
      <c r="Z2" s="261" t="s">
        <v>454</v>
      </c>
      <c r="AA2" s="261" t="s">
        <v>455</v>
      </c>
      <c r="AB2" s="261" t="s">
        <v>456</v>
      </c>
      <c r="AC2" s="261" t="s">
        <v>457</v>
      </c>
      <c r="AD2" s="261" t="s">
        <v>458</v>
      </c>
      <c r="AE2" s="261" t="s">
        <v>459</v>
      </c>
      <c r="AF2" s="261" t="s">
        <v>460</v>
      </c>
      <c r="AG2" s="261" t="s">
        <v>461</v>
      </c>
      <c r="AH2" s="261" t="s">
        <v>462</v>
      </c>
      <c r="AI2" s="261" t="s">
        <v>463</v>
      </c>
      <c r="AJ2" s="261" t="s">
        <v>464</v>
      </c>
      <c r="AK2" s="261" t="s">
        <v>465</v>
      </c>
      <c r="AL2" s="261" t="s">
        <v>466</v>
      </c>
      <c r="AM2" s="261" t="s">
        <v>467</v>
      </c>
      <c r="AN2" s="261" t="s">
        <v>468</v>
      </c>
      <c r="AO2" s="261" t="s">
        <v>469</v>
      </c>
      <c r="AP2" s="261" t="s">
        <v>470</v>
      </c>
      <c r="AQ2" s="261" t="s">
        <v>471</v>
      </c>
      <c r="AR2" s="261" t="s">
        <v>472</v>
      </c>
      <c r="AS2" s="261" t="s">
        <v>473</v>
      </c>
      <c r="AT2" s="261" t="s">
        <v>474</v>
      </c>
      <c r="AU2" s="261" t="s">
        <v>475</v>
      </c>
      <c r="AV2" s="261" t="s">
        <v>476</v>
      </c>
      <c r="AW2" s="261" t="s">
        <v>477</v>
      </c>
      <c r="AX2" s="261" t="s">
        <v>478</v>
      </c>
      <c r="AY2" s="261" t="s">
        <v>479</v>
      </c>
      <c r="AZ2" s="261" t="s">
        <v>480</v>
      </c>
      <c r="BA2" s="261" t="s">
        <v>481</v>
      </c>
      <c r="BB2" s="261" t="s">
        <v>482</v>
      </c>
      <c r="BC2" s="261" t="s">
        <v>483</v>
      </c>
      <c r="BD2" s="261" t="s">
        <v>484</v>
      </c>
      <c r="BE2" s="261" t="s">
        <v>485</v>
      </c>
      <c r="BF2" s="261" t="s">
        <v>486</v>
      </c>
      <c r="BG2" s="261" t="s">
        <v>487</v>
      </c>
      <c r="BH2" s="442" t="s">
        <v>488</v>
      </c>
      <c r="BI2" s="442" t="s">
        <v>489</v>
      </c>
      <c r="BJ2" s="442" t="s">
        <v>490</v>
      </c>
      <c r="BK2" s="261" t="s">
        <v>491</v>
      </c>
      <c r="BL2" s="261" t="s">
        <v>492</v>
      </c>
      <c r="BM2" s="261" t="s">
        <v>493</v>
      </c>
      <c r="BN2" s="261" t="s">
        <v>494</v>
      </c>
      <c r="BO2" s="261" t="s">
        <v>495</v>
      </c>
      <c r="BP2" s="261" t="s">
        <v>496</v>
      </c>
      <c r="BQ2" s="261" t="s">
        <v>497</v>
      </c>
      <c r="BR2" s="261" t="s">
        <v>498</v>
      </c>
      <c r="BS2" s="261" t="s">
        <v>499</v>
      </c>
      <c r="BT2" s="261" t="s">
        <v>500</v>
      </c>
      <c r="BU2" s="261" t="s">
        <v>501</v>
      </c>
      <c r="BV2" s="261" t="s">
        <v>502</v>
      </c>
      <c r="BW2" s="261" t="s">
        <v>503</v>
      </c>
      <c r="BX2" s="261" t="s">
        <v>504</v>
      </c>
      <c r="BY2" s="261" t="s">
        <v>505</v>
      </c>
      <c r="BZ2" s="261" t="s">
        <v>506</v>
      </c>
      <c r="CA2" s="261" t="s">
        <v>507</v>
      </c>
      <c r="CB2" s="261" t="s">
        <v>508</v>
      </c>
      <c r="CC2" s="261" t="s">
        <v>509</v>
      </c>
      <c r="CD2" s="261" t="s">
        <v>510</v>
      </c>
      <c r="CE2" s="261" t="s">
        <v>511</v>
      </c>
      <c r="CF2" s="261" t="s">
        <v>512</v>
      </c>
      <c r="CG2" s="261" t="s">
        <v>513</v>
      </c>
      <c r="CH2" s="261" t="s">
        <v>514</v>
      </c>
      <c r="CI2" s="261" t="s">
        <v>515</v>
      </c>
      <c r="CJ2" s="261" t="s">
        <v>516</v>
      </c>
      <c r="CK2" s="261" t="s">
        <v>517</v>
      </c>
      <c r="CL2" s="261" t="s">
        <v>518</v>
      </c>
      <c r="CM2" s="261" t="s">
        <v>519</v>
      </c>
      <c r="CN2" s="261" t="s">
        <v>520</v>
      </c>
      <c r="CO2" s="261" t="s">
        <v>521</v>
      </c>
      <c r="CP2" s="261" t="s">
        <v>522</v>
      </c>
      <c r="CQ2" s="261" t="s">
        <v>523</v>
      </c>
      <c r="CR2" s="261" t="s">
        <v>524</v>
      </c>
      <c r="CS2" s="261" t="s">
        <v>525</v>
      </c>
      <c r="CT2" s="261" t="s">
        <v>526</v>
      </c>
      <c r="CU2" s="261" t="s">
        <v>527</v>
      </c>
      <c r="CV2" s="261" t="s">
        <v>528</v>
      </c>
      <c r="CW2" s="261" t="s">
        <v>529</v>
      </c>
      <c r="CX2" s="261" t="s">
        <v>530</v>
      </c>
      <c r="CY2" s="261" t="s">
        <v>531</v>
      </c>
      <c r="CZ2" s="261" t="s">
        <v>532</v>
      </c>
      <c r="DA2" s="261" t="s">
        <v>533</v>
      </c>
      <c r="DB2" s="261" t="s">
        <v>534</v>
      </c>
      <c r="DC2" s="261" t="s">
        <v>535</v>
      </c>
      <c r="DD2" s="261" t="s">
        <v>536</v>
      </c>
      <c r="DE2" s="261" t="s">
        <v>537</v>
      </c>
      <c r="DF2" s="261" t="s">
        <v>538</v>
      </c>
      <c r="DG2" s="261" t="s">
        <v>539</v>
      </c>
      <c r="DH2" s="261" t="s">
        <v>540</v>
      </c>
      <c r="DI2" s="261" t="s">
        <v>541</v>
      </c>
      <c r="DJ2" s="261" t="s">
        <v>542</v>
      </c>
      <c r="DK2" s="261" t="s">
        <v>543</v>
      </c>
      <c r="DL2" s="261" t="s">
        <v>544</v>
      </c>
      <c r="DM2" s="261" t="s">
        <v>545</v>
      </c>
      <c r="DN2" s="261" t="s">
        <v>546</v>
      </c>
      <c r="DO2" s="261" t="s">
        <v>547</v>
      </c>
      <c r="DP2" s="261" t="s">
        <v>548</v>
      </c>
      <c r="DQ2" s="261" t="s">
        <v>549</v>
      </c>
      <c r="DR2" s="261" t="s">
        <v>550</v>
      </c>
      <c r="DS2" s="261" t="s">
        <v>551</v>
      </c>
      <c r="DT2" s="261" t="s">
        <v>552</v>
      </c>
      <c r="DU2" s="261" t="s">
        <v>553</v>
      </c>
      <c r="DV2" s="261" t="s">
        <v>554</v>
      </c>
      <c r="DW2" s="261" t="s">
        <v>555</v>
      </c>
      <c r="DX2" s="261" t="s">
        <v>556</v>
      </c>
      <c r="DY2" s="261" t="s">
        <v>557</v>
      </c>
      <c r="DZ2" s="261" t="s">
        <v>558</v>
      </c>
      <c r="EA2" s="261" t="s">
        <v>559</v>
      </c>
      <c r="EB2" s="261" t="s">
        <v>560</v>
      </c>
      <c r="EC2" s="261" t="s">
        <v>561</v>
      </c>
      <c r="ED2" s="261" t="s">
        <v>562</v>
      </c>
      <c r="EE2" s="261" t="s">
        <v>563</v>
      </c>
      <c r="EF2" s="261" t="s">
        <v>564</v>
      </c>
      <c r="EG2" s="261" t="s">
        <v>565</v>
      </c>
      <c r="EH2" s="261" t="s">
        <v>566</v>
      </c>
      <c r="EI2" s="261" t="s">
        <v>567</v>
      </c>
      <c r="EJ2" s="261" t="s">
        <v>568</v>
      </c>
      <c r="EK2" s="261" t="s">
        <v>569</v>
      </c>
      <c r="EL2" s="261" t="s">
        <v>570</v>
      </c>
      <c r="EM2" s="261" t="s">
        <v>571</v>
      </c>
      <c r="EN2" s="261" t="s">
        <v>572</v>
      </c>
      <c r="EO2" s="261" t="s">
        <v>573</v>
      </c>
      <c r="EP2" s="261" t="s">
        <v>574</v>
      </c>
      <c r="EQ2" s="261" t="s">
        <v>575</v>
      </c>
      <c r="ER2" s="261" t="s">
        <v>576</v>
      </c>
      <c r="ES2" s="261" t="s">
        <v>577</v>
      </c>
      <c r="ET2" s="261" t="s">
        <v>578</v>
      </c>
      <c r="EU2" s="261" t="s">
        <v>579</v>
      </c>
      <c r="EV2" s="261" t="s">
        <v>580</v>
      </c>
      <c r="EW2" s="261" t="s">
        <v>581</v>
      </c>
      <c r="EX2" s="261" t="s">
        <v>582</v>
      </c>
      <c r="EY2" s="261" t="s">
        <v>583</v>
      </c>
      <c r="EZ2" s="261" t="s">
        <v>584</v>
      </c>
      <c r="FA2" s="261" t="s">
        <v>585</v>
      </c>
      <c r="FB2" s="261" t="s">
        <v>586</v>
      </c>
      <c r="FC2" s="261" t="s">
        <v>587</v>
      </c>
      <c r="FD2" s="261" t="s">
        <v>588</v>
      </c>
      <c r="FE2" s="261" t="s">
        <v>589</v>
      </c>
      <c r="FF2" s="261" t="s">
        <v>590</v>
      </c>
      <c r="FG2" s="261" t="s">
        <v>591</v>
      </c>
      <c r="FH2" s="261" t="s">
        <v>592</v>
      </c>
      <c r="FI2" s="261" t="s">
        <v>593</v>
      </c>
      <c r="FJ2" s="261" t="s">
        <v>594</v>
      </c>
      <c r="FK2" s="261" t="s">
        <v>595</v>
      </c>
      <c r="FL2" s="261" t="s">
        <v>596</v>
      </c>
      <c r="FM2" s="261" t="s">
        <v>597</v>
      </c>
      <c r="FN2" s="261" t="s">
        <v>598</v>
      </c>
      <c r="FO2" s="261" t="s">
        <v>599</v>
      </c>
      <c r="FP2" s="261" t="s">
        <v>600</v>
      </c>
      <c r="FQ2" s="261" t="s">
        <v>601</v>
      </c>
      <c r="FR2" s="261" t="s">
        <v>602</v>
      </c>
      <c r="FS2" s="261" t="s">
        <v>603</v>
      </c>
      <c r="FT2" s="261" t="s">
        <v>604</v>
      </c>
      <c r="FU2" s="261" t="s">
        <v>605</v>
      </c>
      <c r="FV2" s="261" t="s">
        <v>606</v>
      </c>
      <c r="FW2" s="261" t="s">
        <v>607</v>
      </c>
      <c r="FX2" s="261" t="s">
        <v>608</v>
      </c>
      <c r="FY2" s="261" t="s">
        <v>609</v>
      </c>
      <c r="FZ2" s="261" t="s">
        <v>610</v>
      </c>
      <c r="GA2" s="261" t="s">
        <v>611</v>
      </c>
      <c r="GB2" s="261" t="s">
        <v>612</v>
      </c>
      <c r="GC2" s="261" t="s">
        <v>613</v>
      </c>
      <c r="GD2" s="261" t="s">
        <v>614</v>
      </c>
      <c r="GE2" s="261" t="s">
        <v>615</v>
      </c>
      <c r="GF2" s="261" t="s">
        <v>616</v>
      </c>
      <c r="GG2" s="261" t="s">
        <v>617</v>
      </c>
      <c r="GH2" s="261" t="s">
        <v>618</v>
      </c>
      <c r="GI2" s="261" t="s">
        <v>619</v>
      </c>
      <c r="GJ2" s="261" t="s">
        <v>620</v>
      </c>
      <c r="GK2" s="261" t="s">
        <v>621</v>
      </c>
      <c r="GL2" s="261" t="s">
        <v>622</v>
      </c>
      <c r="GM2" s="261" t="s">
        <v>623</v>
      </c>
      <c r="GN2" s="261" t="s">
        <v>624</v>
      </c>
      <c r="GO2" s="261" t="s">
        <v>637</v>
      </c>
      <c r="GP2" s="261" t="s">
        <v>638</v>
      </c>
      <c r="GQ2" s="261" t="s">
        <v>639</v>
      </c>
      <c r="GR2" s="261" t="s">
        <v>640</v>
      </c>
      <c r="GS2" s="261" t="s">
        <v>641</v>
      </c>
      <c r="GT2" s="261" t="s">
        <v>642</v>
      </c>
      <c r="GU2" s="261" t="s">
        <v>643</v>
      </c>
      <c r="GV2" s="261" t="s">
        <v>644</v>
      </c>
      <c r="GW2" s="261" t="s">
        <v>60</v>
      </c>
      <c r="GX2" s="261" t="s">
        <v>61</v>
      </c>
      <c r="GY2" s="261" t="s">
        <v>7352</v>
      </c>
      <c r="GZ2" s="384" t="s">
        <v>7353</v>
      </c>
      <c r="HA2" s="261" t="s">
        <v>7354</v>
      </c>
      <c r="HB2" s="261" t="s">
        <v>7355</v>
      </c>
      <c r="HC2" s="261"/>
      <c r="HD2" s="261"/>
      <c r="HE2" s="261"/>
      <c r="HF2" s="261"/>
      <c r="HG2" s="54"/>
      <c r="HH2" s="54"/>
      <c r="HI2" s="54"/>
      <c r="HJ2" s="54"/>
      <c r="HK2" s="54"/>
      <c r="HL2" s="54"/>
      <c r="HM2" s="54"/>
      <c r="HN2" s="54"/>
      <c r="HO2" s="54"/>
      <c r="HQ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row>
    <row r="3" spans="1:372" s="107" customFormat="1" ht="12.75" customHeight="1" x14ac:dyDescent="0.3">
      <c r="A3" s="428" t="s">
        <v>909</v>
      </c>
      <c r="B3" s="429">
        <v>1</v>
      </c>
      <c r="C3" s="428" t="s">
        <v>908</v>
      </c>
      <c r="D3" s="428" t="s">
        <v>1119</v>
      </c>
      <c r="E3" s="54" t="s">
        <v>1120</v>
      </c>
      <c r="F3" s="430" t="s">
        <v>1121</v>
      </c>
      <c r="G3" s="428">
        <v>70</v>
      </c>
      <c r="H3" s="428">
        <v>0</v>
      </c>
      <c r="I3" s="54" t="s">
        <v>43</v>
      </c>
      <c r="J3" s="54" t="s">
        <v>60</v>
      </c>
      <c r="L3" s="54" t="s">
        <v>698</v>
      </c>
      <c r="M3" s="425" t="s">
        <v>7</v>
      </c>
      <c r="N3" s="425" t="s">
        <v>7</v>
      </c>
      <c r="O3" s="425" t="s">
        <v>7</v>
      </c>
      <c r="P3" s="425" t="s">
        <v>7</v>
      </c>
      <c r="Q3" s="425" t="s">
        <v>7</v>
      </c>
      <c r="R3" s="425" t="s">
        <v>7</v>
      </c>
      <c r="S3" s="425" t="s">
        <v>7</v>
      </c>
      <c r="T3" s="425" t="s">
        <v>7</v>
      </c>
      <c r="U3" s="425" t="s">
        <v>7</v>
      </c>
      <c r="V3" s="425" t="s">
        <v>7</v>
      </c>
      <c r="W3" s="425" t="s">
        <v>7</v>
      </c>
      <c r="X3" s="425" t="s">
        <v>7</v>
      </c>
      <c r="Y3" s="425" t="s">
        <v>7</v>
      </c>
      <c r="Z3" s="425" t="s">
        <v>7</v>
      </c>
      <c r="AA3" s="425" t="s">
        <v>7</v>
      </c>
      <c r="AB3" s="425" t="s">
        <v>7</v>
      </c>
      <c r="AC3" s="425" t="s">
        <v>7</v>
      </c>
      <c r="AD3" s="425" t="s">
        <v>7</v>
      </c>
      <c r="AE3" s="425" t="s">
        <v>7</v>
      </c>
      <c r="AF3" s="425" t="s">
        <v>7</v>
      </c>
      <c r="AG3" s="425" t="s">
        <v>7</v>
      </c>
      <c r="AH3" s="425" t="s">
        <v>7</v>
      </c>
      <c r="AI3" s="425" t="s">
        <v>7</v>
      </c>
      <c r="AJ3" s="425" t="s">
        <v>7</v>
      </c>
      <c r="AK3" s="425" t="s">
        <v>7</v>
      </c>
      <c r="AL3" s="425" t="s">
        <v>7</v>
      </c>
      <c r="AM3" s="425" t="s">
        <v>7</v>
      </c>
      <c r="AN3" s="425" t="s">
        <v>7</v>
      </c>
      <c r="AO3" s="425" t="s">
        <v>7</v>
      </c>
      <c r="AP3" s="425" t="s">
        <v>7</v>
      </c>
      <c r="AQ3" s="425" t="s">
        <v>7</v>
      </c>
      <c r="AR3" s="425" t="s">
        <v>7</v>
      </c>
      <c r="AS3" s="425" t="s">
        <v>7</v>
      </c>
      <c r="AT3" s="425" t="s">
        <v>7</v>
      </c>
      <c r="AU3" s="425" t="s">
        <v>7</v>
      </c>
      <c r="AV3" s="425" t="s">
        <v>7</v>
      </c>
      <c r="AW3" s="425" t="s">
        <v>7</v>
      </c>
      <c r="AX3" s="425" t="s">
        <v>7</v>
      </c>
      <c r="AY3" s="425" t="s">
        <v>7</v>
      </c>
      <c r="AZ3" s="425" t="s">
        <v>7</v>
      </c>
      <c r="BA3" s="425" t="s">
        <v>7</v>
      </c>
      <c r="BB3" s="425" t="s">
        <v>7</v>
      </c>
      <c r="BC3" s="425" t="s">
        <v>7</v>
      </c>
      <c r="BD3" s="425" t="s">
        <v>7</v>
      </c>
      <c r="BE3" s="425" t="s">
        <v>7</v>
      </c>
      <c r="BF3" s="425" t="s">
        <v>7</v>
      </c>
      <c r="BG3" s="425" t="s">
        <v>7</v>
      </c>
      <c r="BH3" s="425" t="s">
        <v>7</v>
      </c>
      <c r="BI3" s="425" t="s">
        <v>7</v>
      </c>
      <c r="BJ3" s="425" t="s">
        <v>7</v>
      </c>
      <c r="BK3" s="425" t="s">
        <v>7</v>
      </c>
      <c r="BL3" s="425" t="s">
        <v>7</v>
      </c>
      <c r="BM3" s="425" t="s">
        <v>7</v>
      </c>
      <c r="BN3" s="425" t="s">
        <v>7</v>
      </c>
      <c r="BO3" s="425" t="s">
        <v>7</v>
      </c>
      <c r="BP3" s="425" t="s">
        <v>7</v>
      </c>
      <c r="BQ3" s="425" t="s">
        <v>7</v>
      </c>
      <c r="BR3" s="425" t="s">
        <v>7</v>
      </c>
      <c r="BS3" s="425" t="s">
        <v>7</v>
      </c>
      <c r="BT3" s="425" t="s">
        <v>7</v>
      </c>
      <c r="BU3" s="425" t="s">
        <v>7</v>
      </c>
      <c r="BV3" s="425" t="s">
        <v>7</v>
      </c>
      <c r="BW3" s="425" t="s">
        <v>7</v>
      </c>
      <c r="BX3" s="425" t="s">
        <v>7</v>
      </c>
      <c r="BY3" s="425" t="s">
        <v>7</v>
      </c>
      <c r="BZ3" s="425" t="s">
        <v>7</v>
      </c>
      <c r="CA3" s="425" t="s">
        <v>7</v>
      </c>
      <c r="CB3" s="425" t="s">
        <v>7</v>
      </c>
      <c r="CC3" s="425" t="s">
        <v>7</v>
      </c>
      <c r="CD3" s="425" t="s">
        <v>7</v>
      </c>
      <c r="CE3" s="425" t="s">
        <v>7</v>
      </c>
      <c r="CF3" s="425" t="s">
        <v>7</v>
      </c>
      <c r="CG3" s="425" t="s">
        <v>7</v>
      </c>
      <c r="CH3" s="425" t="s">
        <v>7</v>
      </c>
      <c r="CI3" s="425" t="s">
        <v>7</v>
      </c>
      <c r="CJ3" s="425" t="s">
        <v>7</v>
      </c>
      <c r="CK3" s="425" t="s">
        <v>7</v>
      </c>
      <c r="CL3" s="425" t="s">
        <v>7</v>
      </c>
      <c r="CM3" s="425" t="s">
        <v>7</v>
      </c>
      <c r="CN3" s="425" t="s">
        <v>7</v>
      </c>
      <c r="CO3" s="425" t="s">
        <v>7</v>
      </c>
      <c r="CP3" s="425" t="s">
        <v>7</v>
      </c>
      <c r="CQ3" s="425" t="s">
        <v>7</v>
      </c>
      <c r="CR3" s="425" t="s">
        <v>7</v>
      </c>
      <c r="CS3" s="425" t="s">
        <v>7</v>
      </c>
      <c r="CT3" s="425" t="s">
        <v>7</v>
      </c>
      <c r="CU3" s="425" t="s">
        <v>7</v>
      </c>
      <c r="CV3" s="425" t="s">
        <v>7</v>
      </c>
      <c r="CW3" s="425" t="s">
        <v>7</v>
      </c>
      <c r="CX3" s="425" t="s">
        <v>7</v>
      </c>
      <c r="CY3" s="425" t="s">
        <v>7</v>
      </c>
      <c r="CZ3" s="425" t="s">
        <v>7</v>
      </c>
      <c r="DA3" s="425" t="s">
        <v>7</v>
      </c>
      <c r="DB3" s="425" t="s">
        <v>7</v>
      </c>
      <c r="DC3" s="425" t="s">
        <v>7</v>
      </c>
      <c r="DD3" s="425" t="s">
        <v>7</v>
      </c>
      <c r="DE3" s="425" t="s">
        <v>7</v>
      </c>
      <c r="DF3" s="425" t="s">
        <v>7</v>
      </c>
      <c r="DG3" s="425" t="s">
        <v>7</v>
      </c>
      <c r="DH3" s="425" t="s">
        <v>7</v>
      </c>
      <c r="DI3" s="425" t="s">
        <v>7</v>
      </c>
      <c r="DJ3" s="425" t="s">
        <v>7</v>
      </c>
      <c r="DK3" s="425" t="s">
        <v>7</v>
      </c>
      <c r="DL3" s="425" t="s">
        <v>7</v>
      </c>
      <c r="DM3" s="425" t="s">
        <v>7</v>
      </c>
      <c r="DN3" s="425" t="s">
        <v>7</v>
      </c>
      <c r="DO3" s="425" t="s">
        <v>7</v>
      </c>
      <c r="DP3" s="425" t="s">
        <v>7</v>
      </c>
      <c r="DQ3" s="425" t="s">
        <v>7</v>
      </c>
      <c r="DR3" s="425" t="s">
        <v>7</v>
      </c>
      <c r="DS3" s="425" t="s">
        <v>7</v>
      </c>
      <c r="DT3" s="425" t="s">
        <v>7</v>
      </c>
      <c r="DU3" s="425" t="s">
        <v>7</v>
      </c>
      <c r="DV3" s="425" t="s">
        <v>7</v>
      </c>
      <c r="DW3" s="425" t="s">
        <v>7</v>
      </c>
      <c r="DX3" s="425" t="s">
        <v>7</v>
      </c>
      <c r="DY3" s="425" t="s">
        <v>7</v>
      </c>
      <c r="DZ3" s="425" t="s">
        <v>7</v>
      </c>
      <c r="EA3" s="425" t="s">
        <v>7</v>
      </c>
      <c r="EB3" s="425" t="s">
        <v>7</v>
      </c>
      <c r="EC3" s="425" t="s">
        <v>7</v>
      </c>
      <c r="ED3" s="425" t="s">
        <v>7</v>
      </c>
      <c r="EE3" s="425" t="s">
        <v>7</v>
      </c>
      <c r="EF3" s="425" t="s">
        <v>7</v>
      </c>
      <c r="EG3" s="425" t="s">
        <v>7</v>
      </c>
      <c r="EH3" s="425" t="s">
        <v>7</v>
      </c>
      <c r="EI3" s="425" t="s">
        <v>7</v>
      </c>
      <c r="EJ3" s="425" t="s">
        <v>7</v>
      </c>
      <c r="EK3" s="425" t="s">
        <v>7</v>
      </c>
      <c r="EL3" s="425" t="s">
        <v>7</v>
      </c>
      <c r="EM3" s="425" t="s">
        <v>7</v>
      </c>
      <c r="EN3" s="425" t="s">
        <v>7</v>
      </c>
      <c r="EO3" s="425" t="s">
        <v>7</v>
      </c>
      <c r="EP3" s="425" t="s">
        <v>7</v>
      </c>
      <c r="EQ3" s="425" t="s">
        <v>7</v>
      </c>
      <c r="ER3" s="425" t="s">
        <v>7</v>
      </c>
      <c r="ES3" s="425" t="s">
        <v>7</v>
      </c>
      <c r="ET3" s="425" t="s">
        <v>7</v>
      </c>
      <c r="EU3" s="425" t="s">
        <v>7</v>
      </c>
      <c r="EV3" s="425" t="s">
        <v>7</v>
      </c>
      <c r="EW3" s="425" t="s">
        <v>7</v>
      </c>
      <c r="EX3" s="425" t="s">
        <v>7</v>
      </c>
      <c r="EY3" s="425" t="s">
        <v>7</v>
      </c>
      <c r="EZ3" s="425" t="s">
        <v>7</v>
      </c>
      <c r="FA3" s="425" t="s">
        <v>7</v>
      </c>
      <c r="FB3" s="425" t="s">
        <v>7</v>
      </c>
      <c r="FC3" s="425" t="s">
        <v>7</v>
      </c>
      <c r="FD3" s="425" t="s">
        <v>7</v>
      </c>
      <c r="FE3" s="425" t="s">
        <v>7</v>
      </c>
      <c r="FF3" s="425" t="s">
        <v>7</v>
      </c>
      <c r="FG3" s="425" t="s">
        <v>7</v>
      </c>
      <c r="FH3" s="425" t="s">
        <v>7</v>
      </c>
      <c r="FI3" s="425" t="s">
        <v>7</v>
      </c>
      <c r="FJ3" s="425" t="s">
        <v>7</v>
      </c>
      <c r="FK3" s="425" t="s">
        <v>7</v>
      </c>
      <c r="FL3" s="425" t="s">
        <v>7</v>
      </c>
      <c r="FM3" s="425" t="s">
        <v>7</v>
      </c>
      <c r="FN3" s="425" t="s">
        <v>7</v>
      </c>
      <c r="FO3" s="425" t="s">
        <v>7</v>
      </c>
      <c r="FP3" s="425" t="s">
        <v>7</v>
      </c>
      <c r="FQ3" s="425" t="s">
        <v>7</v>
      </c>
      <c r="FR3" s="425" t="s">
        <v>7</v>
      </c>
      <c r="FS3" s="425" t="s">
        <v>7</v>
      </c>
      <c r="FT3" s="425" t="s">
        <v>7</v>
      </c>
      <c r="FU3" s="425" t="s">
        <v>7</v>
      </c>
      <c r="FV3" s="425" t="s">
        <v>7</v>
      </c>
      <c r="FW3" s="425" t="s">
        <v>7</v>
      </c>
      <c r="FX3" s="425" t="s">
        <v>7</v>
      </c>
      <c r="FY3" s="425" t="s">
        <v>7</v>
      </c>
      <c r="FZ3" s="425" t="s">
        <v>7</v>
      </c>
      <c r="GA3" s="425" t="s">
        <v>7</v>
      </c>
      <c r="GB3" s="425" t="s">
        <v>7</v>
      </c>
      <c r="GC3" s="425" t="s">
        <v>7</v>
      </c>
      <c r="GD3" s="425" t="s">
        <v>7</v>
      </c>
      <c r="GE3" s="425" t="s">
        <v>7</v>
      </c>
      <c r="GF3" s="425" t="s">
        <v>7</v>
      </c>
      <c r="GG3" s="425" t="s">
        <v>7</v>
      </c>
      <c r="GH3" s="425" t="s">
        <v>7</v>
      </c>
      <c r="GI3" s="425" t="s">
        <v>7</v>
      </c>
      <c r="GJ3" s="425" t="s">
        <v>7</v>
      </c>
      <c r="GK3" s="425" t="s">
        <v>7</v>
      </c>
      <c r="GL3" s="425" t="s">
        <v>7</v>
      </c>
      <c r="GM3" s="425" t="s">
        <v>7</v>
      </c>
      <c r="GN3" s="425" t="s">
        <v>7</v>
      </c>
      <c r="GO3" s="425" t="s">
        <v>7</v>
      </c>
      <c r="GP3" s="425" t="s">
        <v>7</v>
      </c>
      <c r="GQ3" s="425" t="s">
        <v>7</v>
      </c>
      <c r="GR3" s="425" t="s">
        <v>7</v>
      </c>
      <c r="GS3" s="425" t="s">
        <v>7</v>
      </c>
      <c r="GT3" s="425" t="s">
        <v>7</v>
      </c>
      <c r="GU3" s="425" t="s">
        <v>7</v>
      </c>
      <c r="GV3" s="425" t="s">
        <v>7</v>
      </c>
      <c r="GW3" s="425" t="s">
        <v>7</v>
      </c>
      <c r="GX3" s="425" t="s">
        <v>7</v>
      </c>
      <c r="GY3" s="425" t="s">
        <v>7</v>
      </c>
      <c r="GZ3" s="425" t="s">
        <v>7</v>
      </c>
      <c r="HA3" s="425" t="s">
        <v>7</v>
      </c>
      <c r="HB3" s="425" t="s">
        <v>7</v>
      </c>
      <c r="HG3" s="54"/>
      <c r="HH3" s="54"/>
      <c r="HI3" s="54"/>
      <c r="HJ3" s="54"/>
      <c r="HK3" s="54"/>
      <c r="HL3" s="54"/>
      <c r="HM3" s="54"/>
      <c r="HN3" s="54"/>
      <c r="HO3" s="54"/>
      <c r="HQ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c r="IW3" s="54"/>
      <c r="IX3" s="54"/>
      <c r="IY3" s="54"/>
      <c r="IZ3" s="54"/>
      <c r="JA3" s="54"/>
      <c r="JB3" s="54"/>
      <c r="JC3" s="54"/>
      <c r="JD3" s="54"/>
      <c r="JE3" s="54"/>
      <c r="JF3" s="54"/>
      <c r="JG3" s="54"/>
      <c r="JH3" s="54"/>
      <c r="JI3" s="54"/>
      <c r="JJ3" s="54"/>
      <c r="JK3" s="54"/>
      <c r="JL3" s="54"/>
      <c r="JM3" s="54"/>
      <c r="JN3" s="54"/>
      <c r="JO3" s="54"/>
      <c r="JP3" s="54"/>
      <c r="JQ3" s="54"/>
      <c r="JR3" s="54"/>
      <c r="JS3" s="54"/>
      <c r="JT3" s="54"/>
      <c r="JU3" s="54"/>
      <c r="JV3" s="54"/>
      <c r="JW3" s="54"/>
      <c r="JX3" s="54"/>
      <c r="JY3" s="54"/>
      <c r="JZ3" s="54"/>
      <c r="KA3" s="54"/>
      <c r="KB3" s="54"/>
      <c r="KC3" s="54"/>
      <c r="KD3" s="54"/>
      <c r="KE3" s="54"/>
      <c r="KF3" s="54"/>
      <c r="KG3" s="54"/>
      <c r="KH3" s="54"/>
      <c r="KI3" s="54"/>
      <c r="KJ3" s="54"/>
      <c r="KK3" s="54"/>
      <c r="KL3" s="54"/>
      <c r="KM3" s="54"/>
      <c r="KN3" s="54"/>
      <c r="KO3" s="54"/>
      <c r="KP3" s="54"/>
      <c r="KQ3" s="54"/>
      <c r="KR3" s="54"/>
      <c r="KS3" s="54"/>
      <c r="KT3" s="54"/>
      <c r="KU3" s="54"/>
      <c r="KV3" s="54"/>
      <c r="KW3" s="54"/>
      <c r="KX3" s="54"/>
      <c r="KY3" s="54"/>
      <c r="KZ3" s="54"/>
      <c r="LA3" s="54"/>
      <c r="LB3" s="54"/>
      <c r="LC3" s="54"/>
      <c r="LD3" s="54"/>
      <c r="LE3" s="54"/>
      <c r="LF3" s="54"/>
      <c r="LG3" s="54"/>
      <c r="LH3" s="54"/>
      <c r="LI3" s="54"/>
      <c r="LJ3" s="54"/>
      <c r="LK3" s="54"/>
      <c r="LL3" s="54"/>
      <c r="LM3" s="54"/>
      <c r="LN3" s="54"/>
      <c r="LO3" s="54"/>
      <c r="LP3" s="54"/>
      <c r="LQ3" s="54"/>
      <c r="LR3" s="54"/>
      <c r="LS3" s="54"/>
      <c r="LT3" s="54"/>
      <c r="LU3" s="54"/>
      <c r="LV3" s="54"/>
      <c r="LW3" s="54"/>
      <c r="LX3" s="54"/>
      <c r="LY3" s="54"/>
      <c r="LZ3" s="54"/>
      <c r="MA3" s="54"/>
      <c r="MB3" s="54"/>
      <c r="MC3" s="54"/>
      <c r="MD3" s="54"/>
      <c r="ME3" s="54"/>
      <c r="MF3" s="54"/>
      <c r="MG3" s="54"/>
      <c r="MH3" s="54"/>
      <c r="MI3" s="54"/>
      <c r="MJ3" s="54"/>
      <c r="MK3" s="54"/>
      <c r="ML3" s="54"/>
      <c r="MM3" s="54"/>
      <c r="MN3" s="54"/>
      <c r="MO3" s="54"/>
      <c r="MP3" s="54"/>
      <c r="MQ3" s="54"/>
      <c r="MR3" s="54"/>
      <c r="MS3" s="54"/>
      <c r="MT3" s="54"/>
      <c r="MU3" s="54"/>
      <c r="MV3" s="54"/>
      <c r="MW3" s="54"/>
      <c r="MX3" s="54"/>
      <c r="MY3" s="54"/>
      <c r="MZ3" s="54"/>
      <c r="NA3" s="54"/>
      <c r="NB3" s="54"/>
      <c r="NC3" s="54"/>
      <c r="ND3" s="54"/>
      <c r="NE3" s="54"/>
      <c r="NF3" s="54"/>
      <c r="NG3" s="54"/>
      <c r="NH3" s="54"/>
    </row>
    <row r="4" spans="1:372" ht="12.75" customHeight="1" x14ac:dyDescent="0.35">
      <c r="A4" s="428" t="s">
        <v>909</v>
      </c>
      <c r="B4" s="429">
        <v>2</v>
      </c>
      <c r="C4" s="428" t="s">
        <v>908</v>
      </c>
      <c r="D4" s="428" t="s">
        <v>1122</v>
      </c>
      <c r="E4" s="54" t="s">
        <v>1123</v>
      </c>
      <c r="F4" s="430" t="s">
        <v>1121</v>
      </c>
      <c r="G4" s="428">
        <v>38</v>
      </c>
      <c r="H4" s="428">
        <v>0</v>
      </c>
      <c r="I4" s="54" t="s">
        <v>43</v>
      </c>
      <c r="J4" s="54" t="s">
        <v>60</v>
      </c>
      <c r="L4" s="443" t="s">
        <v>933</v>
      </c>
      <c r="M4">
        <v>0</v>
      </c>
      <c r="N4">
        <v>0</v>
      </c>
      <c r="O4">
        <v>0</v>
      </c>
      <c r="P4">
        <v>1</v>
      </c>
      <c r="Q4">
        <v>0</v>
      </c>
      <c r="R4">
        <v>1</v>
      </c>
      <c r="S4">
        <v>0</v>
      </c>
      <c r="T4">
        <v>1</v>
      </c>
      <c r="U4">
        <v>6</v>
      </c>
      <c r="V4">
        <v>3</v>
      </c>
      <c r="W4">
        <v>0</v>
      </c>
      <c r="X4">
        <v>0</v>
      </c>
      <c r="Y4">
        <v>0</v>
      </c>
      <c r="Z4">
        <v>1</v>
      </c>
      <c r="AA4">
        <v>13</v>
      </c>
      <c r="AB4">
        <v>0</v>
      </c>
      <c r="AC4">
        <v>0</v>
      </c>
      <c r="AD4">
        <v>0</v>
      </c>
      <c r="AE4">
        <v>0</v>
      </c>
      <c r="AF4">
        <v>0</v>
      </c>
      <c r="AG4">
        <v>0</v>
      </c>
      <c r="AH4">
        <v>0</v>
      </c>
      <c r="AI4">
        <v>0</v>
      </c>
      <c r="AJ4">
        <v>0</v>
      </c>
      <c r="AK4">
        <v>0</v>
      </c>
      <c r="AL4">
        <v>0</v>
      </c>
      <c r="AM4">
        <v>0</v>
      </c>
      <c r="AN4">
        <v>0</v>
      </c>
      <c r="AO4">
        <v>0</v>
      </c>
      <c r="AP4">
        <v>0</v>
      </c>
      <c r="AQ4">
        <v>0</v>
      </c>
      <c r="AR4">
        <v>0</v>
      </c>
      <c r="AS4">
        <v>0</v>
      </c>
      <c r="AT4">
        <v>1</v>
      </c>
      <c r="AU4">
        <v>0</v>
      </c>
      <c r="AV4">
        <v>1</v>
      </c>
      <c r="AW4">
        <v>0</v>
      </c>
      <c r="AX4">
        <v>1</v>
      </c>
      <c r="AY4">
        <v>6</v>
      </c>
      <c r="AZ4">
        <v>3</v>
      </c>
      <c r="BA4">
        <v>0</v>
      </c>
      <c r="BB4">
        <v>0</v>
      </c>
      <c r="BC4">
        <v>0</v>
      </c>
      <c r="BD4">
        <v>1</v>
      </c>
      <c r="BE4">
        <v>13</v>
      </c>
      <c r="BF4">
        <v>1</v>
      </c>
      <c r="BG4">
        <v>0</v>
      </c>
      <c r="BH4">
        <v>0</v>
      </c>
      <c r="BI4">
        <v>0</v>
      </c>
      <c r="BJ4" t="s">
        <v>1130</v>
      </c>
      <c r="BK4">
        <v>82326</v>
      </c>
      <c r="BL4" t="s">
        <v>1130</v>
      </c>
      <c r="BM4">
        <v>175691</v>
      </c>
      <c r="BN4">
        <v>214</v>
      </c>
      <c r="BO4">
        <v>272737</v>
      </c>
      <c r="BP4">
        <v>32900</v>
      </c>
      <c r="BQ4">
        <v>13</v>
      </c>
      <c r="BR4">
        <v>0</v>
      </c>
      <c r="BS4">
        <v>282081</v>
      </c>
      <c r="BT4">
        <v>87533</v>
      </c>
      <c r="BU4">
        <v>56274</v>
      </c>
      <c r="BV4">
        <v>87140</v>
      </c>
      <c r="BW4">
        <v>36377</v>
      </c>
      <c r="BX4">
        <v>7168</v>
      </c>
      <c r="BY4">
        <v>186959</v>
      </c>
      <c r="BZ4">
        <v>0</v>
      </c>
      <c r="CA4">
        <v>274492</v>
      </c>
      <c r="CB4">
        <v>25</v>
      </c>
      <c r="CC4">
        <v>5054</v>
      </c>
      <c r="CD4">
        <v>3699</v>
      </c>
      <c r="CE4">
        <v>4249</v>
      </c>
      <c r="CF4">
        <v>1297</v>
      </c>
      <c r="CG4">
        <v>14299</v>
      </c>
      <c r="CH4">
        <v>14324</v>
      </c>
      <c r="CI4">
        <v>0</v>
      </c>
      <c r="CJ4">
        <v>4174</v>
      </c>
      <c r="CK4">
        <v>16</v>
      </c>
      <c r="CL4">
        <v>8133</v>
      </c>
      <c r="CM4">
        <v>12323</v>
      </c>
      <c r="CN4">
        <v>0</v>
      </c>
      <c r="CO4">
        <v>12323</v>
      </c>
      <c r="CP4">
        <v>0</v>
      </c>
      <c r="CQ4">
        <v>321</v>
      </c>
      <c r="CR4">
        <v>2</v>
      </c>
      <c r="CS4">
        <v>48</v>
      </c>
      <c r="CT4">
        <v>371</v>
      </c>
      <c r="CU4">
        <v>371</v>
      </c>
      <c r="CV4" s="54">
        <v>3716</v>
      </c>
      <c r="CW4" s="54">
        <v>7013</v>
      </c>
      <c r="CX4" s="54">
        <v>1847</v>
      </c>
      <c r="CY4" s="54">
        <v>0</v>
      </c>
      <c r="CZ4" s="54">
        <v>0</v>
      </c>
      <c r="DA4">
        <v>138</v>
      </c>
      <c r="DB4">
        <v>12.8</v>
      </c>
      <c r="DC4">
        <v>58.8</v>
      </c>
      <c r="DD4">
        <v>71.599999999999994</v>
      </c>
      <c r="DE4">
        <v>139</v>
      </c>
      <c r="DF4">
        <v>670</v>
      </c>
      <c r="DG4">
        <v>75950</v>
      </c>
      <c r="DH4">
        <v>57606</v>
      </c>
      <c r="DI4">
        <v>63478</v>
      </c>
      <c r="DJ4">
        <v>5373</v>
      </c>
      <c r="DK4">
        <v>202407</v>
      </c>
      <c r="DL4">
        <v>2999</v>
      </c>
      <c r="DM4">
        <v>27</v>
      </c>
      <c r="DN4">
        <v>6907</v>
      </c>
      <c r="DO4">
        <v>9933</v>
      </c>
      <c r="DP4">
        <v>31020</v>
      </c>
      <c r="DQ4">
        <v>21483</v>
      </c>
      <c r="DR4">
        <v>30891</v>
      </c>
      <c r="DS4">
        <v>0</v>
      </c>
      <c r="DT4">
        <v>0</v>
      </c>
      <c r="DU4">
        <v>138</v>
      </c>
      <c r="DV4">
        <v>7977</v>
      </c>
      <c r="DW4">
        <v>6438</v>
      </c>
      <c r="DX4">
        <v>60.15</v>
      </c>
      <c r="DY4">
        <v>74.849999999999994</v>
      </c>
      <c r="DZ4">
        <v>83.99</v>
      </c>
      <c r="EA4">
        <v>98102</v>
      </c>
      <c r="EB4">
        <v>11554</v>
      </c>
      <c r="EC4" t="s">
        <v>709</v>
      </c>
      <c r="ED4">
        <v>11627</v>
      </c>
      <c r="EE4">
        <v>68</v>
      </c>
      <c r="EF4">
        <v>253084</v>
      </c>
      <c r="EG4">
        <v>253084</v>
      </c>
      <c r="EH4" t="s">
        <v>709</v>
      </c>
      <c r="EI4">
        <v>1</v>
      </c>
      <c r="EJ4">
        <v>288512</v>
      </c>
      <c r="EK4">
        <v>68</v>
      </c>
      <c r="EL4">
        <v>17</v>
      </c>
      <c r="EM4">
        <v>2438241</v>
      </c>
      <c r="EN4">
        <v>4563168</v>
      </c>
      <c r="EO4">
        <v>1502.45</v>
      </c>
      <c r="EP4">
        <v>36041.980000000003</v>
      </c>
      <c r="EQ4">
        <v>33493.83</v>
      </c>
      <c r="ER4">
        <v>16049.4</v>
      </c>
      <c r="ES4">
        <v>7999.72</v>
      </c>
      <c r="ET4">
        <v>5754.25</v>
      </c>
      <c r="EU4">
        <v>6858.6</v>
      </c>
      <c r="EV4">
        <v>0</v>
      </c>
      <c r="EW4">
        <v>76.67</v>
      </c>
      <c r="EX4">
        <v>23577.11</v>
      </c>
      <c r="EY4">
        <v>5840</v>
      </c>
      <c r="EZ4">
        <v>34843.53</v>
      </c>
      <c r="FA4">
        <v>0</v>
      </c>
      <c r="FB4">
        <v>0</v>
      </c>
      <c r="FC4">
        <v>5950</v>
      </c>
      <c r="FD4">
        <v>73857.02</v>
      </c>
      <c r="FE4">
        <v>10477.57</v>
      </c>
      <c r="FF4">
        <v>13400</v>
      </c>
      <c r="FG4">
        <v>275722.13</v>
      </c>
      <c r="FH4">
        <v>57479</v>
      </c>
      <c r="FI4">
        <v>231751</v>
      </c>
      <c r="FJ4">
        <v>11136</v>
      </c>
      <c r="FK4">
        <v>842</v>
      </c>
      <c r="FL4">
        <v>8544</v>
      </c>
      <c r="FM4">
        <v>7586883.1299999999</v>
      </c>
      <c r="FN4">
        <v>72</v>
      </c>
      <c r="FO4">
        <v>1</v>
      </c>
      <c r="FP4">
        <v>107907</v>
      </c>
      <c r="FQ4">
        <v>0</v>
      </c>
      <c r="FR4">
        <v>240550</v>
      </c>
      <c r="FS4">
        <v>3446202</v>
      </c>
      <c r="FT4">
        <v>0</v>
      </c>
      <c r="FU4">
        <v>60139</v>
      </c>
      <c r="FV4">
        <v>310</v>
      </c>
      <c r="FW4">
        <v>3855181</v>
      </c>
      <c r="FX4">
        <v>3731702.13</v>
      </c>
      <c r="FY4">
        <v>0</v>
      </c>
      <c r="FZ4">
        <v>2417330</v>
      </c>
      <c r="GA4">
        <v>4545360</v>
      </c>
      <c r="GB4">
        <v>259550</v>
      </c>
      <c r="GC4">
        <v>219960</v>
      </c>
      <c r="GD4">
        <v>7442200</v>
      </c>
      <c r="GE4">
        <v>3743320</v>
      </c>
      <c r="GF4">
        <v>3698880</v>
      </c>
      <c r="GG4">
        <v>0</v>
      </c>
      <c r="GH4">
        <v>0</v>
      </c>
      <c r="GI4">
        <v>0</v>
      </c>
      <c r="GJ4">
        <v>0</v>
      </c>
      <c r="GK4">
        <v>0</v>
      </c>
      <c r="GL4">
        <v>0</v>
      </c>
      <c r="GM4">
        <v>117597</v>
      </c>
      <c r="GN4">
        <v>0</v>
      </c>
      <c r="GO4" t="s">
        <v>7173</v>
      </c>
      <c r="GP4">
        <v>0</v>
      </c>
      <c r="GQ4" t="s">
        <v>7174</v>
      </c>
      <c r="GR4" t="s">
        <v>7175</v>
      </c>
      <c r="GS4" t="s">
        <v>7176</v>
      </c>
      <c r="GT4" t="s">
        <v>7177</v>
      </c>
      <c r="GU4" t="s">
        <v>7178</v>
      </c>
      <c r="GV4" s="54" t="s">
        <v>7179</v>
      </c>
      <c r="GW4">
        <v>13</v>
      </c>
      <c r="GX4">
        <v>0</v>
      </c>
      <c r="GY4">
        <v>12</v>
      </c>
      <c r="GZ4">
        <v>0</v>
      </c>
      <c r="HA4">
        <v>1</v>
      </c>
      <c r="HB4">
        <v>0</v>
      </c>
      <c r="HG4"/>
      <c r="HH4"/>
      <c r="HI4"/>
      <c r="HJ4"/>
      <c r="HK4"/>
      <c r="HL4"/>
      <c r="HM4"/>
      <c r="HN4"/>
      <c r="HO4"/>
    </row>
    <row r="5" spans="1:372" ht="12.75" customHeight="1" x14ac:dyDescent="0.35">
      <c r="A5" s="428" t="s">
        <v>909</v>
      </c>
      <c r="B5" s="429">
        <v>3</v>
      </c>
      <c r="C5" s="428" t="s">
        <v>908</v>
      </c>
      <c r="D5" s="428" t="s">
        <v>1125</v>
      </c>
      <c r="E5" s="54" t="s">
        <v>1126</v>
      </c>
      <c r="F5" s="430" t="s">
        <v>1121</v>
      </c>
      <c r="G5" s="428">
        <v>38</v>
      </c>
      <c r="H5" s="428">
        <v>0</v>
      </c>
      <c r="I5" s="54" t="s">
        <v>43</v>
      </c>
      <c r="J5" s="54" t="s">
        <v>60</v>
      </c>
      <c r="L5" t="s">
        <v>1047</v>
      </c>
      <c r="M5">
        <v>0</v>
      </c>
      <c r="N5">
        <v>0</v>
      </c>
      <c r="O5">
        <v>0</v>
      </c>
      <c r="P5">
        <v>3</v>
      </c>
      <c r="Q5">
        <v>1</v>
      </c>
      <c r="R5">
        <v>1</v>
      </c>
      <c r="S5">
        <v>0</v>
      </c>
      <c r="T5">
        <v>1</v>
      </c>
      <c r="U5">
        <v>0</v>
      </c>
      <c r="V5">
        <v>0</v>
      </c>
      <c r="W5">
        <v>0</v>
      </c>
      <c r="X5">
        <v>0</v>
      </c>
      <c r="Y5">
        <v>0</v>
      </c>
      <c r="Z5">
        <v>0</v>
      </c>
      <c r="AA5">
        <v>6</v>
      </c>
      <c r="AB5">
        <v>0</v>
      </c>
      <c r="AC5">
        <v>0</v>
      </c>
      <c r="AD5">
        <v>0</v>
      </c>
      <c r="AE5">
        <v>0</v>
      </c>
      <c r="AF5">
        <v>0</v>
      </c>
      <c r="AG5">
        <v>0</v>
      </c>
      <c r="AH5">
        <v>0</v>
      </c>
      <c r="AI5">
        <v>0</v>
      </c>
      <c r="AJ5">
        <v>0</v>
      </c>
      <c r="AK5">
        <v>0</v>
      </c>
      <c r="AL5">
        <v>0</v>
      </c>
      <c r="AM5">
        <v>0</v>
      </c>
      <c r="AN5">
        <v>0</v>
      </c>
      <c r="AO5">
        <v>0</v>
      </c>
      <c r="AP5">
        <v>0</v>
      </c>
      <c r="AQ5">
        <v>0</v>
      </c>
      <c r="AR5">
        <v>0</v>
      </c>
      <c r="AS5">
        <v>0</v>
      </c>
      <c r="AT5">
        <v>3</v>
      </c>
      <c r="AU5">
        <v>1</v>
      </c>
      <c r="AV5">
        <v>1</v>
      </c>
      <c r="AW5">
        <v>0</v>
      </c>
      <c r="AX5">
        <v>1</v>
      </c>
      <c r="AY5">
        <v>0</v>
      </c>
      <c r="AZ5">
        <v>0</v>
      </c>
      <c r="BA5">
        <v>0</v>
      </c>
      <c r="BB5">
        <v>0</v>
      </c>
      <c r="BC5">
        <v>0</v>
      </c>
      <c r="BD5">
        <v>0</v>
      </c>
      <c r="BE5">
        <v>6</v>
      </c>
      <c r="BF5">
        <v>1</v>
      </c>
      <c r="BG5">
        <v>0</v>
      </c>
      <c r="BH5">
        <v>0</v>
      </c>
      <c r="BI5">
        <v>0</v>
      </c>
      <c r="BJ5" t="s">
        <v>6219</v>
      </c>
      <c r="BK5">
        <v>66548</v>
      </c>
      <c r="BL5" t="s">
        <v>6219</v>
      </c>
      <c r="BM5">
        <v>37132</v>
      </c>
      <c r="BN5">
        <v>132</v>
      </c>
      <c r="BO5">
        <v>126702</v>
      </c>
      <c r="BP5">
        <v>24858</v>
      </c>
      <c r="BQ5">
        <v>6</v>
      </c>
      <c r="BR5">
        <v>0</v>
      </c>
      <c r="BS5">
        <v>188346</v>
      </c>
      <c r="BT5">
        <v>0</v>
      </c>
      <c r="BU5">
        <v>62800</v>
      </c>
      <c r="BV5">
        <v>55341</v>
      </c>
      <c r="BW5">
        <v>41500</v>
      </c>
      <c r="BX5">
        <v>7706</v>
      </c>
      <c r="BY5">
        <v>167347</v>
      </c>
      <c r="BZ5">
        <v>0</v>
      </c>
      <c r="CA5">
        <v>0</v>
      </c>
      <c r="CB5">
        <v>70</v>
      </c>
      <c r="CC5">
        <v>6046</v>
      </c>
      <c r="CD5">
        <v>2796</v>
      </c>
      <c r="CE5">
        <v>4544</v>
      </c>
      <c r="CF5">
        <v>577</v>
      </c>
      <c r="CG5">
        <v>13963</v>
      </c>
      <c r="CH5">
        <v>14033</v>
      </c>
      <c r="CI5">
        <v>0</v>
      </c>
      <c r="CJ5">
        <v>6443</v>
      </c>
      <c r="CK5">
        <v>410</v>
      </c>
      <c r="CL5">
        <v>5512</v>
      </c>
      <c r="CM5">
        <v>12365</v>
      </c>
      <c r="CN5">
        <v>0</v>
      </c>
      <c r="CO5">
        <v>0</v>
      </c>
      <c r="CP5">
        <v>0</v>
      </c>
      <c r="CQ5">
        <v>602</v>
      </c>
      <c r="CR5">
        <v>12</v>
      </c>
      <c r="CS5">
        <v>0</v>
      </c>
      <c r="CT5">
        <v>614</v>
      </c>
      <c r="CU5">
        <v>614</v>
      </c>
      <c r="CV5" s="54">
        <v>1594</v>
      </c>
      <c r="CW5" s="54">
        <v>3350</v>
      </c>
      <c r="CX5" s="54">
        <v>3820</v>
      </c>
      <c r="CY5" s="54">
        <v>0</v>
      </c>
      <c r="CZ5" s="54">
        <v>0</v>
      </c>
      <c r="DA5">
        <v>0</v>
      </c>
      <c r="DB5">
        <v>5.5</v>
      </c>
      <c r="DC5">
        <v>40.6</v>
      </c>
      <c r="DD5">
        <v>46.1</v>
      </c>
      <c r="DE5">
        <v>12</v>
      </c>
      <c r="DF5">
        <v>454</v>
      </c>
      <c r="DG5">
        <v>96755</v>
      </c>
      <c r="DH5">
        <v>43246</v>
      </c>
      <c r="DI5">
        <v>69914</v>
      </c>
      <c r="DJ5">
        <v>6577</v>
      </c>
      <c r="DK5">
        <v>216492</v>
      </c>
      <c r="DL5">
        <v>8465</v>
      </c>
      <c r="DM5">
        <v>0</v>
      </c>
      <c r="DN5">
        <v>1168</v>
      </c>
      <c r="DO5">
        <v>9633</v>
      </c>
      <c r="DP5">
        <v>12887</v>
      </c>
      <c r="DQ5">
        <v>12872</v>
      </c>
      <c r="DR5">
        <v>10950</v>
      </c>
      <c r="DS5">
        <v>0</v>
      </c>
      <c r="DT5">
        <v>0</v>
      </c>
      <c r="DU5">
        <v>0</v>
      </c>
      <c r="DV5">
        <v>29178</v>
      </c>
      <c r="DW5">
        <v>16276</v>
      </c>
      <c r="DX5">
        <v>76</v>
      </c>
      <c r="DY5">
        <v>82</v>
      </c>
      <c r="DZ5">
        <v>88</v>
      </c>
      <c r="EA5">
        <v>48023</v>
      </c>
      <c r="EB5">
        <v>16630</v>
      </c>
      <c r="EC5" t="s">
        <v>709</v>
      </c>
      <c r="ED5">
        <v>14068</v>
      </c>
      <c r="EE5">
        <v>185</v>
      </c>
      <c r="EF5">
        <v>125009</v>
      </c>
      <c r="EG5">
        <v>0</v>
      </c>
      <c r="EH5" t="s">
        <v>709</v>
      </c>
      <c r="EI5">
        <v>6</v>
      </c>
      <c r="EJ5">
        <v>55316</v>
      </c>
      <c r="EK5">
        <v>0</v>
      </c>
      <c r="EL5">
        <v>0</v>
      </c>
      <c r="EM5">
        <v>1261982</v>
      </c>
      <c r="EN5">
        <v>585653</v>
      </c>
      <c r="EO5">
        <v>173551</v>
      </c>
      <c r="EP5" t="s">
        <v>7180</v>
      </c>
      <c r="EQ5" t="s">
        <v>7180</v>
      </c>
      <c r="ER5" t="s">
        <v>7180</v>
      </c>
      <c r="ES5" t="s">
        <v>7180</v>
      </c>
      <c r="ET5" t="s">
        <v>7180</v>
      </c>
      <c r="EU5" t="s">
        <v>7180</v>
      </c>
      <c r="EV5" t="s">
        <v>7180</v>
      </c>
      <c r="EW5">
        <v>0</v>
      </c>
      <c r="EX5" t="s">
        <v>7180</v>
      </c>
      <c r="EY5" t="s">
        <v>7180</v>
      </c>
      <c r="EZ5" t="s">
        <v>7180</v>
      </c>
      <c r="FA5">
        <v>0</v>
      </c>
      <c r="FB5">
        <v>0</v>
      </c>
      <c r="FC5">
        <v>0</v>
      </c>
      <c r="FD5">
        <v>0</v>
      </c>
      <c r="FE5">
        <v>0</v>
      </c>
      <c r="FF5">
        <v>0</v>
      </c>
      <c r="FG5">
        <v>173551</v>
      </c>
      <c r="FH5">
        <v>48180</v>
      </c>
      <c r="FI5">
        <v>74463</v>
      </c>
      <c r="FJ5">
        <v>21280</v>
      </c>
      <c r="FK5">
        <v>0</v>
      </c>
      <c r="FL5">
        <v>214221</v>
      </c>
      <c r="FM5">
        <v>2379330</v>
      </c>
      <c r="FN5">
        <v>1028</v>
      </c>
      <c r="FO5">
        <v>144</v>
      </c>
      <c r="FP5">
        <v>0</v>
      </c>
      <c r="FQ5">
        <v>543</v>
      </c>
      <c r="FR5">
        <v>0</v>
      </c>
      <c r="FS5">
        <v>17185</v>
      </c>
      <c r="FT5">
        <v>0</v>
      </c>
      <c r="FU5">
        <v>10181</v>
      </c>
      <c r="FV5">
        <v>30232</v>
      </c>
      <c r="FW5">
        <v>59313</v>
      </c>
      <c r="FX5">
        <v>2320017</v>
      </c>
      <c r="FY5">
        <v>344519</v>
      </c>
      <c r="FZ5">
        <v>1236300</v>
      </c>
      <c r="GA5">
        <v>592200</v>
      </c>
      <c r="GB5">
        <v>202100</v>
      </c>
      <c r="GC5">
        <v>338379</v>
      </c>
      <c r="GD5">
        <v>2368979</v>
      </c>
      <c r="GE5">
        <v>32310</v>
      </c>
      <c r="GF5">
        <v>2336669</v>
      </c>
      <c r="GG5">
        <v>340300</v>
      </c>
      <c r="GH5">
        <v>0</v>
      </c>
      <c r="GI5">
        <v>0</v>
      </c>
      <c r="GJ5">
        <v>4632</v>
      </c>
      <c r="GK5">
        <v>0</v>
      </c>
      <c r="GL5">
        <v>0</v>
      </c>
      <c r="GM5">
        <v>14770</v>
      </c>
      <c r="GN5">
        <v>19402</v>
      </c>
      <c r="GO5">
        <v>0</v>
      </c>
      <c r="GP5">
        <v>0</v>
      </c>
      <c r="GQ5" t="s">
        <v>7181</v>
      </c>
      <c r="GR5">
        <v>0</v>
      </c>
      <c r="GS5" t="s">
        <v>7182</v>
      </c>
      <c r="GT5">
        <v>0</v>
      </c>
      <c r="GU5" t="s">
        <v>7183</v>
      </c>
      <c r="GV5" s="54">
        <v>0</v>
      </c>
      <c r="GW5">
        <v>6</v>
      </c>
      <c r="GX5">
        <v>0</v>
      </c>
      <c r="GY5">
        <v>6</v>
      </c>
      <c r="GZ5">
        <v>0</v>
      </c>
      <c r="HA5">
        <v>0</v>
      </c>
      <c r="HB5">
        <v>0</v>
      </c>
      <c r="HG5"/>
      <c r="HH5"/>
      <c r="HI5"/>
      <c r="HJ5"/>
      <c r="HK5"/>
      <c r="HL5"/>
      <c r="HM5"/>
      <c r="HN5"/>
      <c r="HO5"/>
    </row>
    <row r="6" spans="1:372" ht="12.75" customHeight="1" x14ac:dyDescent="0.35">
      <c r="A6" s="428" t="s">
        <v>909</v>
      </c>
      <c r="B6" s="429">
        <v>4</v>
      </c>
      <c r="C6" s="428" t="s">
        <v>908</v>
      </c>
      <c r="D6" s="428" t="s">
        <v>1128</v>
      </c>
      <c r="E6" s="54" t="s">
        <v>1129</v>
      </c>
      <c r="F6" s="430" t="s">
        <v>1121</v>
      </c>
      <c r="G6" s="428">
        <v>43.5</v>
      </c>
      <c r="H6" s="428">
        <v>0</v>
      </c>
      <c r="I6" s="54" t="s">
        <v>44</v>
      </c>
      <c r="J6" s="54" t="s">
        <v>60</v>
      </c>
      <c r="L6" t="s">
        <v>1093</v>
      </c>
      <c r="M6">
        <v>3</v>
      </c>
      <c r="N6">
        <v>0</v>
      </c>
      <c r="O6">
        <v>0</v>
      </c>
      <c r="P6">
        <v>2</v>
      </c>
      <c r="Q6">
        <v>3</v>
      </c>
      <c r="R6">
        <v>4</v>
      </c>
      <c r="S6">
        <v>1</v>
      </c>
      <c r="T6">
        <v>0</v>
      </c>
      <c r="U6">
        <v>0</v>
      </c>
      <c r="V6">
        <v>1</v>
      </c>
      <c r="W6">
        <v>0</v>
      </c>
      <c r="X6">
        <v>0</v>
      </c>
      <c r="Y6">
        <v>0</v>
      </c>
      <c r="Z6">
        <v>1</v>
      </c>
      <c r="AA6">
        <v>15</v>
      </c>
      <c r="AB6">
        <v>0</v>
      </c>
      <c r="AC6">
        <v>0</v>
      </c>
      <c r="AD6">
        <v>0</v>
      </c>
      <c r="AE6">
        <v>0</v>
      </c>
      <c r="AF6">
        <v>0</v>
      </c>
      <c r="AG6">
        <v>0</v>
      </c>
      <c r="AH6">
        <v>0</v>
      </c>
      <c r="AI6">
        <v>0</v>
      </c>
      <c r="AJ6">
        <v>0</v>
      </c>
      <c r="AK6">
        <v>0</v>
      </c>
      <c r="AL6">
        <v>0</v>
      </c>
      <c r="AM6">
        <v>0</v>
      </c>
      <c r="AN6">
        <v>0</v>
      </c>
      <c r="AO6">
        <v>0</v>
      </c>
      <c r="AP6">
        <v>0</v>
      </c>
      <c r="AQ6">
        <v>3</v>
      </c>
      <c r="AR6">
        <v>0</v>
      </c>
      <c r="AS6">
        <v>0</v>
      </c>
      <c r="AT6">
        <v>2</v>
      </c>
      <c r="AU6">
        <v>3</v>
      </c>
      <c r="AV6">
        <v>4</v>
      </c>
      <c r="AW6">
        <v>1</v>
      </c>
      <c r="AX6">
        <v>0</v>
      </c>
      <c r="AY6">
        <v>0</v>
      </c>
      <c r="AZ6">
        <v>1</v>
      </c>
      <c r="BA6">
        <v>0</v>
      </c>
      <c r="BB6">
        <v>0</v>
      </c>
      <c r="BC6">
        <v>0</v>
      </c>
      <c r="BD6">
        <v>1</v>
      </c>
      <c r="BE6">
        <v>15</v>
      </c>
      <c r="BF6">
        <v>0.9264931087289433</v>
      </c>
      <c r="BG6">
        <v>7.3506891271056668E-2</v>
      </c>
      <c r="BH6">
        <v>0</v>
      </c>
      <c r="BI6">
        <v>15</v>
      </c>
      <c r="BJ6" t="s">
        <v>1282</v>
      </c>
      <c r="BK6">
        <v>33293</v>
      </c>
      <c r="BL6" t="s">
        <v>4132</v>
      </c>
      <c r="BM6">
        <v>38221</v>
      </c>
      <c r="BN6">
        <v>84</v>
      </c>
      <c r="BO6">
        <v>108975.75</v>
      </c>
      <c r="BP6">
        <v>107108</v>
      </c>
      <c r="BQ6">
        <v>12</v>
      </c>
      <c r="BR6">
        <v>0</v>
      </c>
      <c r="BS6">
        <v>185490</v>
      </c>
      <c r="BT6">
        <v>33749</v>
      </c>
      <c r="BU6">
        <v>74759</v>
      </c>
      <c r="BV6">
        <v>18647</v>
      </c>
      <c r="BW6">
        <v>34766</v>
      </c>
      <c r="BX6">
        <v>9175</v>
      </c>
      <c r="BY6">
        <v>137347</v>
      </c>
      <c r="BZ6">
        <v>0</v>
      </c>
      <c r="CA6">
        <v>171096</v>
      </c>
      <c r="CB6">
        <v>0</v>
      </c>
      <c r="CC6">
        <v>5407</v>
      </c>
      <c r="CD6">
        <v>584</v>
      </c>
      <c r="CE6">
        <v>2128</v>
      </c>
      <c r="CF6">
        <v>357</v>
      </c>
      <c r="CG6">
        <v>8476</v>
      </c>
      <c r="CH6">
        <v>8476</v>
      </c>
      <c r="CI6">
        <v>130</v>
      </c>
      <c r="CJ6">
        <v>3646</v>
      </c>
      <c r="CK6">
        <v>526</v>
      </c>
      <c r="CL6">
        <v>0</v>
      </c>
      <c r="CM6">
        <v>4172</v>
      </c>
      <c r="CN6">
        <v>0</v>
      </c>
      <c r="CO6">
        <v>4302</v>
      </c>
      <c r="CP6">
        <v>0</v>
      </c>
      <c r="CQ6">
        <v>98</v>
      </c>
      <c r="CR6">
        <v>0</v>
      </c>
      <c r="CS6">
        <v>0</v>
      </c>
      <c r="CT6">
        <v>98</v>
      </c>
      <c r="CU6">
        <v>98</v>
      </c>
      <c r="CV6" s="54">
        <v>3484</v>
      </c>
      <c r="CW6" s="54">
        <v>3218</v>
      </c>
      <c r="CX6" s="54">
        <v>2085</v>
      </c>
      <c r="CY6" s="54">
        <v>0</v>
      </c>
      <c r="CZ6" s="54">
        <v>0</v>
      </c>
      <c r="DA6">
        <v>120</v>
      </c>
      <c r="DB6">
        <v>4.5</v>
      </c>
      <c r="DC6">
        <v>31.4</v>
      </c>
      <c r="DD6">
        <v>35.9</v>
      </c>
      <c r="DE6">
        <v>0</v>
      </c>
      <c r="DF6">
        <v>0</v>
      </c>
      <c r="DG6">
        <v>45406</v>
      </c>
      <c r="DH6">
        <v>9495</v>
      </c>
      <c r="DI6">
        <v>39718</v>
      </c>
      <c r="DJ6">
        <v>4794</v>
      </c>
      <c r="DK6">
        <v>99413</v>
      </c>
      <c r="DL6">
        <v>2548</v>
      </c>
      <c r="DM6">
        <v>169</v>
      </c>
      <c r="DN6">
        <v>0</v>
      </c>
      <c r="DO6">
        <v>2717</v>
      </c>
      <c r="DP6">
        <v>20185</v>
      </c>
      <c r="DQ6">
        <v>19779</v>
      </c>
      <c r="DR6">
        <v>18336</v>
      </c>
      <c r="DS6">
        <v>0</v>
      </c>
      <c r="DT6">
        <v>0</v>
      </c>
      <c r="DU6">
        <v>23</v>
      </c>
      <c r="DV6">
        <v>3916</v>
      </c>
      <c r="DW6">
        <v>0</v>
      </c>
      <c r="DX6">
        <v>38.700000000000003</v>
      </c>
      <c r="DY6">
        <v>89.1</v>
      </c>
      <c r="DZ6">
        <v>97.6</v>
      </c>
      <c r="EA6">
        <v>58708</v>
      </c>
      <c r="EB6">
        <v>936</v>
      </c>
      <c r="EC6" t="s">
        <v>703</v>
      </c>
      <c r="ED6">
        <v>7103</v>
      </c>
      <c r="EE6">
        <v>99</v>
      </c>
      <c r="EF6">
        <v>141090</v>
      </c>
      <c r="EG6">
        <v>0</v>
      </c>
      <c r="EH6" t="s">
        <v>180</v>
      </c>
      <c r="EI6">
        <v>13</v>
      </c>
      <c r="EJ6">
        <v>246321</v>
      </c>
      <c r="EK6">
        <v>0</v>
      </c>
      <c r="EL6">
        <v>0</v>
      </c>
      <c r="EM6">
        <v>1263399.1142850001</v>
      </c>
      <c r="EN6">
        <v>129405.82</v>
      </c>
      <c r="EO6">
        <v>0</v>
      </c>
      <c r="EP6">
        <v>0</v>
      </c>
      <c r="EQ6">
        <v>0</v>
      </c>
      <c r="ER6">
        <v>0</v>
      </c>
      <c r="ES6">
        <v>0</v>
      </c>
      <c r="ET6">
        <v>0</v>
      </c>
      <c r="EU6">
        <v>0</v>
      </c>
      <c r="EV6">
        <v>0</v>
      </c>
      <c r="EW6">
        <v>0</v>
      </c>
      <c r="EX6">
        <v>0</v>
      </c>
      <c r="EY6">
        <v>0</v>
      </c>
      <c r="EZ6">
        <v>0</v>
      </c>
      <c r="FA6">
        <v>0</v>
      </c>
      <c r="FB6">
        <v>0</v>
      </c>
      <c r="FC6">
        <v>0</v>
      </c>
      <c r="FD6">
        <v>0</v>
      </c>
      <c r="FE6">
        <v>0</v>
      </c>
      <c r="FF6">
        <v>0</v>
      </c>
      <c r="FG6">
        <v>0</v>
      </c>
      <c r="FH6">
        <v>19496.419999999998</v>
      </c>
      <c r="FI6">
        <v>25404</v>
      </c>
      <c r="FJ6">
        <v>6346.5689549999997</v>
      </c>
      <c r="FK6">
        <v>10000</v>
      </c>
      <c r="FL6">
        <v>1418781.800205</v>
      </c>
      <c r="FM6">
        <v>2872833.7234450001</v>
      </c>
      <c r="FN6">
        <v>0</v>
      </c>
      <c r="FO6">
        <v>0</v>
      </c>
      <c r="FP6">
        <v>0</v>
      </c>
      <c r="FQ6">
        <v>0</v>
      </c>
      <c r="FR6">
        <v>0</v>
      </c>
      <c r="FS6">
        <v>20794.75</v>
      </c>
      <c r="FT6">
        <v>0</v>
      </c>
      <c r="FU6">
        <v>0</v>
      </c>
      <c r="FV6">
        <v>20795.169999999998</v>
      </c>
      <c r="FW6">
        <v>41589.919999999998</v>
      </c>
      <c r="FX6">
        <v>2831243.8034450002</v>
      </c>
      <c r="FY6">
        <v>125088</v>
      </c>
      <c r="FZ6">
        <v>1358154.2204999998</v>
      </c>
      <c r="GA6">
        <v>87256</v>
      </c>
      <c r="GB6">
        <v>0</v>
      </c>
      <c r="GC6">
        <v>1400000</v>
      </c>
      <c r="GD6">
        <v>2845410.2204999998</v>
      </c>
      <c r="GE6">
        <v>33400</v>
      </c>
      <c r="GF6">
        <v>2812010.2204999998</v>
      </c>
      <c r="GG6">
        <v>130000</v>
      </c>
      <c r="GH6">
        <v>0</v>
      </c>
      <c r="GI6">
        <v>0</v>
      </c>
      <c r="GJ6">
        <v>4970</v>
      </c>
      <c r="GK6">
        <v>148525.98000000001</v>
      </c>
      <c r="GL6">
        <v>0</v>
      </c>
      <c r="GM6">
        <v>0</v>
      </c>
      <c r="GN6">
        <v>153495.98000000001</v>
      </c>
      <c r="GO6">
        <v>0</v>
      </c>
      <c r="GP6">
        <v>0</v>
      </c>
      <c r="GQ6" t="s">
        <v>7184</v>
      </c>
      <c r="GR6">
        <v>0</v>
      </c>
      <c r="GS6">
        <v>0</v>
      </c>
      <c r="GT6">
        <v>0</v>
      </c>
      <c r="GU6" s="423" t="s">
        <v>1238</v>
      </c>
      <c r="GV6" s="54" t="s">
        <v>7185</v>
      </c>
      <c r="GW6">
        <v>15</v>
      </c>
      <c r="GX6">
        <v>0</v>
      </c>
      <c r="GY6">
        <v>15</v>
      </c>
      <c r="GZ6">
        <v>0</v>
      </c>
      <c r="HA6">
        <v>0</v>
      </c>
      <c r="HB6">
        <v>0</v>
      </c>
      <c r="HG6"/>
      <c r="HH6"/>
      <c r="HI6"/>
      <c r="HJ6"/>
      <c r="HK6"/>
      <c r="HL6"/>
      <c r="HM6"/>
      <c r="HN6"/>
      <c r="HO6"/>
    </row>
    <row r="7" spans="1:372" ht="12.75" customHeight="1" x14ac:dyDescent="0.35">
      <c r="A7" s="428" t="s">
        <v>909</v>
      </c>
      <c r="B7" s="429">
        <v>5</v>
      </c>
      <c r="C7" s="428" t="s">
        <v>908</v>
      </c>
      <c r="D7" s="428" t="s">
        <v>1131</v>
      </c>
      <c r="E7" s="54" t="s">
        <v>1132</v>
      </c>
      <c r="F7" s="430" t="s">
        <v>1121</v>
      </c>
      <c r="G7" s="428">
        <v>43.5</v>
      </c>
      <c r="H7" s="428">
        <v>0</v>
      </c>
      <c r="I7" s="54" t="s">
        <v>43</v>
      </c>
      <c r="J7" s="54" t="s">
        <v>60</v>
      </c>
      <c r="L7" t="s">
        <v>965</v>
      </c>
      <c r="M7">
        <v>0</v>
      </c>
      <c r="N7">
        <v>3</v>
      </c>
      <c r="O7">
        <v>3</v>
      </c>
      <c r="P7">
        <v>4</v>
      </c>
      <c r="Q7">
        <v>4</v>
      </c>
      <c r="R7">
        <v>0</v>
      </c>
      <c r="S7">
        <v>5</v>
      </c>
      <c r="T7">
        <v>7</v>
      </c>
      <c r="U7">
        <v>9</v>
      </c>
      <c r="V7">
        <v>6</v>
      </c>
      <c r="W7">
        <v>8</v>
      </c>
      <c r="X7">
        <v>3</v>
      </c>
      <c r="Y7">
        <v>0</v>
      </c>
      <c r="Z7">
        <v>10</v>
      </c>
      <c r="AA7">
        <v>62</v>
      </c>
      <c r="AB7">
        <v>0</v>
      </c>
      <c r="AC7">
        <v>0</v>
      </c>
      <c r="AD7">
        <v>0</v>
      </c>
      <c r="AE7">
        <v>0</v>
      </c>
      <c r="AF7">
        <v>0</v>
      </c>
      <c r="AG7">
        <v>0</v>
      </c>
      <c r="AH7">
        <v>0</v>
      </c>
      <c r="AI7">
        <v>0</v>
      </c>
      <c r="AJ7">
        <v>0</v>
      </c>
      <c r="AK7">
        <v>0</v>
      </c>
      <c r="AL7">
        <v>0</v>
      </c>
      <c r="AM7">
        <v>0</v>
      </c>
      <c r="AN7">
        <v>0</v>
      </c>
      <c r="AO7">
        <v>0</v>
      </c>
      <c r="AP7">
        <v>0</v>
      </c>
      <c r="AQ7">
        <v>0</v>
      </c>
      <c r="AR7">
        <v>3</v>
      </c>
      <c r="AS7">
        <v>3</v>
      </c>
      <c r="AT7">
        <v>4</v>
      </c>
      <c r="AU7">
        <v>4</v>
      </c>
      <c r="AV7">
        <v>0</v>
      </c>
      <c r="AW7">
        <v>5</v>
      </c>
      <c r="AX7">
        <v>7</v>
      </c>
      <c r="AY7">
        <v>9</v>
      </c>
      <c r="AZ7">
        <v>6</v>
      </c>
      <c r="BA7">
        <v>8</v>
      </c>
      <c r="BB7">
        <v>3</v>
      </c>
      <c r="BC7">
        <v>0</v>
      </c>
      <c r="BD7">
        <v>10</v>
      </c>
      <c r="BE7">
        <v>62</v>
      </c>
      <c r="BF7">
        <v>1</v>
      </c>
      <c r="BG7">
        <v>0</v>
      </c>
      <c r="BH7">
        <v>0</v>
      </c>
      <c r="BI7">
        <v>0</v>
      </c>
      <c r="BJ7" t="s">
        <v>1205</v>
      </c>
      <c r="BK7">
        <v>225651</v>
      </c>
      <c r="BL7" t="s">
        <v>1205</v>
      </c>
      <c r="BM7">
        <v>109836</v>
      </c>
      <c r="BN7">
        <v>310</v>
      </c>
      <c r="BO7">
        <v>320338</v>
      </c>
      <c r="BP7">
        <v>70891</v>
      </c>
      <c r="BQ7">
        <v>55</v>
      </c>
      <c r="BR7">
        <v>47009</v>
      </c>
      <c r="BS7">
        <v>801395</v>
      </c>
      <c r="BT7">
        <v>23469</v>
      </c>
      <c r="BU7">
        <v>264883</v>
      </c>
      <c r="BV7">
        <v>185064</v>
      </c>
      <c r="BW7">
        <v>209490</v>
      </c>
      <c r="BX7">
        <v>60306</v>
      </c>
      <c r="BY7">
        <v>719743</v>
      </c>
      <c r="BZ7">
        <v>890</v>
      </c>
      <c r="CA7">
        <v>744102</v>
      </c>
      <c r="CB7">
        <v>102</v>
      </c>
      <c r="CC7">
        <v>44980</v>
      </c>
      <c r="CD7">
        <v>18353</v>
      </c>
      <c r="CE7">
        <v>38952</v>
      </c>
      <c r="CF7">
        <v>8119</v>
      </c>
      <c r="CG7">
        <v>110404</v>
      </c>
      <c r="CH7">
        <v>110506</v>
      </c>
      <c r="CI7">
        <v>0</v>
      </c>
      <c r="CJ7">
        <v>18944</v>
      </c>
      <c r="CK7">
        <v>4154</v>
      </c>
      <c r="CL7">
        <v>8743</v>
      </c>
      <c r="CM7">
        <v>31841</v>
      </c>
      <c r="CN7">
        <v>0</v>
      </c>
      <c r="CO7">
        <v>31841</v>
      </c>
      <c r="CP7">
        <v>0</v>
      </c>
      <c r="CQ7">
        <v>1437</v>
      </c>
      <c r="CR7">
        <v>214</v>
      </c>
      <c r="CS7">
        <v>1127</v>
      </c>
      <c r="CT7">
        <v>2778</v>
      </c>
      <c r="CU7">
        <v>2778</v>
      </c>
      <c r="CV7" s="54">
        <v>14674</v>
      </c>
      <c r="CW7" s="54">
        <v>10942</v>
      </c>
      <c r="CX7" s="54">
        <v>11070</v>
      </c>
      <c r="CY7" s="54">
        <v>0</v>
      </c>
      <c r="CZ7" s="54">
        <v>0</v>
      </c>
      <c r="DA7">
        <v>552</v>
      </c>
      <c r="DB7">
        <v>22.6</v>
      </c>
      <c r="DC7">
        <v>151.6</v>
      </c>
      <c r="DD7">
        <v>174.2</v>
      </c>
      <c r="DE7">
        <v>306</v>
      </c>
      <c r="DF7">
        <v>5345</v>
      </c>
      <c r="DG7">
        <v>772124</v>
      </c>
      <c r="DH7">
        <v>284307</v>
      </c>
      <c r="DI7">
        <v>698352</v>
      </c>
      <c r="DJ7">
        <v>117277</v>
      </c>
      <c r="DK7">
        <v>1872060</v>
      </c>
      <c r="DL7">
        <v>42073</v>
      </c>
      <c r="DM7">
        <v>5761</v>
      </c>
      <c r="DN7">
        <v>6084</v>
      </c>
      <c r="DO7">
        <v>53918</v>
      </c>
      <c r="DP7">
        <v>100692</v>
      </c>
      <c r="DQ7">
        <v>430143</v>
      </c>
      <c r="DR7">
        <v>108787</v>
      </c>
      <c r="DS7">
        <v>0</v>
      </c>
      <c r="DT7">
        <v>0</v>
      </c>
      <c r="DU7">
        <v>55</v>
      </c>
      <c r="DV7">
        <v>144223</v>
      </c>
      <c r="DW7">
        <v>77904</v>
      </c>
      <c r="DX7">
        <v>50</v>
      </c>
      <c r="DY7">
        <v>77</v>
      </c>
      <c r="DZ7">
        <v>86</v>
      </c>
      <c r="EA7">
        <v>60182</v>
      </c>
      <c r="EB7">
        <v>0</v>
      </c>
      <c r="EC7" t="s">
        <v>180</v>
      </c>
      <c r="ED7">
        <v>84453</v>
      </c>
      <c r="EE7">
        <v>120</v>
      </c>
      <c r="EF7">
        <v>1016136</v>
      </c>
      <c r="EG7">
        <v>0</v>
      </c>
      <c r="EH7" t="s">
        <v>706</v>
      </c>
      <c r="EI7">
        <v>38</v>
      </c>
      <c r="EJ7">
        <v>533424</v>
      </c>
      <c r="EK7">
        <v>246</v>
      </c>
      <c r="EL7">
        <v>89</v>
      </c>
      <c r="EM7">
        <v>4622617</v>
      </c>
      <c r="EN7">
        <v>1006710</v>
      </c>
      <c r="EO7">
        <v>1020</v>
      </c>
      <c r="EP7">
        <v>284432</v>
      </c>
      <c r="EQ7">
        <v>140344</v>
      </c>
      <c r="ER7">
        <v>173173</v>
      </c>
      <c r="ES7">
        <v>36734</v>
      </c>
      <c r="ET7">
        <v>20633</v>
      </c>
      <c r="EU7">
        <v>57988</v>
      </c>
      <c r="EV7">
        <v>4330</v>
      </c>
      <c r="EW7">
        <v>8083</v>
      </c>
      <c r="EX7">
        <v>45240</v>
      </c>
      <c r="EY7">
        <v>26383</v>
      </c>
      <c r="EZ7">
        <v>58759</v>
      </c>
      <c r="FA7">
        <v>0</v>
      </c>
      <c r="FB7">
        <v>0</v>
      </c>
      <c r="FC7">
        <v>0</v>
      </c>
      <c r="FD7">
        <v>32038</v>
      </c>
      <c r="FE7">
        <v>39254</v>
      </c>
      <c r="FF7">
        <v>0</v>
      </c>
      <c r="FG7">
        <v>928411</v>
      </c>
      <c r="FH7">
        <v>370963</v>
      </c>
      <c r="FI7">
        <v>449278</v>
      </c>
      <c r="FJ7">
        <v>108981</v>
      </c>
      <c r="FK7">
        <v>0</v>
      </c>
      <c r="FL7">
        <v>117724</v>
      </c>
      <c r="FM7">
        <v>7604684</v>
      </c>
      <c r="FN7">
        <v>28411</v>
      </c>
      <c r="FO7">
        <v>6742</v>
      </c>
      <c r="FP7">
        <v>41413</v>
      </c>
      <c r="FQ7">
        <v>13001</v>
      </c>
      <c r="FR7">
        <v>0</v>
      </c>
      <c r="FS7">
        <v>128211</v>
      </c>
      <c r="FT7">
        <v>0</v>
      </c>
      <c r="FU7">
        <v>58338</v>
      </c>
      <c r="FV7">
        <v>19866</v>
      </c>
      <c r="FW7">
        <v>295982</v>
      </c>
      <c r="FX7">
        <v>7308702</v>
      </c>
      <c r="FY7">
        <v>965311</v>
      </c>
      <c r="FZ7">
        <v>4850000</v>
      </c>
      <c r="GA7">
        <v>1015000</v>
      </c>
      <c r="GB7">
        <v>910000</v>
      </c>
      <c r="GC7">
        <v>1312000</v>
      </c>
      <c r="GD7">
        <v>8087000</v>
      </c>
      <c r="GE7">
        <v>192000</v>
      </c>
      <c r="GF7">
        <v>7895000</v>
      </c>
      <c r="GG7">
        <v>1015000</v>
      </c>
      <c r="GH7">
        <v>0</v>
      </c>
      <c r="GI7">
        <v>29162</v>
      </c>
      <c r="GJ7">
        <v>74434</v>
      </c>
      <c r="GK7">
        <v>765992</v>
      </c>
      <c r="GL7">
        <v>0</v>
      </c>
      <c r="GM7">
        <v>11181</v>
      </c>
      <c r="GN7">
        <v>880769</v>
      </c>
      <c r="GO7" t="s">
        <v>7186</v>
      </c>
      <c r="GP7" t="s">
        <v>7187</v>
      </c>
      <c r="GQ7">
        <v>0</v>
      </c>
      <c r="GR7">
        <v>0</v>
      </c>
      <c r="GS7" t="s">
        <v>7188</v>
      </c>
      <c r="GT7">
        <v>0</v>
      </c>
      <c r="GU7">
        <v>0</v>
      </c>
      <c r="GV7" s="54" t="s">
        <v>7189</v>
      </c>
      <c r="GW7">
        <v>62</v>
      </c>
      <c r="GX7">
        <v>0</v>
      </c>
      <c r="GY7">
        <v>0</v>
      </c>
      <c r="GZ7">
        <v>9</v>
      </c>
      <c r="HA7">
        <v>53</v>
      </c>
      <c r="HB7">
        <v>0</v>
      </c>
      <c r="HG7"/>
      <c r="HH7"/>
      <c r="HI7"/>
      <c r="HJ7"/>
      <c r="HK7"/>
      <c r="HL7"/>
      <c r="HM7"/>
      <c r="HN7"/>
      <c r="HO7"/>
    </row>
    <row r="8" spans="1:372" ht="12.75" customHeight="1" x14ac:dyDescent="0.35">
      <c r="A8" s="428" t="s">
        <v>909</v>
      </c>
      <c r="B8" s="429">
        <v>6</v>
      </c>
      <c r="C8" s="428" t="s">
        <v>908</v>
      </c>
      <c r="D8" s="428" t="s">
        <v>1134</v>
      </c>
      <c r="E8" s="54" t="s">
        <v>1135</v>
      </c>
      <c r="F8" s="430" t="s">
        <v>1121</v>
      </c>
      <c r="G8" s="428">
        <v>30</v>
      </c>
      <c r="H8" s="428">
        <v>0</v>
      </c>
      <c r="I8" s="54" t="s">
        <v>43</v>
      </c>
      <c r="J8" s="54" t="s">
        <v>60</v>
      </c>
      <c r="L8" t="s">
        <v>1107</v>
      </c>
      <c r="M8">
        <v>0</v>
      </c>
      <c r="N8">
        <v>0</v>
      </c>
      <c r="O8">
        <v>0</v>
      </c>
      <c r="P8">
        <v>0</v>
      </c>
      <c r="Q8">
        <v>4</v>
      </c>
      <c r="R8">
        <v>0</v>
      </c>
      <c r="S8">
        <v>1</v>
      </c>
      <c r="T8">
        <v>1</v>
      </c>
      <c r="U8">
        <v>2</v>
      </c>
      <c r="V8">
        <v>8</v>
      </c>
      <c r="W8">
        <v>1</v>
      </c>
      <c r="X8">
        <v>0</v>
      </c>
      <c r="Y8">
        <v>0</v>
      </c>
      <c r="Z8">
        <v>7</v>
      </c>
      <c r="AA8">
        <v>24</v>
      </c>
      <c r="AB8">
        <v>0</v>
      </c>
      <c r="AC8">
        <v>0</v>
      </c>
      <c r="AD8">
        <v>0</v>
      </c>
      <c r="AE8">
        <v>0</v>
      </c>
      <c r="AF8">
        <v>0</v>
      </c>
      <c r="AG8">
        <v>0</v>
      </c>
      <c r="AH8">
        <v>0</v>
      </c>
      <c r="AI8">
        <v>0</v>
      </c>
      <c r="AJ8">
        <v>0</v>
      </c>
      <c r="AK8">
        <v>0</v>
      </c>
      <c r="AL8">
        <v>0</v>
      </c>
      <c r="AM8">
        <v>0</v>
      </c>
      <c r="AN8">
        <v>0</v>
      </c>
      <c r="AO8">
        <v>0</v>
      </c>
      <c r="AP8">
        <v>0</v>
      </c>
      <c r="AQ8">
        <v>0</v>
      </c>
      <c r="AR8">
        <v>0</v>
      </c>
      <c r="AS8">
        <v>0</v>
      </c>
      <c r="AT8">
        <v>0</v>
      </c>
      <c r="AU8">
        <v>4</v>
      </c>
      <c r="AV8">
        <v>0</v>
      </c>
      <c r="AW8">
        <v>1</v>
      </c>
      <c r="AX8">
        <v>1</v>
      </c>
      <c r="AY8">
        <v>2</v>
      </c>
      <c r="AZ8">
        <v>8</v>
      </c>
      <c r="BA8">
        <v>1</v>
      </c>
      <c r="BB8">
        <v>0</v>
      </c>
      <c r="BC8">
        <v>0</v>
      </c>
      <c r="BD8">
        <v>7</v>
      </c>
      <c r="BE8">
        <v>24</v>
      </c>
      <c r="BF8">
        <v>0.92962184873949583</v>
      </c>
      <c r="BG8">
        <v>7.0378151260504201E-2</v>
      </c>
      <c r="BH8">
        <v>0</v>
      </c>
      <c r="BI8">
        <v>0</v>
      </c>
      <c r="BJ8" t="s">
        <v>2666</v>
      </c>
      <c r="BK8">
        <v>128249</v>
      </c>
      <c r="BL8" t="s">
        <v>2662</v>
      </c>
      <c r="BM8">
        <v>33682</v>
      </c>
      <c r="BN8">
        <v>115</v>
      </c>
      <c r="BO8">
        <v>0</v>
      </c>
      <c r="BP8">
        <v>0</v>
      </c>
      <c r="BQ8">
        <v>22</v>
      </c>
      <c r="BR8">
        <v>0</v>
      </c>
      <c r="BS8">
        <v>0</v>
      </c>
      <c r="BT8">
        <v>38184</v>
      </c>
      <c r="BU8">
        <v>94526</v>
      </c>
      <c r="BV8">
        <v>56328</v>
      </c>
      <c r="BW8">
        <v>68116</v>
      </c>
      <c r="BX8">
        <v>17176</v>
      </c>
      <c r="BY8">
        <v>236146</v>
      </c>
      <c r="BZ8">
        <v>35463</v>
      </c>
      <c r="CA8">
        <v>309793</v>
      </c>
      <c r="CB8">
        <v>100</v>
      </c>
      <c r="CC8">
        <v>9114</v>
      </c>
      <c r="CD8">
        <v>3671</v>
      </c>
      <c r="CE8">
        <v>7299</v>
      </c>
      <c r="CF8">
        <v>1789</v>
      </c>
      <c r="CG8">
        <v>21873</v>
      </c>
      <c r="CH8">
        <v>21973</v>
      </c>
      <c r="CI8">
        <v>14</v>
      </c>
      <c r="CJ8">
        <v>6647</v>
      </c>
      <c r="CK8">
        <v>606</v>
      </c>
      <c r="CL8">
        <v>13251</v>
      </c>
      <c r="CM8">
        <v>20504</v>
      </c>
      <c r="CN8">
        <v>0</v>
      </c>
      <c r="CO8">
        <v>20518</v>
      </c>
      <c r="CP8">
        <v>0</v>
      </c>
      <c r="CQ8">
        <v>223</v>
      </c>
      <c r="CR8">
        <v>0</v>
      </c>
      <c r="CS8">
        <v>186</v>
      </c>
      <c r="CT8">
        <v>409</v>
      </c>
      <c r="CU8">
        <v>409</v>
      </c>
      <c r="CV8" s="54">
        <v>17280</v>
      </c>
      <c r="CW8" s="54">
        <v>589</v>
      </c>
      <c r="CX8" s="54">
        <v>5064</v>
      </c>
      <c r="CY8" s="54">
        <v>0</v>
      </c>
      <c r="CZ8" s="54">
        <v>0</v>
      </c>
      <c r="DA8">
        <v>0</v>
      </c>
      <c r="DB8">
        <v>6.2</v>
      </c>
      <c r="DC8">
        <v>76.5</v>
      </c>
      <c r="DD8">
        <v>82.7</v>
      </c>
      <c r="DE8">
        <v>0</v>
      </c>
      <c r="DF8">
        <v>0</v>
      </c>
      <c r="DG8">
        <v>239209</v>
      </c>
      <c r="DH8">
        <v>78637</v>
      </c>
      <c r="DI8">
        <v>222258</v>
      </c>
      <c r="DJ8">
        <v>36340</v>
      </c>
      <c r="DK8">
        <v>576444</v>
      </c>
      <c r="DL8">
        <v>10772</v>
      </c>
      <c r="DM8">
        <v>768</v>
      </c>
      <c r="DN8">
        <v>10983</v>
      </c>
      <c r="DO8">
        <v>22523</v>
      </c>
      <c r="DP8">
        <v>45263</v>
      </c>
      <c r="DQ8">
        <v>563</v>
      </c>
      <c r="DR8">
        <v>31606</v>
      </c>
      <c r="DS8">
        <v>0</v>
      </c>
      <c r="DT8">
        <v>0</v>
      </c>
      <c r="DU8">
        <v>0</v>
      </c>
      <c r="DV8">
        <v>75</v>
      </c>
      <c r="DW8">
        <v>0</v>
      </c>
      <c r="DX8">
        <v>16</v>
      </c>
      <c r="DY8">
        <v>24</v>
      </c>
      <c r="DZ8">
        <v>35</v>
      </c>
      <c r="EA8">
        <v>0</v>
      </c>
      <c r="EB8">
        <v>0</v>
      </c>
      <c r="EC8" t="s">
        <v>180</v>
      </c>
      <c r="ED8">
        <v>16804</v>
      </c>
      <c r="EE8">
        <v>235</v>
      </c>
      <c r="EF8">
        <v>158032</v>
      </c>
      <c r="EG8">
        <v>0</v>
      </c>
      <c r="EH8" t="s">
        <v>180</v>
      </c>
      <c r="EI8">
        <v>0</v>
      </c>
      <c r="EJ8">
        <v>0</v>
      </c>
      <c r="EK8">
        <v>0</v>
      </c>
      <c r="EL8">
        <v>0</v>
      </c>
      <c r="EM8">
        <v>2711094.0800000005</v>
      </c>
      <c r="EN8">
        <v>860831.3899999999</v>
      </c>
      <c r="EO8">
        <v>1225.9100000000001</v>
      </c>
      <c r="EP8">
        <v>78651.149999999994</v>
      </c>
      <c r="EQ8">
        <v>35118.31</v>
      </c>
      <c r="ER8">
        <v>88568.944827439729</v>
      </c>
      <c r="ES8">
        <v>23813.625172560263</v>
      </c>
      <c r="ET8">
        <v>8401.84</v>
      </c>
      <c r="EU8">
        <v>1447.7065527361688</v>
      </c>
      <c r="EV8">
        <v>0</v>
      </c>
      <c r="EW8">
        <v>334.41344726383142</v>
      </c>
      <c r="EX8">
        <v>26852</v>
      </c>
      <c r="EY8">
        <v>0</v>
      </c>
      <c r="EZ8">
        <v>24644</v>
      </c>
      <c r="FA8">
        <v>0</v>
      </c>
      <c r="FB8">
        <v>0</v>
      </c>
      <c r="FC8">
        <v>0</v>
      </c>
      <c r="FD8">
        <v>-6148.359999999986</v>
      </c>
      <c r="FE8">
        <v>1764.0300000000002</v>
      </c>
      <c r="FF8">
        <v>0</v>
      </c>
      <c r="FG8">
        <v>284673.57000000007</v>
      </c>
      <c r="FH8">
        <v>128328.17000000001</v>
      </c>
      <c r="FI8">
        <v>47473.25</v>
      </c>
      <c r="FJ8">
        <v>10540.45</v>
      </c>
      <c r="FK8">
        <v>5611.79</v>
      </c>
      <c r="FL8">
        <v>920200</v>
      </c>
      <c r="FM8">
        <v>4968752.7000000011</v>
      </c>
      <c r="FN8">
        <v>8507.92</v>
      </c>
      <c r="FO8">
        <v>1712.7</v>
      </c>
      <c r="FP8">
        <v>-8855.91</v>
      </c>
      <c r="FQ8">
        <v>2376.37</v>
      </c>
      <c r="FR8">
        <v>5078.67</v>
      </c>
      <c r="FS8">
        <v>14463.82</v>
      </c>
      <c r="FT8">
        <v>0</v>
      </c>
      <c r="FU8">
        <v>20918.419999999998</v>
      </c>
      <c r="FV8">
        <v>271.99</v>
      </c>
      <c r="FW8">
        <v>44473.979999999996</v>
      </c>
      <c r="FX8">
        <v>4924278.7200000007</v>
      </c>
      <c r="FY8">
        <v>0</v>
      </c>
      <c r="FZ8">
        <v>2193309</v>
      </c>
      <c r="GA8">
        <v>820100</v>
      </c>
      <c r="GB8">
        <v>246500</v>
      </c>
      <c r="GC8">
        <v>819789</v>
      </c>
      <c r="GD8">
        <v>4079698</v>
      </c>
      <c r="GE8">
        <v>226700</v>
      </c>
      <c r="GF8">
        <v>3852998</v>
      </c>
      <c r="GG8">
        <v>0</v>
      </c>
      <c r="GH8">
        <v>0</v>
      </c>
      <c r="GI8">
        <v>0</v>
      </c>
      <c r="GJ8">
        <v>0</v>
      </c>
      <c r="GK8">
        <v>0</v>
      </c>
      <c r="GL8">
        <v>0</v>
      </c>
      <c r="GM8">
        <v>0</v>
      </c>
      <c r="GN8">
        <v>0</v>
      </c>
      <c r="GO8">
        <v>0</v>
      </c>
      <c r="GP8">
        <v>0</v>
      </c>
      <c r="GQ8">
        <v>0</v>
      </c>
      <c r="GR8" t="s">
        <v>7190</v>
      </c>
      <c r="GS8">
        <v>0</v>
      </c>
      <c r="GT8">
        <v>0</v>
      </c>
      <c r="GU8">
        <v>0</v>
      </c>
      <c r="GV8" s="54">
        <v>0</v>
      </c>
      <c r="GW8">
        <v>24</v>
      </c>
      <c r="GX8">
        <v>0</v>
      </c>
      <c r="GY8">
        <v>24</v>
      </c>
      <c r="GZ8">
        <v>0</v>
      </c>
      <c r="HA8">
        <v>0</v>
      </c>
      <c r="HB8">
        <v>0</v>
      </c>
      <c r="HG8"/>
      <c r="HH8"/>
      <c r="HI8"/>
      <c r="HJ8"/>
      <c r="HK8"/>
      <c r="HL8"/>
      <c r="HM8"/>
      <c r="HN8"/>
      <c r="HO8"/>
    </row>
    <row r="9" spans="1:372" ht="12.75" customHeight="1" x14ac:dyDescent="0.35">
      <c r="A9" s="428" t="s">
        <v>909</v>
      </c>
      <c r="B9" s="429">
        <v>7</v>
      </c>
      <c r="C9" s="428" t="s">
        <v>908</v>
      </c>
      <c r="D9" s="428" t="s">
        <v>1136</v>
      </c>
      <c r="E9" s="54" t="s">
        <v>1137</v>
      </c>
      <c r="F9" s="430" t="s">
        <v>1121</v>
      </c>
      <c r="G9" s="428">
        <v>28</v>
      </c>
      <c r="H9" s="428">
        <v>0</v>
      </c>
      <c r="I9" s="54" t="s">
        <v>43</v>
      </c>
      <c r="J9" s="54" t="s">
        <v>60</v>
      </c>
      <c r="L9" t="s">
        <v>1103</v>
      </c>
      <c r="M9">
        <v>4</v>
      </c>
      <c r="N9">
        <v>2</v>
      </c>
      <c r="O9">
        <v>1</v>
      </c>
      <c r="P9">
        <v>1</v>
      </c>
      <c r="Q9">
        <v>4</v>
      </c>
      <c r="R9">
        <v>2</v>
      </c>
      <c r="S9">
        <v>4</v>
      </c>
      <c r="T9">
        <v>2</v>
      </c>
      <c r="U9">
        <v>3</v>
      </c>
      <c r="V9">
        <v>2</v>
      </c>
      <c r="W9">
        <v>5</v>
      </c>
      <c r="X9">
        <v>3</v>
      </c>
      <c r="Y9">
        <v>0</v>
      </c>
      <c r="Z9">
        <v>1</v>
      </c>
      <c r="AA9">
        <v>34</v>
      </c>
      <c r="AB9">
        <v>0</v>
      </c>
      <c r="AC9">
        <v>0</v>
      </c>
      <c r="AD9">
        <v>0</v>
      </c>
      <c r="AE9">
        <v>0</v>
      </c>
      <c r="AF9">
        <v>0</v>
      </c>
      <c r="AG9">
        <v>0</v>
      </c>
      <c r="AH9">
        <v>0</v>
      </c>
      <c r="AI9">
        <v>0</v>
      </c>
      <c r="AJ9">
        <v>0</v>
      </c>
      <c r="AK9">
        <v>0</v>
      </c>
      <c r="AL9">
        <v>0</v>
      </c>
      <c r="AM9">
        <v>0</v>
      </c>
      <c r="AN9">
        <v>0</v>
      </c>
      <c r="AO9">
        <v>0</v>
      </c>
      <c r="AP9">
        <v>0</v>
      </c>
      <c r="AQ9">
        <v>4</v>
      </c>
      <c r="AR9">
        <v>2</v>
      </c>
      <c r="AS9">
        <v>1</v>
      </c>
      <c r="AT9">
        <v>1</v>
      </c>
      <c r="AU9">
        <v>4</v>
      </c>
      <c r="AV9">
        <v>2</v>
      </c>
      <c r="AW9">
        <v>4</v>
      </c>
      <c r="AX9">
        <v>2</v>
      </c>
      <c r="AY9">
        <v>3</v>
      </c>
      <c r="AZ9">
        <v>2</v>
      </c>
      <c r="BA9">
        <v>5</v>
      </c>
      <c r="BB9">
        <v>3</v>
      </c>
      <c r="BC9">
        <v>0</v>
      </c>
      <c r="BD9">
        <v>1</v>
      </c>
      <c r="BE9">
        <v>34</v>
      </c>
      <c r="BF9">
        <v>0.83668952566187693</v>
      </c>
      <c r="BG9">
        <v>0.16331047433812312</v>
      </c>
      <c r="BH9">
        <v>0</v>
      </c>
      <c r="BI9">
        <v>0</v>
      </c>
      <c r="BJ9" t="s">
        <v>1250</v>
      </c>
      <c r="BK9">
        <v>147144</v>
      </c>
      <c r="BL9" t="s">
        <v>1250</v>
      </c>
      <c r="BM9">
        <v>134234</v>
      </c>
      <c r="BN9">
        <v>175</v>
      </c>
      <c r="BO9">
        <v>130573.83</v>
      </c>
      <c r="BP9">
        <v>19396.48</v>
      </c>
      <c r="BQ9">
        <v>31</v>
      </c>
      <c r="BR9">
        <v>0</v>
      </c>
      <c r="BS9">
        <v>488168</v>
      </c>
      <c r="BT9">
        <v>65390</v>
      </c>
      <c r="BU9">
        <v>116579</v>
      </c>
      <c r="BV9">
        <v>92319</v>
      </c>
      <c r="BW9">
        <v>85140</v>
      </c>
      <c r="BX9">
        <v>21394</v>
      </c>
      <c r="BY9">
        <v>315432</v>
      </c>
      <c r="BZ9">
        <v>86121</v>
      </c>
      <c r="CA9">
        <v>466943</v>
      </c>
      <c r="CB9">
        <v>183</v>
      </c>
      <c r="CC9">
        <v>10168</v>
      </c>
      <c r="CD9">
        <v>3172</v>
      </c>
      <c r="CE9">
        <v>8582</v>
      </c>
      <c r="CF9">
        <v>1055</v>
      </c>
      <c r="CG9">
        <v>22977</v>
      </c>
      <c r="CH9">
        <v>23160</v>
      </c>
      <c r="CI9">
        <v>259</v>
      </c>
      <c r="CJ9">
        <v>9268</v>
      </c>
      <c r="CK9">
        <v>2600</v>
      </c>
      <c r="CL9">
        <v>3297</v>
      </c>
      <c r="CM9">
        <v>15165</v>
      </c>
      <c r="CN9">
        <v>34467</v>
      </c>
      <c r="CO9">
        <v>49891</v>
      </c>
      <c r="CP9">
        <v>0</v>
      </c>
      <c r="CQ9">
        <v>557</v>
      </c>
      <c r="CR9">
        <v>204</v>
      </c>
      <c r="CS9">
        <v>0</v>
      </c>
      <c r="CT9">
        <v>761</v>
      </c>
      <c r="CU9">
        <v>761</v>
      </c>
      <c r="CV9" s="54">
        <v>2815</v>
      </c>
      <c r="CW9" s="54">
        <v>3975</v>
      </c>
      <c r="CX9" s="54">
        <v>1226</v>
      </c>
      <c r="CY9" s="54">
        <v>0</v>
      </c>
      <c r="CZ9" s="54">
        <v>0</v>
      </c>
      <c r="DA9">
        <v>126</v>
      </c>
      <c r="DB9">
        <v>20.77</v>
      </c>
      <c r="DC9">
        <v>57.55</v>
      </c>
      <c r="DD9">
        <v>78.319999999999993</v>
      </c>
      <c r="DE9">
        <v>640</v>
      </c>
      <c r="DF9">
        <v>11056.06</v>
      </c>
      <c r="DG9">
        <v>412750</v>
      </c>
      <c r="DH9">
        <v>136312</v>
      </c>
      <c r="DI9">
        <v>425735</v>
      </c>
      <c r="DJ9">
        <v>55358</v>
      </c>
      <c r="DK9">
        <v>1030155</v>
      </c>
      <c r="DL9">
        <v>11541</v>
      </c>
      <c r="DM9">
        <v>5458</v>
      </c>
      <c r="DN9">
        <v>1489</v>
      </c>
      <c r="DO9">
        <v>18488</v>
      </c>
      <c r="DP9">
        <v>47687</v>
      </c>
      <c r="DQ9">
        <v>72195</v>
      </c>
      <c r="DR9">
        <v>34351</v>
      </c>
      <c r="DS9">
        <v>0</v>
      </c>
      <c r="DT9">
        <v>0</v>
      </c>
      <c r="DU9">
        <v>21</v>
      </c>
      <c r="DV9">
        <v>67091</v>
      </c>
      <c r="DW9">
        <v>37781</v>
      </c>
      <c r="DX9">
        <v>60.9</v>
      </c>
      <c r="DY9">
        <v>80</v>
      </c>
      <c r="DZ9">
        <v>89</v>
      </c>
      <c r="EA9">
        <v>163420</v>
      </c>
      <c r="EB9">
        <v>5232</v>
      </c>
      <c r="EC9" t="s">
        <v>706</v>
      </c>
      <c r="ED9">
        <v>34267</v>
      </c>
      <c r="EE9">
        <v>556</v>
      </c>
      <c r="EF9">
        <v>539543</v>
      </c>
      <c r="EG9">
        <v>0</v>
      </c>
      <c r="EH9" t="s">
        <v>709</v>
      </c>
      <c r="EI9">
        <v>18</v>
      </c>
      <c r="EJ9">
        <v>0</v>
      </c>
      <c r="EK9">
        <v>180</v>
      </c>
      <c r="EL9">
        <v>213</v>
      </c>
      <c r="EM9">
        <v>2575660</v>
      </c>
      <c r="EN9">
        <v>1353527</v>
      </c>
      <c r="EO9">
        <v>5878.7599999999993</v>
      </c>
      <c r="EP9">
        <v>85839.62</v>
      </c>
      <c r="EQ9">
        <v>29566.19</v>
      </c>
      <c r="ER9">
        <v>41621.67</v>
      </c>
      <c r="ES9">
        <v>6819.16</v>
      </c>
      <c r="ET9">
        <v>9687.3799999999992</v>
      </c>
      <c r="EU9">
        <v>22040.91</v>
      </c>
      <c r="EV9">
        <v>6237.29</v>
      </c>
      <c r="EW9">
        <v>0</v>
      </c>
      <c r="EX9">
        <v>9143.0300000000007</v>
      </c>
      <c r="EY9">
        <v>10190.11</v>
      </c>
      <c r="EZ9">
        <v>4073.9</v>
      </c>
      <c r="FA9">
        <v>0</v>
      </c>
      <c r="FB9">
        <v>0</v>
      </c>
      <c r="FC9">
        <v>0</v>
      </c>
      <c r="FD9">
        <v>3561.1</v>
      </c>
      <c r="FE9">
        <v>17770</v>
      </c>
      <c r="FF9">
        <v>0</v>
      </c>
      <c r="FG9">
        <v>252429.12</v>
      </c>
      <c r="FH9">
        <v>0</v>
      </c>
      <c r="FI9">
        <v>52727</v>
      </c>
      <c r="FJ9">
        <v>1523</v>
      </c>
      <c r="FK9">
        <v>0</v>
      </c>
      <c r="FL9">
        <v>870304</v>
      </c>
      <c r="FM9">
        <v>5106170.12</v>
      </c>
      <c r="FN9">
        <v>37031</v>
      </c>
      <c r="FO9">
        <v>0</v>
      </c>
      <c r="FP9">
        <v>17358</v>
      </c>
      <c r="FQ9">
        <v>55116</v>
      </c>
      <c r="FR9">
        <v>0</v>
      </c>
      <c r="FS9">
        <v>22118</v>
      </c>
      <c r="FT9">
        <v>0</v>
      </c>
      <c r="FU9">
        <v>30510</v>
      </c>
      <c r="FV9">
        <v>0</v>
      </c>
      <c r="FW9">
        <v>162133</v>
      </c>
      <c r="FX9">
        <v>4944037.12</v>
      </c>
      <c r="FY9">
        <v>0</v>
      </c>
      <c r="FZ9">
        <v>2646000</v>
      </c>
      <c r="GA9">
        <v>1516100</v>
      </c>
      <c r="GB9">
        <v>267200</v>
      </c>
      <c r="GC9">
        <v>88710</v>
      </c>
      <c r="GD9">
        <v>4518010</v>
      </c>
      <c r="GE9">
        <v>254400</v>
      </c>
      <c r="GF9">
        <v>4263610</v>
      </c>
      <c r="GG9">
        <v>0</v>
      </c>
      <c r="GH9">
        <v>0</v>
      </c>
      <c r="GI9">
        <v>28495</v>
      </c>
      <c r="GJ9">
        <v>0</v>
      </c>
      <c r="GK9">
        <v>0</v>
      </c>
      <c r="GL9">
        <v>0</v>
      </c>
      <c r="GM9">
        <v>0</v>
      </c>
      <c r="GN9">
        <v>28495</v>
      </c>
      <c r="GO9">
        <v>0</v>
      </c>
      <c r="GP9">
        <v>0</v>
      </c>
      <c r="GQ9">
        <v>0</v>
      </c>
      <c r="GR9" t="s">
        <v>7191</v>
      </c>
      <c r="GS9">
        <v>0</v>
      </c>
      <c r="GT9">
        <v>0</v>
      </c>
      <c r="GU9">
        <v>0</v>
      </c>
      <c r="GV9" s="54">
        <v>0</v>
      </c>
      <c r="GW9">
        <v>34</v>
      </c>
      <c r="GX9">
        <v>0</v>
      </c>
      <c r="GY9">
        <v>34</v>
      </c>
      <c r="GZ9">
        <v>0</v>
      </c>
      <c r="HA9">
        <v>0</v>
      </c>
      <c r="HB9">
        <v>0</v>
      </c>
      <c r="HG9"/>
      <c r="HH9"/>
      <c r="HI9"/>
      <c r="HJ9"/>
      <c r="HK9"/>
      <c r="HL9"/>
      <c r="HM9"/>
      <c r="HN9"/>
      <c r="HO9"/>
    </row>
    <row r="10" spans="1:372" ht="12.75" customHeight="1" x14ac:dyDescent="0.35">
      <c r="A10" s="428" t="s">
        <v>909</v>
      </c>
      <c r="B10" s="429">
        <v>8</v>
      </c>
      <c r="C10" s="428" t="s">
        <v>908</v>
      </c>
      <c r="D10" s="428" t="s">
        <v>1138</v>
      </c>
      <c r="E10" s="54" t="s">
        <v>1139</v>
      </c>
      <c r="F10" s="430" t="s">
        <v>1140</v>
      </c>
      <c r="G10" s="428">
        <v>30</v>
      </c>
      <c r="H10" s="428">
        <v>0</v>
      </c>
      <c r="I10" s="54" t="s">
        <v>43</v>
      </c>
      <c r="J10" s="54" t="s">
        <v>60</v>
      </c>
      <c r="L10" t="s">
        <v>969</v>
      </c>
      <c r="M10">
        <v>0</v>
      </c>
      <c r="N10">
        <v>0</v>
      </c>
      <c r="O10">
        <v>0</v>
      </c>
      <c r="P10">
        <v>1</v>
      </c>
      <c r="Q10">
        <v>1</v>
      </c>
      <c r="R10">
        <v>0</v>
      </c>
      <c r="S10">
        <v>0</v>
      </c>
      <c r="T10">
        <v>0</v>
      </c>
      <c r="U10">
        <v>0</v>
      </c>
      <c r="V10">
        <v>0</v>
      </c>
      <c r="W10">
        <v>0</v>
      </c>
      <c r="X10">
        <v>0</v>
      </c>
      <c r="Y10">
        <v>1</v>
      </c>
      <c r="Z10">
        <v>0</v>
      </c>
      <c r="AA10">
        <v>3</v>
      </c>
      <c r="AB10">
        <v>0</v>
      </c>
      <c r="AC10">
        <v>0</v>
      </c>
      <c r="AD10">
        <v>0</v>
      </c>
      <c r="AE10">
        <v>0</v>
      </c>
      <c r="AF10">
        <v>0</v>
      </c>
      <c r="AG10">
        <v>0</v>
      </c>
      <c r="AH10">
        <v>0</v>
      </c>
      <c r="AI10">
        <v>0</v>
      </c>
      <c r="AJ10">
        <v>0</v>
      </c>
      <c r="AK10">
        <v>0</v>
      </c>
      <c r="AL10">
        <v>0</v>
      </c>
      <c r="AM10">
        <v>0</v>
      </c>
      <c r="AN10">
        <v>0</v>
      </c>
      <c r="AO10">
        <v>0</v>
      </c>
      <c r="AP10">
        <v>0</v>
      </c>
      <c r="AQ10">
        <v>0</v>
      </c>
      <c r="AR10">
        <v>0</v>
      </c>
      <c r="AS10">
        <v>0</v>
      </c>
      <c r="AT10">
        <v>1</v>
      </c>
      <c r="AU10">
        <v>1</v>
      </c>
      <c r="AV10">
        <v>0</v>
      </c>
      <c r="AW10">
        <v>0</v>
      </c>
      <c r="AX10">
        <v>0</v>
      </c>
      <c r="AY10">
        <v>0</v>
      </c>
      <c r="AZ10">
        <v>0</v>
      </c>
      <c r="BA10">
        <v>0</v>
      </c>
      <c r="BB10">
        <v>0</v>
      </c>
      <c r="BC10">
        <v>1</v>
      </c>
      <c r="BD10">
        <v>0</v>
      </c>
      <c r="BE10">
        <v>3</v>
      </c>
      <c r="BF10">
        <v>1</v>
      </c>
      <c r="BG10">
        <v>0</v>
      </c>
      <c r="BH10">
        <v>0</v>
      </c>
      <c r="BI10">
        <v>0</v>
      </c>
      <c r="BJ10" t="s">
        <v>1425</v>
      </c>
      <c r="BK10">
        <v>60611</v>
      </c>
      <c r="BL10" t="s">
        <v>1425</v>
      </c>
      <c r="BM10">
        <v>36608</v>
      </c>
      <c r="BN10">
        <v>20</v>
      </c>
      <c r="BO10">
        <v>47320</v>
      </c>
      <c r="BP10">
        <v>0</v>
      </c>
      <c r="BQ10">
        <v>2</v>
      </c>
      <c r="BR10">
        <v>0</v>
      </c>
      <c r="BS10">
        <v>114945</v>
      </c>
      <c r="BT10">
        <v>8849</v>
      </c>
      <c r="BU10">
        <v>39814</v>
      </c>
      <c r="BV10">
        <v>44797</v>
      </c>
      <c r="BW10">
        <v>17026</v>
      </c>
      <c r="BX10">
        <v>8312</v>
      </c>
      <c r="BY10">
        <v>109949</v>
      </c>
      <c r="BZ10">
        <v>0</v>
      </c>
      <c r="CA10">
        <v>118798</v>
      </c>
      <c r="CB10">
        <v>80</v>
      </c>
      <c r="CC10">
        <v>1446</v>
      </c>
      <c r="CD10">
        <v>1019</v>
      </c>
      <c r="CE10">
        <v>440</v>
      </c>
      <c r="CF10">
        <v>68</v>
      </c>
      <c r="CG10">
        <v>2973</v>
      </c>
      <c r="CH10">
        <v>3053</v>
      </c>
      <c r="CI10">
        <v>0</v>
      </c>
      <c r="CJ10">
        <v>2028</v>
      </c>
      <c r="CK10">
        <v>618</v>
      </c>
      <c r="CL10">
        <v>1609</v>
      </c>
      <c r="CM10">
        <v>4255</v>
      </c>
      <c r="CN10">
        <v>0</v>
      </c>
      <c r="CO10">
        <v>4255</v>
      </c>
      <c r="CP10">
        <v>0</v>
      </c>
      <c r="CQ10">
        <v>111</v>
      </c>
      <c r="CR10">
        <v>15</v>
      </c>
      <c r="CS10">
        <v>61</v>
      </c>
      <c r="CT10">
        <v>187</v>
      </c>
      <c r="CU10">
        <v>187</v>
      </c>
      <c r="CV10" s="54">
        <v>1151</v>
      </c>
      <c r="CW10" s="54">
        <v>0</v>
      </c>
      <c r="CX10" s="54">
        <v>512</v>
      </c>
      <c r="CY10" s="54">
        <v>0</v>
      </c>
      <c r="CZ10" s="54">
        <v>0</v>
      </c>
      <c r="DA10">
        <v>30</v>
      </c>
      <c r="DB10">
        <v>2</v>
      </c>
      <c r="DC10">
        <v>8.3000000000000007</v>
      </c>
      <c r="DD10">
        <v>10.3</v>
      </c>
      <c r="DE10">
        <v>0</v>
      </c>
      <c r="DF10">
        <v>0</v>
      </c>
      <c r="DG10">
        <v>37932</v>
      </c>
      <c r="DH10">
        <v>17947</v>
      </c>
      <c r="DI10">
        <v>20323</v>
      </c>
      <c r="DJ10">
        <v>5427</v>
      </c>
      <c r="DK10">
        <v>81629</v>
      </c>
      <c r="DL10">
        <v>2710</v>
      </c>
      <c r="DM10">
        <v>420</v>
      </c>
      <c r="DN10">
        <v>883</v>
      </c>
      <c r="DO10">
        <v>4013</v>
      </c>
      <c r="DP10">
        <v>4035</v>
      </c>
      <c r="DQ10">
        <v>0</v>
      </c>
      <c r="DR10">
        <v>5032</v>
      </c>
      <c r="DS10">
        <v>0</v>
      </c>
      <c r="DT10">
        <v>0</v>
      </c>
      <c r="DU10">
        <v>176</v>
      </c>
      <c r="DV10">
        <v>7943</v>
      </c>
      <c r="DW10">
        <v>6079</v>
      </c>
      <c r="DX10">
        <v>69</v>
      </c>
      <c r="DY10">
        <v>74</v>
      </c>
      <c r="DZ10">
        <v>83</v>
      </c>
      <c r="EA10" t="s">
        <v>7192</v>
      </c>
      <c r="EB10">
        <v>5632</v>
      </c>
      <c r="EC10" t="s">
        <v>703</v>
      </c>
      <c r="ED10">
        <v>3330</v>
      </c>
      <c r="EE10">
        <v>77</v>
      </c>
      <c r="EF10">
        <v>54178</v>
      </c>
      <c r="EG10">
        <v>0</v>
      </c>
      <c r="EH10" t="s">
        <v>180</v>
      </c>
      <c r="EI10">
        <v>2</v>
      </c>
      <c r="EJ10">
        <v>1338824</v>
      </c>
      <c r="EK10">
        <v>1</v>
      </c>
      <c r="EL10">
        <v>10</v>
      </c>
      <c r="EM10">
        <v>359044</v>
      </c>
      <c r="EN10">
        <v>250796</v>
      </c>
      <c r="EO10">
        <v>25230</v>
      </c>
      <c r="EP10">
        <v>0</v>
      </c>
      <c r="EQ10">
        <v>0</v>
      </c>
      <c r="ER10">
        <v>0</v>
      </c>
      <c r="ES10">
        <v>0</v>
      </c>
      <c r="ET10">
        <v>1438</v>
      </c>
      <c r="EU10">
        <v>0</v>
      </c>
      <c r="EV10">
        <v>0</v>
      </c>
      <c r="EW10">
        <v>0</v>
      </c>
      <c r="EX10">
        <v>0</v>
      </c>
      <c r="EY10">
        <v>0</v>
      </c>
      <c r="EZ10">
        <v>0</v>
      </c>
      <c r="FA10">
        <v>0</v>
      </c>
      <c r="FB10">
        <v>0</v>
      </c>
      <c r="FC10">
        <v>0</v>
      </c>
      <c r="FD10">
        <v>0</v>
      </c>
      <c r="FE10">
        <v>0</v>
      </c>
      <c r="FF10">
        <v>0</v>
      </c>
      <c r="FG10">
        <v>26668</v>
      </c>
      <c r="FH10">
        <v>46950</v>
      </c>
      <c r="FI10">
        <v>13768</v>
      </c>
      <c r="FJ10">
        <v>12953</v>
      </c>
      <c r="FK10">
        <v>100</v>
      </c>
      <c r="FL10">
        <v>145100</v>
      </c>
      <c r="FM10">
        <v>855379</v>
      </c>
      <c r="FN10">
        <v>365</v>
      </c>
      <c r="FO10">
        <v>0</v>
      </c>
      <c r="FP10">
        <v>1316</v>
      </c>
      <c r="FQ10">
        <v>0</v>
      </c>
      <c r="FR10">
        <v>0</v>
      </c>
      <c r="FS10">
        <v>2584</v>
      </c>
      <c r="FT10">
        <v>0</v>
      </c>
      <c r="FU10">
        <v>3854</v>
      </c>
      <c r="FV10">
        <v>3315</v>
      </c>
      <c r="FW10">
        <v>11434</v>
      </c>
      <c r="FX10">
        <v>843945</v>
      </c>
      <c r="FY10">
        <v>0</v>
      </c>
      <c r="FZ10">
        <v>374400</v>
      </c>
      <c r="GA10">
        <v>229400</v>
      </c>
      <c r="GB10">
        <v>36000</v>
      </c>
      <c r="GC10">
        <v>226700</v>
      </c>
      <c r="GD10">
        <v>866500</v>
      </c>
      <c r="GE10">
        <v>30200</v>
      </c>
      <c r="GF10">
        <v>836300</v>
      </c>
      <c r="GG10">
        <v>0</v>
      </c>
      <c r="GH10">
        <v>0</v>
      </c>
      <c r="GI10">
        <v>0</v>
      </c>
      <c r="GJ10">
        <v>0</v>
      </c>
      <c r="GK10">
        <v>0</v>
      </c>
      <c r="GL10">
        <v>0</v>
      </c>
      <c r="GM10">
        <v>0</v>
      </c>
      <c r="GN10">
        <v>0</v>
      </c>
      <c r="GO10">
        <v>0</v>
      </c>
      <c r="GP10">
        <v>0</v>
      </c>
      <c r="GQ10" t="s">
        <v>7193</v>
      </c>
      <c r="GR10">
        <v>0</v>
      </c>
      <c r="GS10">
        <v>0</v>
      </c>
      <c r="GT10">
        <v>0</v>
      </c>
      <c r="GU10">
        <v>0</v>
      </c>
      <c r="GV10" s="54" t="s">
        <v>7194</v>
      </c>
      <c r="GW10">
        <v>3</v>
      </c>
      <c r="GX10">
        <v>0</v>
      </c>
      <c r="GY10">
        <v>3</v>
      </c>
      <c r="GZ10">
        <v>0</v>
      </c>
      <c r="HA10">
        <v>0</v>
      </c>
      <c r="HB10">
        <v>0</v>
      </c>
      <c r="HG10"/>
      <c r="HH10"/>
      <c r="HI10"/>
      <c r="HJ10"/>
      <c r="HK10"/>
      <c r="HL10"/>
      <c r="HM10"/>
      <c r="HN10"/>
      <c r="HO10"/>
    </row>
    <row r="11" spans="1:372" ht="12.75" customHeight="1" x14ac:dyDescent="0.35">
      <c r="A11" s="428" t="s">
        <v>909</v>
      </c>
      <c r="B11" s="429">
        <v>9</v>
      </c>
      <c r="C11" s="428" t="s">
        <v>908</v>
      </c>
      <c r="D11" s="428" t="s">
        <v>1142</v>
      </c>
      <c r="E11" s="54" t="s">
        <v>1143</v>
      </c>
      <c r="F11" s="430" t="s">
        <v>1121</v>
      </c>
      <c r="G11" s="428">
        <v>38</v>
      </c>
      <c r="H11" s="428">
        <v>0</v>
      </c>
      <c r="I11" s="54" t="s">
        <v>43</v>
      </c>
      <c r="J11" s="54" t="s">
        <v>60</v>
      </c>
      <c r="L11" t="s">
        <v>727</v>
      </c>
      <c r="M11">
        <v>0</v>
      </c>
      <c r="N11">
        <v>0</v>
      </c>
      <c r="O11">
        <v>0</v>
      </c>
      <c r="P11">
        <v>3</v>
      </c>
      <c r="Q11">
        <v>2</v>
      </c>
      <c r="R11">
        <v>0</v>
      </c>
      <c r="S11">
        <v>1</v>
      </c>
      <c r="T11">
        <v>0</v>
      </c>
      <c r="U11">
        <v>2</v>
      </c>
      <c r="V11">
        <v>0</v>
      </c>
      <c r="W11">
        <v>0</v>
      </c>
      <c r="X11">
        <v>0</v>
      </c>
      <c r="Y11">
        <v>0</v>
      </c>
      <c r="Z11">
        <v>0</v>
      </c>
      <c r="AA11">
        <v>8</v>
      </c>
      <c r="AB11">
        <v>0</v>
      </c>
      <c r="AC11">
        <v>0</v>
      </c>
      <c r="AD11">
        <v>0</v>
      </c>
      <c r="AE11">
        <v>0</v>
      </c>
      <c r="AF11">
        <v>0</v>
      </c>
      <c r="AG11">
        <v>0</v>
      </c>
      <c r="AH11">
        <v>0</v>
      </c>
      <c r="AI11">
        <v>0</v>
      </c>
      <c r="AJ11">
        <v>0</v>
      </c>
      <c r="AK11">
        <v>0</v>
      </c>
      <c r="AL11">
        <v>0</v>
      </c>
      <c r="AM11">
        <v>0</v>
      </c>
      <c r="AN11">
        <v>0</v>
      </c>
      <c r="AO11">
        <v>0</v>
      </c>
      <c r="AP11">
        <v>0</v>
      </c>
      <c r="AQ11">
        <v>0</v>
      </c>
      <c r="AR11">
        <v>0</v>
      </c>
      <c r="AS11">
        <v>0</v>
      </c>
      <c r="AT11">
        <v>3</v>
      </c>
      <c r="AU11">
        <v>2</v>
      </c>
      <c r="AV11">
        <v>0</v>
      </c>
      <c r="AW11">
        <v>1</v>
      </c>
      <c r="AX11">
        <v>0</v>
      </c>
      <c r="AY11">
        <v>2</v>
      </c>
      <c r="AZ11">
        <v>0</v>
      </c>
      <c r="BA11">
        <v>0</v>
      </c>
      <c r="BB11">
        <v>0</v>
      </c>
      <c r="BC11">
        <v>0</v>
      </c>
      <c r="BD11">
        <v>0</v>
      </c>
      <c r="BE11">
        <v>8</v>
      </c>
      <c r="BF11">
        <v>0.92736486486486491</v>
      </c>
      <c r="BG11">
        <v>7.2635135135135129E-2</v>
      </c>
      <c r="BH11">
        <v>0</v>
      </c>
      <c r="BI11">
        <v>0</v>
      </c>
      <c r="BJ11" t="s">
        <v>1302</v>
      </c>
      <c r="BK11">
        <v>77701</v>
      </c>
      <c r="BL11" t="s">
        <v>5636</v>
      </c>
      <c r="BM11">
        <v>29227</v>
      </c>
      <c r="BN11">
        <v>98</v>
      </c>
      <c r="BO11">
        <v>196602</v>
      </c>
      <c r="BP11">
        <v>10643</v>
      </c>
      <c r="BQ11">
        <v>8</v>
      </c>
      <c r="BR11">
        <v>0</v>
      </c>
      <c r="BS11">
        <v>120879</v>
      </c>
      <c r="BT11">
        <v>9797</v>
      </c>
      <c r="BU11">
        <v>43684</v>
      </c>
      <c r="BV11">
        <v>28762</v>
      </c>
      <c r="BW11">
        <v>34643</v>
      </c>
      <c r="BX11">
        <v>8592</v>
      </c>
      <c r="BY11">
        <v>115681</v>
      </c>
      <c r="BZ11">
        <v>363</v>
      </c>
      <c r="CA11">
        <v>125841</v>
      </c>
      <c r="CB11">
        <v>1</v>
      </c>
      <c r="CC11">
        <v>5415</v>
      </c>
      <c r="CD11">
        <v>1505</v>
      </c>
      <c r="CE11">
        <v>4052</v>
      </c>
      <c r="CF11">
        <v>871</v>
      </c>
      <c r="CG11">
        <v>11843</v>
      </c>
      <c r="CH11">
        <v>11844</v>
      </c>
      <c r="CI11">
        <v>0</v>
      </c>
      <c r="CJ11">
        <v>4890</v>
      </c>
      <c r="CK11">
        <v>70</v>
      </c>
      <c r="CL11">
        <v>157</v>
      </c>
      <c r="CM11">
        <v>5117</v>
      </c>
      <c r="CN11">
        <v>0</v>
      </c>
      <c r="CO11">
        <v>5117</v>
      </c>
      <c r="CP11">
        <v>0</v>
      </c>
      <c r="CQ11">
        <v>143</v>
      </c>
      <c r="CR11">
        <v>0</v>
      </c>
      <c r="CS11">
        <v>0</v>
      </c>
      <c r="CT11">
        <v>143</v>
      </c>
      <c r="CU11">
        <v>143</v>
      </c>
      <c r="CV11" s="54">
        <v>6062</v>
      </c>
      <c r="CW11" s="54">
        <v>8543</v>
      </c>
      <c r="CX11" s="54">
        <v>4141</v>
      </c>
      <c r="CY11" s="54">
        <v>0</v>
      </c>
      <c r="CZ11" s="54">
        <v>0</v>
      </c>
      <c r="DA11">
        <v>58</v>
      </c>
      <c r="DB11">
        <v>0</v>
      </c>
      <c r="DC11">
        <v>27</v>
      </c>
      <c r="DD11">
        <v>27</v>
      </c>
      <c r="DE11">
        <v>4</v>
      </c>
      <c r="DF11">
        <v>14</v>
      </c>
      <c r="DG11">
        <v>118080</v>
      </c>
      <c r="DH11">
        <v>33450</v>
      </c>
      <c r="DI11">
        <v>69554</v>
      </c>
      <c r="DJ11">
        <v>9112</v>
      </c>
      <c r="DK11">
        <v>230196</v>
      </c>
      <c r="DL11">
        <v>3801</v>
      </c>
      <c r="DM11">
        <v>84</v>
      </c>
      <c r="DN11">
        <v>143</v>
      </c>
      <c r="DO11">
        <v>4028</v>
      </c>
      <c r="DP11">
        <v>12316</v>
      </c>
      <c r="DQ11">
        <v>28261</v>
      </c>
      <c r="DR11">
        <v>5994</v>
      </c>
      <c r="DS11">
        <v>0</v>
      </c>
      <c r="DT11">
        <v>0</v>
      </c>
      <c r="DU11">
        <v>24</v>
      </c>
      <c r="DV11">
        <v>11322</v>
      </c>
      <c r="DW11">
        <v>5864</v>
      </c>
      <c r="DX11">
        <v>21</v>
      </c>
      <c r="DY11">
        <v>44</v>
      </c>
      <c r="DZ11">
        <v>62</v>
      </c>
      <c r="EA11">
        <v>0</v>
      </c>
      <c r="EB11">
        <v>0</v>
      </c>
      <c r="EC11" t="s">
        <v>180</v>
      </c>
      <c r="ED11">
        <v>10672</v>
      </c>
      <c r="EE11">
        <v>56</v>
      </c>
      <c r="EF11">
        <v>168256</v>
      </c>
      <c r="EG11">
        <v>0</v>
      </c>
      <c r="EH11" t="s">
        <v>180</v>
      </c>
      <c r="EI11">
        <v>7</v>
      </c>
      <c r="EJ11">
        <v>66000</v>
      </c>
      <c r="EK11">
        <v>338</v>
      </c>
      <c r="EL11">
        <v>108</v>
      </c>
      <c r="EM11">
        <v>893657</v>
      </c>
      <c r="EN11">
        <v>386194</v>
      </c>
      <c r="EO11">
        <v>0</v>
      </c>
      <c r="EP11">
        <v>31519</v>
      </c>
      <c r="EQ11">
        <v>11411</v>
      </c>
      <c r="ER11">
        <v>18579</v>
      </c>
      <c r="ES11">
        <v>2970</v>
      </c>
      <c r="ET11">
        <v>0</v>
      </c>
      <c r="EU11">
        <v>5000</v>
      </c>
      <c r="EV11">
        <v>0</v>
      </c>
      <c r="EW11">
        <v>0</v>
      </c>
      <c r="EX11">
        <v>6500</v>
      </c>
      <c r="EY11">
        <v>8244</v>
      </c>
      <c r="EZ11">
        <v>2512</v>
      </c>
      <c r="FA11">
        <v>0</v>
      </c>
      <c r="FB11">
        <v>0</v>
      </c>
      <c r="FC11">
        <v>0</v>
      </c>
      <c r="FD11">
        <v>14962.6</v>
      </c>
      <c r="FE11">
        <v>0</v>
      </c>
      <c r="FF11">
        <v>0</v>
      </c>
      <c r="FG11">
        <v>101697.60000000001</v>
      </c>
      <c r="FH11">
        <v>53836</v>
      </c>
      <c r="FI11">
        <v>159237</v>
      </c>
      <c r="FJ11">
        <v>6708</v>
      </c>
      <c r="FK11">
        <v>0</v>
      </c>
      <c r="FL11">
        <v>262100</v>
      </c>
      <c r="FM11">
        <v>1863429.6</v>
      </c>
      <c r="FN11">
        <v>0</v>
      </c>
      <c r="FO11">
        <v>0</v>
      </c>
      <c r="FP11">
        <v>21773</v>
      </c>
      <c r="FQ11">
        <v>0</v>
      </c>
      <c r="FR11">
        <v>0</v>
      </c>
      <c r="FS11">
        <v>68000</v>
      </c>
      <c r="FT11">
        <v>0</v>
      </c>
      <c r="FU11">
        <v>1467</v>
      </c>
      <c r="FV11">
        <v>90053</v>
      </c>
      <c r="FW11">
        <v>181293</v>
      </c>
      <c r="FX11">
        <v>1682136.6</v>
      </c>
      <c r="FY11">
        <v>276873</v>
      </c>
      <c r="FZ11">
        <v>1083123</v>
      </c>
      <c r="GA11">
        <v>319410</v>
      </c>
      <c r="GB11">
        <v>88200</v>
      </c>
      <c r="GC11">
        <v>439995</v>
      </c>
      <c r="GD11">
        <v>1930728</v>
      </c>
      <c r="GE11">
        <v>45750</v>
      </c>
      <c r="GF11">
        <v>1884978</v>
      </c>
      <c r="GG11">
        <v>276873</v>
      </c>
      <c r="GH11">
        <v>0</v>
      </c>
      <c r="GI11">
        <v>4913</v>
      </c>
      <c r="GJ11">
        <v>0</v>
      </c>
      <c r="GK11">
        <v>0</v>
      </c>
      <c r="GL11">
        <v>0</v>
      </c>
      <c r="GM11">
        <v>0</v>
      </c>
      <c r="GN11">
        <v>4913</v>
      </c>
      <c r="GO11">
        <v>0</v>
      </c>
      <c r="GP11">
        <v>0</v>
      </c>
      <c r="GQ11">
        <v>0</v>
      </c>
      <c r="GR11">
        <v>0</v>
      </c>
      <c r="GS11">
        <v>0</v>
      </c>
      <c r="GT11">
        <v>0</v>
      </c>
      <c r="GU11">
        <v>0</v>
      </c>
      <c r="GV11" s="54" t="s">
        <v>7195</v>
      </c>
      <c r="GW11">
        <v>8</v>
      </c>
      <c r="GX11">
        <v>0</v>
      </c>
      <c r="GY11">
        <v>8</v>
      </c>
      <c r="GZ11">
        <v>0</v>
      </c>
      <c r="HA11">
        <v>0</v>
      </c>
      <c r="HB11">
        <v>0</v>
      </c>
      <c r="HG11"/>
      <c r="HH11"/>
      <c r="HI11"/>
      <c r="HJ11"/>
      <c r="HK11"/>
      <c r="HL11"/>
      <c r="HM11"/>
      <c r="HN11"/>
      <c r="HO11"/>
    </row>
    <row r="12" spans="1:372" ht="12.75" customHeight="1" x14ac:dyDescent="0.35">
      <c r="A12" s="428" t="s">
        <v>909</v>
      </c>
      <c r="B12" s="429">
        <v>10</v>
      </c>
      <c r="C12" s="428" t="s">
        <v>908</v>
      </c>
      <c r="D12" s="428" t="s">
        <v>1145</v>
      </c>
      <c r="E12" s="54" t="s">
        <v>1146</v>
      </c>
      <c r="F12" s="430" t="s">
        <v>1121</v>
      </c>
      <c r="G12" s="428">
        <v>29</v>
      </c>
      <c r="H12" s="428">
        <v>0</v>
      </c>
      <c r="I12" s="54" t="s">
        <v>43</v>
      </c>
      <c r="J12" s="54" t="s">
        <v>60</v>
      </c>
      <c r="L12" t="s">
        <v>731</v>
      </c>
      <c r="M12">
        <v>1</v>
      </c>
      <c r="N12">
        <v>0</v>
      </c>
      <c r="O12">
        <v>0</v>
      </c>
      <c r="P12">
        <v>0</v>
      </c>
      <c r="Q12">
        <v>0</v>
      </c>
      <c r="R12">
        <v>4</v>
      </c>
      <c r="S12">
        <v>2</v>
      </c>
      <c r="T12">
        <v>2</v>
      </c>
      <c r="U12">
        <v>0</v>
      </c>
      <c r="V12">
        <v>1</v>
      </c>
      <c r="W12">
        <v>0</v>
      </c>
      <c r="X12">
        <v>0</v>
      </c>
      <c r="Y12">
        <v>0</v>
      </c>
      <c r="Z12">
        <v>0</v>
      </c>
      <c r="AA12">
        <v>10</v>
      </c>
      <c r="AB12">
        <v>0</v>
      </c>
      <c r="AC12">
        <v>0</v>
      </c>
      <c r="AD12">
        <v>0</v>
      </c>
      <c r="AE12">
        <v>0</v>
      </c>
      <c r="AF12">
        <v>0</v>
      </c>
      <c r="AG12">
        <v>0</v>
      </c>
      <c r="AH12">
        <v>0</v>
      </c>
      <c r="AI12">
        <v>0</v>
      </c>
      <c r="AJ12">
        <v>0</v>
      </c>
      <c r="AK12">
        <v>0</v>
      </c>
      <c r="AL12">
        <v>0</v>
      </c>
      <c r="AM12">
        <v>0</v>
      </c>
      <c r="AN12">
        <v>0</v>
      </c>
      <c r="AO12">
        <v>0</v>
      </c>
      <c r="AP12">
        <v>0</v>
      </c>
      <c r="AQ12">
        <v>1</v>
      </c>
      <c r="AR12">
        <v>0</v>
      </c>
      <c r="AS12">
        <v>0</v>
      </c>
      <c r="AT12">
        <v>0</v>
      </c>
      <c r="AU12">
        <v>0</v>
      </c>
      <c r="AV12">
        <v>4</v>
      </c>
      <c r="AW12">
        <v>2</v>
      </c>
      <c r="AX12">
        <v>2</v>
      </c>
      <c r="AY12">
        <v>0</v>
      </c>
      <c r="AZ12">
        <v>1</v>
      </c>
      <c r="BA12">
        <v>0</v>
      </c>
      <c r="BB12">
        <v>0</v>
      </c>
      <c r="BC12">
        <v>0</v>
      </c>
      <c r="BD12">
        <v>0</v>
      </c>
      <c r="BE12">
        <v>10</v>
      </c>
      <c r="BF12">
        <v>1</v>
      </c>
      <c r="BG12">
        <v>0</v>
      </c>
      <c r="BH12">
        <v>0</v>
      </c>
      <c r="BI12">
        <v>0</v>
      </c>
      <c r="BJ12" t="s">
        <v>1234</v>
      </c>
      <c r="BK12">
        <v>92658</v>
      </c>
      <c r="BL12" t="s">
        <v>1234</v>
      </c>
      <c r="BM12">
        <v>224857</v>
      </c>
      <c r="BN12">
        <v>154</v>
      </c>
      <c r="BO12">
        <v>123185</v>
      </c>
      <c r="BP12">
        <v>37339</v>
      </c>
      <c r="BQ12">
        <v>10</v>
      </c>
      <c r="BR12">
        <v>80826</v>
      </c>
      <c r="BS12">
        <v>221556</v>
      </c>
      <c r="BT12">
        <v>13323</v>
      </c>
      <c r="BU12">
        <v>50810</v>
      </c>
      <c r="BV12">
        <v>48381</v>
      </c>
      <c r="BW12">
        <v>36491</v>
      </c>
      <c r="BX12">
        <v>12428</v>
      </c>
      <c r="BY12">
        <v>148110</v>
      </c>
      <c r="BZ12">
        <v>9193</v>
      </c>
      <c r="CA12">
        <v>170626</v>
      </c>
      <c r="CB12">
        <v>633</v>
      </c>
      <c r="CC12">
        <v>3940</v>
      </c>
      <c r="CD12">
        <v>1668</v>
      </c>
      <c r="CE12">
        <v>1590</v>
      </c>
      <c r="CF12">
        <v>421</v>
      </c>
      <c r="CG12">
        <v>7619</v>
      </c>
      <c r="CH12">
        <v>8252</v>
      </c>
      <c r="CI12">
        <v>0</v>
      </c>
      <c r="CJ12">
        <v>6226</v>
      </c>
      <c r="CK12">
        <v>378</v>
      </c>
      <c r="CL12">
        <v>1</v>
      </c>
      <c r="CM12">
        <v>6605</v>
      </c>
      <c r="CN12">
        <v>0</v>
      </c>
      <c r="CO12">
        <v>6605</v>
      </c>
      <c r="CP12">
        <v>0</v>
      </c>
      <c r="CQ12">
        <v>417</v>
      </c>
      <c r="CR12">
        <v>49</v>
      </c>
      <c r="CS12">
        <v>0</v>
      </c>
      <c r="CT12">
        <v>466</v>
      </c>
      <c r="CU12">
        <v>466</v>
      </c>
      <c r="CV12" s="54">
        <v>39364</v>
      </c>
      <c r="CW12" s="54">
        <v>842</v>
      </c>
      <c r="CX12" s="54">
        <v>28389</v>
      </c>
      <c r="CY12" s="54">
        <v>0</v>
      </c>
      <c r="CZ12" s="54">
        <v>0</v>
      </c>
      <c r="DA12">
        <v>88</v>
      </c>
      <c r="DB12">
        <v>0</v>
      </c>
      <c r="DC12">
        <v>0</v>
      </c>
      <c r="DD12">
        <v>0</v>
      </c>
      <c r="DE12">
        <v>14</v>
      </c>
      <c r="DF12">
        <v>167.07</v>
      </c>
      <c r="DG12">
        <v>124657</v>
      </c>
      <c r="DH12">
        <v>37558</v>
      </c>
      <c r="DI12">
        <v>106048</v>
      </c>
      <c r="DJ12">
        <v>18902</v>
      </c>
      <c r="DK12">
        <v>287165</v>
      </c>
      <c r="DL12">
        <v>8221</v>
      </c>
      <c r="DM12">
        <v>215</v>
      </c>
      <c r="DN12">
        <v>0</v>
      </c>
      <c r="DO12">
        <v>8436</v>
      </c>
      <c r="DP12">
        <v>39538</v>
      </c>
      <c r="DQ12">
        <v>22055</v>
      </c>
      <c r="DR12">
        <v>38432</v>
      </c>
      <c r="DS12">
        <v>0</v>
      </c>
      <c r="DT12">
        <v>0</v>
      </c>
      <c r="DU12">
        <v>10</v>
      </c>
      <c r="DV12">
        <v>41510</v>
      </c>
      <c r="DW12">
        <v>25661</v>
      </c>
      <c r="DX12">
        <v>59</v>
      </c>
      <c r="DY12">
        <v>64</v>
      </c>
      <c r="DZ12">
        <v>72</v>
      </c>
      <c r="EA12">
        <v>38473</v>
      </c>
      <c r="EB12">
        <v>1072</v>
      </c>
      <c r="EC12" t="s">
        <v>703</v>
      </c>
      <c r="ED12">
        <v>13838</v>
      </c>
      <c r="EE12">
        <v>195</v>
      </c>
      <c r="EF12">
        <v>487046</v>
      </c>
      <c r="EG12">
        <v>487046</v>
      </c>
      <c r="EH12" t="s">
        <v>709</v>
      </c>
      <c r="EI12">
        <v>10</v>
      </c>
      <c r="EJ12">
        <v>0</v>
      </c>
      <c r="EK12">
        <v>315</v>
      </c>
      <c r="EL12">
        <v>134</v>
      </c>
      <c r="EM12">
        <v>0</v>
      </c>
      <c r="EN12">
        <v>0</v>
      </c>
      <c r="EO12">
        <v>4042.39</v>
      </c>
      <c r="EP12">
        <v>35572.639999999999</v>
      </c>
      <c r="EQ12">
        <v>20476.91</v>
      </c>
      <c r="ER12">
        <v>7340.31</v>
      </c>
      <c r="ES12">
        <v>2242.15</v>
      </c>
      <c r="ET12">
        <v>300</v>
      </c>
      <c r="EU12">
        <v>20000</v>
      </c>
      <c r="EV12">
        <v>0</v>
      </c>
      <c r="EW12">
        <v>0</v>
      </c>
      <c r="EX12">
        <v>31997.82</v>
      </c>
      <c r="EY12">
        <v>957.5</v>
      </c>
      <c r="EZ12">
        <v>0</v>
      </c>
      <c r="FA12">
        <v>0</v>
      </c>
      <c r="FB12">
        <v>0</v>
      </c>
      <c r="FC12">
        <v>0</v>
      </c>
      <c r="FD12">
        <v>31726.28</v>
      </c>
      <c r="FE12">
        <v>16000</v>
      </c>
      <c r="FF12">
        <v>0</v>
      </c>
      <c r="FG12">
        <v>170656</v>
      </c>
      <c r="FH12">
        <v>0</v>
      </c>
      <c r="FI12">
        <v>0</v>
      </c>
      <c r="FJ12">
        <v>0</v>
      </c>
      <c r="FK12">
        <v>0</v>
      </c>
      <c r="FL12">
        <v>0</v>
      </c>
      <c r="FM12">
        <v>0</v>
      </c>
      <c r="FN12">
        <v>0</v>
      </c>
      <c r="FO12">
        <v>0</v>
      </c>
      <c r="FP12">
        <v>0</v>
      </c>
      <c r="FQ12">
        <v>0</v>
      </c>
      <c r="FR12">
        <v>0</v>
      </c>
      <c r="FS12">
        <v>0</v>
      </c>
      <c r="FT12">
        <v>0</v>
      </c>
      <c r="FU12">
        <v>0</v>
      </c>
      <c r="FV12">
        <v>0</v>
      </c>
      <c r="FW12">
        <v>0</v>
      </c>
      <c r="FX12">
        <v>0</v>
      </c>
      <c r="FY12">
        <v>0</v>
      </c>
      <c r="FZ12">
        <v>0</v>
      </c>
      <c r="GA12">
        <v>0</v>
      </c>
      <c r="GB12">
        <v>150000</v>
      </c>
      <c r="GC12">
        <v>0</v>
      </c>
      <c r="GD12">
        <v>0</v>
      </c>
      <c r="GE12">
        <v>0</v>
      </c>
      <c r="GF12">
        <v>0</v>
      </c>
      <c r="GG12">
        <v>0</v>
      </c>
      <c r="GH12">
        <v>0</v>
      </c>
      <c r="GI12">
        <v>0</v>
      </c>
      <c r="GJ12">
        <v>0</v>
      </c>
      <c r="GK12">
        <v>0</v>
      </c>
      <c r="GL12">
        <v>0</v>
      </c>
      <c r="GM12">
        <v>0</v>
      </c>
      <c r="GN12">
        <v>0</v>
      </c>
      <c r="GO12" t="s">
        <v>7196</v>
      </c>
      <c r="GP12">
        <v>0</v>
      </c>
      <c r="GQ12" t="s">
        <v>7197</v>
      </c>
      <c r="GR12">
        <v>0</v>
      </c>
      <c r="GS12">
        <v>0</v>
      </c>
      <c r="GT12">
        <v>0</v>
      </c>
      <c r="GU12" t="s">
        <v>7198</v>
      </c>
      <c r="GV12" s="54" t="s">
        <v>7199</v>
      </c>
      <c r="GW12">
        <v>10</v>
      </c>
      <c r="GX12">
        <v>0</v>
      </c>
      <c r="GY12">
        <v>10</v>
      </c>
      <c r="GZ12">
        <v>0</v>
      </c>
      <c r="HA12">
        <v>0</v>
      </c>
      <c r="HB12">
        <v>0</v>
      </c>
      <c r="HG12"/>
      <c r="HH12"/>
      <c r="HI12"/>
      <c r="HJ12"/>
      <c r="HK12"/>
      <c r="HL12"/>
      <c r="HM12"/>
      <c r="HN12"/>
      <c r="HO12"/>
    </row>
    <row r="13" spans="1:372" ht="12.75" customHeight="1" x14ac:dyDescent="0.35">
      <c r="A13" s="428" t="s">
        <v>909</v>
      </c>
      <c r="B13" s="429">
        <v>11</v>
      </c>
      <c r="C13" s="428" t="s">
        <v>908</v>
      </c>
      <c r="D13" s="428" t="s">
        <v>1147</v>
      </c>
      <c r="E13" s="54" t="s">
        <v>1148</v>
      </c>
      <c r="F13" s="430" t="s">
        <v>1121</v>
      </c>
      <c r="G13" s="428">
        <v>37.5</v>
      </c>
      <c r="H13" s="428">
        <v>0</v>
      </c>
      <c r="I13" s="54" t="s">
        <v>43</v>
      </c>
      <c r="J13" s="54" t="s">
        <v>60</v>
      </c>
      <c r="L13" t="s">
        <v>757</v>
      </c>
      <c r="M13">
        <v>1</v>
      </c>
      <c r="N13">
        <v>1</v>
      </c>
      <c r="O13">
        <v>1</v>
      </c>
      <c r="P13">
        <v>0</v>
      </c>
      <c r="Q13">
        <v>5</v>
      </c>
      <c r="R13">
        <v>0</v>
      </c>
      <c r="S13">
        <v>0</v>
      </c>
      <c r="T13">
        <v>10</v>
      </c>
      <c r="U13">
        <v>9</v>
      </c>
      <c r="V13">
        <v>6</v>
      </c>
      <c r="W13">
        <v>0</v>
      </c>
      <c r="X13">
        <v>3</v>
      </c>
      <c r="Y13">
        <v>0</v>
      </c>
      <c r="Z13">
        <v>0</v>
      </c>
      <c r="AA13">
        <v>36</v>
      </c>
      <c r="AB13">
        <v>0</v>
      </c>
      <c r="AC13">
        <v>0</v>
      </c>
      <c r="AD13">
        <v>0</v>
      </c>
      <c r="AE13">
        <v>0</v>
      </c>
      <c r="AF13">
        <v>0</v>
      </c>
      <c r="AG13">
        <v>0</v>
      </c>
      <c r="AH13">
        <v>0</v>
      </c>
      <c r="AI13">
        <v>0</v>
      </c>
      <c r="AJ13">
        <v>1</v>
      </c>
      <c r="AK13">
        <v>0</v>
      </c>
      <c r="AL13">
        <v>6</v>
      </c>
      <c r="AM13">
        <v>0</v>
      </c>
      <c r="AN13">
        <v>0</v>
      </c>
      <c r="AO13">
        <v>5</v>
      </c>
      <c r="AP13">
        <v>12</v>
      </c>
      <c r="AQ13">
        <v>1</v>
      </c>
      <c r="AR13">
        <v>1</v>
      </c>
      <c r="AS13">
        <v>1</v>
      </c>
      <c r="AT13">
        <v>0</v>
      </c>
      <c r="AU13">
        <v>5</v>
      </c>
      <c r="AV13">
        <v>0</v>
      </c>
      <c r="AW13">
        <v>0</v>
      </c>
      <c r="AX13">
        <v>10</v>
      </c>
      <c r="AY13">
        <v>10</v>
      </c>
      <c r="AZ13">
        <v>6</v>
      </c>
      <c r="BA13">
        <v>6</v>
      </c>
      <c r="BB13">
        <v>3</v>
      </c>
      <c r="BC13">
        <v>0</v>
      </c>
      <c r="BD13">
        <v>5</v>
      </c>
      <c r="BE13">
        <v>48</v>
      </c>
      <c r="BF13">
        <v>0.95777777777777773</v>
      </c>
      <c r="BG13">
        <v>4.2222222222222223E-2</v>
      </c>
      <c r="BH13">
        <v>0</v>
      </c>
      <c r="BI13">
        <v>0</v>
      </c>
      <c r="BJ13" t="s">
        <v>1346</v>
      </c>
      <c r="BK13">
        <v>135961</v>
      </c>
      <c r="BL13" t="s">
        <v>1346</v>
      </c>
      <c r="BM13">
        <v>195285</v>
      </c>
      <c r="BN13">
        <v>263</v>
      </c>
      <c r="BO13">
        <v>512780.75</v>
      </c>
      <c r="BP13">
        <v>52355</v>
      </c>
      <c r="BQ13">
        <v>33</v>
      </c>
      <c r="BR13">
        <v>0</v>
      </c>
      <c r="BS13">
        <v>570653</v>
      </c>
      <c r="BT13">
        <v>88148</v>
      </c>
      <c r="BU13">
        <v>148240</v>
      </c>
      <c r="BV13">
        <v>124519</v>
      </c>
      <c r="BW13">
        <v>178900</v>
      </c>
      <c r="BX13">
        <v>56484</v>
      </c>
      <c r="BY13">
        <v>508143</v>
      </c>
      <c r="BZ13">
        <v>11410</v>
      </c>
      <c r="CA13">
        <v>607701</v>
      </c>
      <c r="CB13">
        <v>1734</v>
      </c>
      <c r="CC13">
        <v>18575</v>
      </c>
      <c r="CD13">
        <v>7886</v>
      </c>
      <c r="CE13">
        <v>16510</v>
      </c>
      <c r="CF13">
        <v>5147</v>
      </c>
      <c r="CG13">
        <v>48118</v>
      </c>
      <c r="CH13">
        <v>49852</v>
      </c>
      <c r="CI13">
        <v>0</v>
      </c>
      <c r="CJ13">
        <v>12223</v>
      </c>
      <c r="CK13">
        <v>3705</v>
      </c>
      <c r="CL13">
        <v>11280</v>
      </c>
      <c r="CM13">
        <v>27208</v>
      </c>
      <c r="CN13">
        <v>0</v>
      </c>
      <c r="CO13">
        <v>27208</v>
      </c>
      <c r="CP13">
        <v>25</v>
      </c>
      <c r="CQ13">
        <v>738</v>
      </c>
      <c r="CR13">
        <v>60</v>
      </c>
      <c r="CS13">
        <v>8</v>
      </c>
      <c r="CT13">
        <v>806</v>
      </c>
      <c r="CU13">
        <v>831</v>
      </c>
      <c r="CV13" s="54">
        <v>245421</v>
      </c>
      <c r="CW13" s="54">
        <v>8102</v>
      </c>
      <c r="CX13" s="54">
        <v>122847</v>
      </c>
      <c r="CY13" s="54">
        <v>0</v>
      </c>
      <c r="CZ13" s="54">
        <v>0</v>
      </c>
      <c r="DA13">
        <v>155</v>
      </c>
      <c r="DB13">
        <v>14</v>
      </c>
      <c r="DC13">
        <v>94.7</v>
      </c>
      <c r="DD13">
        <v>108.7</v>
      </c>
      <c r="DE13">
        <v>826</v>
      </c>
      <c r="DF13">
        <v>0</v>
      </c>
      <c r="DG13">
        <v>338553</v>
      </c>
      <c r="DH13">
        <v>120116</v>
      </c>
      <c r="DI13">
        <v>634160</v>
      </c>
      <c r="DJ13">
        <v>89399</v>
      </c>
      <c r="DK13">
        <v>1182228</v>
      </c>
      <c r="DL13">
        <v>10420</v>
      </c>
      <c r="DM13">
        <v>5123</v>
      </c>
      <c r="DN13">
        <v>2903</v>
      </c>
      <c r="DO13">
        <v>18446</v>
      </c>
      <c r="DP13">
        <v>80493</v>
      </c>
      <c r="DQ13">
        <v>490002</v>
      </c>
      <c r="DR13">
        <v>98778</v>
      </c>
      <c r="DS13">
        <v>0</v>
      </c>
      <c r="DT13">
        <v>0</v>
      </c>
      <c r="DU13">
        <v>149</v>
      </c>
      <c r="DV13">
        <v>103934</v>
      </c>
      <c r="DW13">
        <v>72319</v>
      </c>
      <c r="DX13">
        <v>68</v>
      </c>
      <c r="DY13">
        <v>73</v>
      </c>
      <c r="DZ13">
        <v>78</v>
      </c>
      <c r="EA13">
        <v>0</v>
      </c>
      <c r="EB13">
        <v>7776</v>
      </c>
      <c r="EC13" t="s">
        <v>709</v>
      </c>
      <c r="ED13">
        <v>24306</v>
      </c>
      <c r="EE13">
        <v>972</v>
      </c>
      <c r="EF13">
        <v>784166</v>
      </c>
      <c r="EG13">
        <v>0</v>
      </c>
      <c r="EH13" t="s">
        <v>709</v>
      </c>
      <c r="EI13">
        <v>27</v>
      </c>
      <c r="EJ13">
        <v>429</v>
      </c>
      <c r="EK13">
        <v>40</v>
      </c>
      <c r="EL13">
        <v>26</v>
      </c>
      <c r="EM13">
        <v>3298736.05</v>
      </c>
      <c r="EN13">
        <v>2117968.66</v>
      </c>
      <c r="EO13">
        <v>260.79000000000002</v>
      </c>
      <c r="EP13">
        <v>154045.79999999999</v>
      </c>
      <c r="EQ13">
        <v>84754.38</v>
      </c>
      <c r="ER13">
        <v>85198.19</v>
      </c>
      <c r="ES13">
        <v>37258.839999999997</v>
      </c>
      <c r="ET13">
        <v>9193.51</v>
      </c>
      <c r="EU13">
        <v>24801</v>
      </c>
      <c r="EV13">
        <v>4920</v>
      </c>
      <c r="EW13">
        <v>46.73</v>
      </c>
      <c r="EX13">
        <v>49694.7</v>
      </c>
      <c r="EY13">
        <v>27098.49</v>
      </c>
      <c r="EZ13">
        <v>61674.36</v>
      </c>
      <c r="FA13">
        <v>0</v>
      </c>
      <c r="FB13">
        <v>0</v>
      </c>
      <c r="FC13">
        <v>0</v>
      </c>
      <c r="FD13">
        <v>173058.98</v>
      </c>
      <c r="FE13">
        <v>709.61</v>
      </c>
      <c r="FF13">
        <v>0</v>
      </c>
      <c r="FG13">
        <v>712715.38</v>
      </c>
      <c r="FH13">
        <v>0</v>
      </c>
      <c r="FI13">
        <v>316466.76</v>
      </c>
      <c r="FJ13">
        <v>55148.26</v>
      </c>
      <c r="FK13">
        <v>81780.479999999996</v>
      </c>
      <c r="FL13">
        <v>4183.2</v>
      </c>
      <c r="FM13">
        <v>6586998.79</v>
      </c>
      <c r="FN13">
        <v>26585.08</v>
      </c>
      <c r="FO13">
        <v>23301.87</v>
      </c>
      <c r="FP13">
        <v>38149.620000000003</v>
      </c>
      <c r="FQ13">
        <v>3387.93</v>
      </c>
      <c r="FR13">
        <v>0</v>
      </c>
      <c r="FS13">
        <v>364602.76</v>
      </c>
      <c r="FT13">
        <v>26802.93</v>
      </c>
      <c r="FU13">
        <v>172500.23</v>
      </c>
      <c r="FV13">
        <v>77062.73</v>
      </c>
      <c r="FW13">
        <v>732393.15</v>
      </c>
      <c r="FX13">
        <v>5854605.6399999997</v>
      </c>
      <c r="FY13">
        <v>-485468</v>
      </c>
      <c r="FZ13">
        <v>3373992</v>
      </c>
      <c r="GA13">
        <v>1892305</v>
      </c>
      <c r="GB13">
        <v>879166</v>
      </c>
      <c r="GC13">
        <v>145357</v>
      </c>
      <c r="GD13">
        <v>6290820</v>
      </c>
      <c r="GE13">
        <v>857537</v>
      </c>
      <c r="GF13">
        <v>5433283</v>
      </c>
      <c r="GG13">
        <v>0</v>
      </c>
      <c r="GH13">
        <v>16311.52</v>
      </c>
      <c r="GI13">
        <v>76679.94</v>
      </c>
      <c r="GJ13">
        <v>75190.539999999994</v>
      </c>
      <c r="GK13">
        <v>0</v>
      </c>
      <c r="GL13">
        <v>0</v>
      </c>
      <c r="GM13">
        <v>0</v>
      </c>
      <c r="GN13">
        <v>168182</v>
      </c>
      <c r="GO13">
        <v>0</v>
      </c>
      <c r="GP13">
        <v>0</v>
      </c>
      <c r="GQ13" t="s">
        <v>7200</v>
      </c>
      <c r="GR13" t="s">
        <v>7201</v>
      </c>
      <c r="GS13">
        <v>0</v>
      </c>
      <c r="GT13">
        <v>0</v>
      </c>
      <c r="GU13" s="423">
        <v>0</v>
      </c>
      <c r="GV13" s="54" t="s">
        <v>7202</v>
      </c>
      <c r="GW13">
        <v>36</v>
      </c>
      <c r="GX13">
        <v>12</v>
      </c>
      <c r="GY13">
        <v>0</v>
      </c>
      <c r="GZ13">
        <v>10</v>
      </c>
      <c r="HA13">
        <v>2</v>
      </c>
      <c r="HB13">
        <v>0</v>
      </c>
      <c r="HG13"/>
      <c r="HH13"/>
      <c r="HI13"/>
      <c r="HJ13"/>
      <c r="HK13"/>
      <c r="HL13"/>
      <c r="HM13"/>
      <c r="HN13"/>
      <c r="HO13"/>
    </row>
    <row r="14" spans="1:372" ht="12.75" customHeight="1" x14ac:dyDescent="0.35">
      <c r="A14" s="428" t="s">
        <v>909</v>
      </c>
      <c r="B14" s="429">
        <v>12</v>
      </c>
      <c r="C14" s="428" t="s">
        <v>908</v>
      </c>
      <c r="D14" s="428" t="s">
        <v>1150</v>
      </c>
      <c r="E14" s="54" t="s">
        <v>1151</v>
      </c>
      <c r="F14" s="430" t="s">
        <v>1121</v>
      </c>
      <c r="G14" s="428">
        <v>28</v>
      </c>
      <c r="H14" s="428">
        <v>0</v>
      </c>
      <c r="I14" s="54" t="s">
        <v>43</v>
      </c>
      <c r="J14" s="54" t="s">
        <v>60</v>
      </c>
      <c r="L14" t="s">
        <v>759</v>
      </c>
      <c r="M14">
        <v>1</v>
      </c>
      <c r="N14">
        <v>0</v>
      </c>
      <c r="O14">
        <v>1</v>
      </c>
      <c r="P14">
        <v>3</v>
      </c>
      <c r="Q14">
        <v>3</v>
      </c>
      <c r="R14">
        <v>0</v>
      </c>
      <c r="S14">
        <v>0</v>
      </c>
      <c r="T14">
        <v>1</v>
      </c>
      <c r="U14">
        <v>0</v>
      </c>
      <c r="V14">
        <v>0</v>
      </c>
      <c r="W14">
        <v>0</v>
      </c>
      <c r="X14">
        <v>0</v>
      </c>
      <c r="Y14">
        <v>0</v>
      </c>
      <c r="Z14">
        <v>0</v>
      </c>
      <c r="AA14">
        <v>9</v>
      </c>
      <c r="AB14">
        <v>0</v>
      </c>
      <c r="AC14">
        <v>0</v>
      </c>
      <c r="AD14">
        <v>0</v>
      </c>
      <c r="AE14">
        <v>0</v>
      </c>
      <c r="AF14">
        <v>0</v>
      </c>
      <c r="AG14">
        <v>0</v>
      </c>
      <c r="AH14">
        <v>0</v>
      </c>
      <c r="AI14">
        <v>0</v>
      </c>
      <c r="AJ14">
        <v>0</v>
      </c>
      <c r="AK14">
        <v>0</v>
      </c>
      <c r="AL14">
        <v>0</v>
      </c>
      <c r="AM14">
        <v>0</v>
      </c>
      <c r="AN14">
        <v>0</v>
      </c>
      <c r="AO14">
        <v>0</v>
      </c>
      <c r="AP14">
        <v>0</v>
      </c>
      <c r="AQ14">
        <v>1</v>
      </c>
      <c r="AR14">
        <v>0</v>
      </c>
      <c r="AS14">
        <v>1</v>
      </c>
      <c r="AT14">
        <v>3</v>
      </c>
      <c r="AU14">
        <v>3</v>
      </c>
      <c r="AV14">
        <v>0</v>
      </c>
      <c r="AW14">
        <v>0</v>
      </c>
      <c r="AX14">
        <v>1</v>
      </c>
      <c r="AY14">
        <v>0</v>
      </c>
      <c r="AZ14">
        <v>0</v>
      </c>
      <c r="BA14">
        <v>0</v>
      </c>
      <c r="BB14">
        <v>0</v>
      </c>
      <c r="BC14">
        <v>0</v>
      </c>
      <c r="BD14">
        <v>0</v>
      </c>
      <c r="BE14">
        <v>9</v>
      </c>
      <c r="BF14">
        <v>1</v>
      </c>
      <c r="BG14">
        <v>0</v>
      </c>
      <c r="BH14">
        <v>0</v>
      </c>
      <c r="BI14">
        <v>0</v>
      </c>
      <c r="BJ14" t="s">
        <v>5746</v>
      </c>
      <c r="BK14">
        <v>36815</v>
      </c>
      <c r="BL14" t="s">
        <v>5746</v>
      </c>
      <c r="BM14">
        <v>73061</v>
      </c>
      <c r="BN14">
        <v>189</v>
      </c>
      <c r="BO14">
        <v>236386</v>
      </c>
      <c r="BP14">
        <v>74801</v>
      </c>
      <c r="BQ14">
        <v>9</v>
      </c>
      <c r="BR14">
        <v>124504</v>
      </c>
      <c r="BS14">
        <v>304474</v>
      </c>
      <c r="BT14">
        <v>20698</v>
      </c>
      <c r="BU14">
        <v>74623</v>
      </c>
      <c r="BV14">
        <v>130681</v>
      </c>
      <c r="BW14">
        <v>54401</v>
      </c>
      <c r="BX14">
        <v>24939</v>
      </c>
      <c r="BY14">
        <v>284644</v>
      </c>
      <c r="BZ14">
        <v>2206</v>
      </c>
      <c r="CA14">
        <v>307548</v>
      </c>
      <c r="CB14">
        <v>247</v>
      </c>
      <c r="CC14">
        <v>3378</v>
      </c>
      <c r="CD14">
        <v>3546</v>
      </c>
      <c r="CE14">
        <v>3579</v>
      </c>
      <c r="CF14">
        <v>1399</v>
      </c>
      <c r="CG14">
        <v>11902</v>
      </c>
      <c r="CH14">
        <v>12149</v>
      </c>
      <c r="CI14">
        <v>225</v>
      </c>
      <c r="CJ14">
        <v>4741</v>
      </c>
      <c r="CK14">
        <v>365</v>
      </c>
      <c r="CL14">
        <v>18164</v>
      </c>
      <c r="CM14">
        <v>23270</v>
      </c>
      <c r="CN14">
        <v>0</v>
      </c>
      <c r="CO14">
        <v>23495</v>
      </c>
      <c r="CP14">
        <v>0</v>
      </c>
      <c r="CQ14">
        <v>138</v>
      </c>
      <c r="CR14">
        <v>1</v>
      </c>
      <c r="CS14">
        <v>12</v>
      </c>
      <c r="CT14">
        <v>151</v>
      </c>
      <c r="CU14">
        <v>151</v>
      </c>
      <c r="CV14" s="54">
        <v>9466</v>
      </c>
      <c r="CW14" s="54">
        <v>7995</v>
      </c>
      <c r="CX14" s="54">
        <v>2918</v>
      </c>
      <c r="CY14" s="54">
        <v>0</v>
      </c>
      <c r="CZ14" s="54">
        <v>0</v>
      </c>
      <c r="DA14">
        <v>0</v>
      </c>
      <c r="DB14">
        <v>0</v>
      </c>
      <c r="DC14">
        <v>63</v>
      </c>
      <c r="DD14">
        <v>63</v>
      </c>
      <c r="DE14">
        <v>26</v>
      </c>
      <c r="DF14">
        <v>2930</v>
      </c>
      <c r="DG14">
        <v>50104</v>
      </c>
      <c r="DH14">
        <v>49972</v>
      </c>
      <c r="DI14">
        <v>68040</v>
      </c>
      <c r="DJ14">
        <v>12434</v>
      </c>
      <c r="DK14">
        <v>180550</v>
      </c>
      <c r="DL14">
        <v>2302</v>
      </c>
      <c r="DM14">
        <v>107</v>
      </c>
      <c r="DN14">
        <v>1067</v>
      </c>
      <c r="DO14">
        <v>3476</v>
      </c>
      <c r="DP14">
        <v>21080</v>
      </c>
      <c r="DQ14">
        <v>139822</v>
      </c>
      <c r="DR14">
        <v>15822</v>
      </c>
      <c r="DS14">
        <v>0</v>
      </c>
      <c r="DT14">
        <v>0</v>
      </c>
      <c r="DU14">
        <v>0</v>
      </c>
      <c r="DV14">
        <v>11885</v>
      </c>
      <c r="DW14">
        <v>811</v>
      </c>
      <c r="DX14">
        <v>7038</v>
      </c>
      <c r="DY14">
        <v>7619</v>
      </c>
      <c r="DZ14">
        <v>8299</v>
      </c>
      <c r="EA14">
        <v>0</v>
      </c>
      <c r="EB14">
        <v>0</v>
      </c>
      <c r="EC14" t="s">
        <v>180</v>
      </c>
      <c r="ED14">
        <v>8753</v>
      </c>
      <c r="EE14">
        <v>93</v>
      </c>
      <c r="EF14">
        <v>345456</v>
      </c>
      <c r="EG14">
        <v>0</v>
      </c>
      <c r="EH14" t="s">
        <v>709</v>
      </c>
      <c r="EI14">
        <v>8</v>
      </c>
      <c r="EJ14">
        <v>165252</v>
      </c>
      <c r="EK14">
        <v>42</v>
      </c>
      <c r="EL14">
        <v>2</v>
      </c>
      <c r="EM14">
        <v>2269138</v>
      </c>
      <c r="EN14">
        <v>336642</v>
      </c>
      <c r="EO14">
        <v>2077.5</v>
      </c>
      <c r="EP14">
        <v>31038.07</v>
      </c>
      <c r="EQ14">
        <v>2692.62</v>
      </c>
      <c r="ER14">
        <v>14812.71</v>
      </c>
      <c r="ES14">
        <v>7638.28</v>
      </c>
      <c r="ET14">
        <v>0</v>
      </c>
      <c r="EU14">
        <v>5274.8</v>
      </c>
      <c r="EV14">
        <v>0</v>
      </c>
      <c r="EW14">
        <v>100</v>
      </c>
      <c r="EX14">
        <v>11570.35</v>
      </c>
      <c r="EY14">
        <v>8795</v>
      </c>
      <c r="EZ14">
        <v>18452.91</v>
      </c>
      <c r="FA14">
        <v>0</v>
      </c>
      <c r="FB14">
        <v>0</v>
      </c>
      <c r="FC14">
        <v>0</v>
      </c>
      <c r="FD14">
        <v>28654.44</v>
      </c>
      <c r="FE14">
        <v>9284.69</v>
      </c>
      <c r="FF14">
        <v>0</v>
      </c>
      <c r="FG14">
        <v>140391.37</v>
      </c>
      <c r="FH14">
        <v>25129</v>
      </c>
      <c r="FI14">
        <v>269573.5</v>
      </c>
      <c r="FJ14">
        <v>43475</v>
      </c>
      <c r="FK14">
        <v>0</v>
      </c>
      <c r="FL14">
        <v>2636727</v>
      </c>
      <c r="FM14">
        <v>5721075.8700000001</v>
      </c>
      <c r="FN14">
        <v>11280.19</v>
      </c>
      <c r="FO14">
        <v>0</v>
      </c>
      <c r="FP14">
        <v>0</v>
      </c>
      <c r="FQ14">
        <v>18226.509999999998</v>
      </c>
      <c r="FR14">
        <v>0</v>
      </c>
      <c r="FS14">
        <v>21683.599999999999</v>
      </c>
      <c r="FT14">
        <v>0</v>
      </c>
      <c r="FU14">
        <v>5684.72</v>
      </c>
      <c r="FV14">
        <v>20897</v>
      </c>
      <c r="FW14">
        <v>77772.01999999999</v>
      </c>
      <c r="FX14">
        <v>5643303.8500000006</v>
      </c>
      <c r="FY14">
        <v>152100</v>
      </c>
      <c r="FZ14">
        <v>2259160</v>
      </c>
      <c r="GA14">
        <v>343374</v>
      </c>
      <c r="GB14">
        <v>207195</v>
      </c>
      <c r="GC14">
        <v>3122967</v>
      </c>
      <c r="GD14">
        <v>5932696</v>
      </c>
      <c r="GE14">
        <v>227270</v>
      </c>
      <c r="GF14">
        <v>5705426</v>
      </c>
      <c r="GG14">
        <v>152100</v>
      </c>
      <c r="GH14">
        <v>0</v>
      </c>
      <c r="GI14">
        <v>0</v>
      </c>
      <c r="GJ14">
        <v>16080.5</v>
      </c>
      <c r="GK14">
        <v>0</v>
      </c>
      <c r="GL14">
        <v>0</v>
      </c>
      <c r="GM14">
        <v>0</v>
      </c>
      <c r="GN14">
        <v>16080.5</v>
      </c>
      <c r="GO14">
        <v>0</v>
      </c>
      <c r="GP14">
        <v>0</v>
      </c>
      <c r="GQ14" t="s">
        <v>7203</v>
      </c>
      <c r="GR14" t="s">
        <v>7204</v>
      </c>
      <c r="GS14">
        <v>0</v>
      </c>
      <c r="GT14" t="s">
        <v>7205</v>
      </c>
      <c r="GU14" t="s">
        <v>7205</v>
      </c>
      <c r="GV14" s="54" t="s">
        <v>7206</v>
      </c>
      <c r="GW14">
        <v>9</v>
      </c>
      <c r="GX14">
        <v>0</v>
      </c>
      <c r="GY14">
        <v>8</v>
      </c>
      <c r="GZ14">
        <v>1</v>
      </c>
      <c r="HA14">
        <v>0</v>
      </c>
      <c r="HB14">
        <v>0</v>
      </c>
      <c r="HG14"/>
      <c r="HH14"/>
      <c r="HI14"/>
      <c r="HJ14"/>
      <c r="HK14"/>
      <c r="HL14"/>
      <c r="HM14"/>
      <c r="HN14"/>
      <c r="HO14"/>
    </row>
    <row r="15" spans="1:372" ht="12.75" customHeight="1" x14ac:dyDescent="0.35">
      <c r="A15" s="428" t="s">
        <v>909</v>
      </c>
      <c r="B15" s="429">
        <v>13</v>
      </c>
      <c r="C15" s="428" t="s">
        <v>908</v>
      </c>
      <c r="D15" s="428" t="s">
        <v>1153</v>
      </c>
      <c r="E15" s="54" t="s">
        <v>1151</v>
      </c>
      <c r="F15" s="430" t="s">
        <v>1121</v>
      </c>
      <c r="G15" s="428">
        <v>29</v>
      </c>
      <c r="H15" s="428">
        <v>0</v>
      </c>
      <c r="I15" s="54" t="s">
        <v>43</v>
      </c>
      <c r="J15" s="54" t="s">
        <v>60</v>
      </c>
      <c r="L15" t="s">
        <v>783</v>
      </c>
      <c r="M15">
        <v>0</v>
      </c>
      <c r="N15">
        <v>0</v>
      </c>
      <c r="O15">
        <v>2</v>
      </c>
      <c r="P15">
        <v>0</v>
      </c>
      <c r="Q15">
        <v>8</v>
      </c>
      <c r="R15">
        <v>1</v>
      </c>
      <c r="S15">
        <v>2</v>
      </c>
      <c r="T15">
        <v>0</v>
      </c>
      <c r="U15">
        <v>0</v>
      </c>
      <c r="V15">
        <v>0</v>
      </c>
      <c r="W15">
        <v>0</v>
      </c>
      <c r="X15">
        <v>0</v>
      </c>
      <c r="Y15">
        <v>0</v>
      </c>
      <c r="Z15">
        <v>0</v>
      </c>
      <c r="AA15">
        <v>13</v>
      </c>
      <c r="AB15">
        <v>0</v>
      </c>
      <c r="AC15">
        <v>0</v>
      </c>
      <c r="AD15">
        <v>0</v>
      </c>
      <c r="AE15">
        <v>0</v>
      </c>
      <c r="AF15">
        <v>0</v>
      </c>
      <c r="AG15">
        <v>0</v>
      </c>
      <c r="AH15">
        <v>0</v>
      </c>
      <c r="AI15">
        <v>0</v>
      </c>
      <c r="AJ15">
        <v>0</v>
      </c>
      <c r="AK15">
        <v>0</v>
      </c>
      <c r="AL15">
        <v>0</v>
      </c>
      <c r="AM15">
        <v>0</v>
      </c>
      <c r="AN15">
        <v>0</v>
      </c>
      <c r="AO15">
        <v>0</v>
      </c>
      <c r="AP15">
        <v>0</v>
      </c>
      <c r="AQ15">
        <v>0</v>
      </c>
      <c r="AR15">
        <v>0</v>
      </c>
      <c r="AS15">
        <v>2</v>
      </c>
      <c r="AT15">
        <v>0</v>
      </c>
      <c r="AU15">
        <v>8</v>
      </c>
      <c r="AV15">
        <v>1</v>
      </c>
      <c r="AW15">
        <v>2</v>
      </c>
      <c r="AX15">
        <v>0</v>
      </c>
      <c r="AY15">
        <v>0</v>
      </c>
      <c r="AZ15">
        <v>0</v>
      </c>
      <c r="BA15">
        <v>0</v>
      </c>
      <c r="BB15">
        <v>0</v>
      </c>
      <c r="BC15">
        <v>0</v>
      </c>
      <c r="BD15">
        <v>0</v>
      </c>
      <c r="BE15">
        <v>13</v>
      </c>
      <c r="BF15">
        <v>1</v>
      </c>
      <c r="BG15">
        <v>0</v>
      </c>
      <c r="BH15">
        <v>0</v>
      </c>
      <c r="BI15">
        <v>0</v>
      </c>
      <c r="BJ15" t="s">
        <v>1317</v>
      </c>
      <c r="BK15">
        <v>111918</v>
      </c>
      <c r="BL15" t="s">
        <v>1317</v>
      </c>
      <c r="BM15">
        <v>90551</v>
      </c>
      <c r="BN15">
        <v>203</v>
      </c>
      <c r="BO15">
        <v>35189</v>
      </c>
      <c r="BP15">
        <v>13487</v>
      </c>
      <c r="BQ15">
        <v>13</v>
      </c>
      <c r="BR15">
        <v>0</v>
      </c>
      <c r="BS15">
        <v>324057</v>
      </c>
      <c r="BT15">
        <v>7946</v>
      </c>
      <c r="BU15">
        <v>92052</v>
      </c>
      <c r="BV15">
        <v>87861</v>
      </c>
      <c r="BW15">
        <v>72453</v>
      </c>
      <c r="BX15">
        <v>26447</v>
      </c>
      <c r="BY15">
        <v>278813</v>
      </c>
      <c r="BZ15">
        <v>21355</v>
      </c>
      <c r="CA15">
        <v>308114</v>
      </c>
      <c r="CB15">
        <v>20</v>
      </c>
      <c r="CC15">
        <v>2085</v>
      </c>
      <c r="CD15">
        <v>534</v>
      </c>
      <c r="CE15">
        <v>1427</v>
      </c>
      <c r="CF15">
        <v>313</v>
      </c>
      <c r="CG15">
        <v>4359</v>
      </c>
      <c r="CH15">
        <v>4379</v>
      </c>
      <c r="CI15">
        <v>0</v>
      </c>
      <c r="CJ15">
        <v>5686</v>
      </c>
      <c r="CK15">
        <v>992</v>
      </c>
      <c r="CL15">
        <v>2266</v>
      </c>
      <c r="CM15">
        <v>8944</v>
      </c>
      <c r="CN15">
        <v>0</v>
      </c>
      <c r="CO15">
        <v>8944</v>
      </c>
      <c r="CP15">
        <v>0</v>
      </c>
      <c r="CQ15">
        <v>0</v>
      </c>
      <c r="CR15">
        <v>0</v>
      </c>
      <c r="CS15">
        <v>0</v>
      </c>
      <c r="CT15">
        <v>0</v>
      </c>
      <c r="CU15">
        <v>0</v>
      </c>
      <c r="CV15" s="54">
        <v>55107</v>
      </c>
      <c r="CW15" s="54">
        <v>10686</v>
      </c>
      <c r="CX15" s="54">
        <v>27587</v>
      </c>
      <c r="CY15" s="54">
        <v>0</v>
      </c>
      <c r="CZ15" s="54">
        <v>0</v>
      </c>
      <c r="DA15">
        <v>0</v>
      </c>
      <c r="DB15">
        <v>4</v>
      </c>
      <c r="DC15">
        <v>42.68</v>
      </c>
      <c r="DD15">
        <v>46.68</v>
      </c>
      <c r="DE15">
        <v>19</v>
      </c>
      <c r="DF15">
        <v>1163</v>
      </c>
      <c r="DG15">
        <v>102359</v>
      </c>
      <c r="DH15">
        <v>79001</v>
      </c>
      <c r="DI15">
        <v>183411</v>
      </c>
      <c r="DJ15">
        <v>32591</v>
      </c>
      <c r="DK15">
        <v>397362</v>
      </c>
      <c r="DL15">
        <v>2907</v>
      </c>
      <c r="DM15">
        <v>863</v>
      </c>
      <c r="DN15">
        <v>229</v>
      </c>
      <c r="DO15">
        <v>3999</v>
      </c>
      <c r="DP15">
        <v>34211</v>
      </c>
      <c r="DQ15">
        <v>122465</v>
      </c>
      <c r="DR15">
        <v>35036</v>
      </c>
      <c r="DS15">
        <v>0</v>
      </c>
      <c r="DT15">
        <v>0</v>
      </c>
      <c r="DU15">
        <v>0</v>
      </c>
      <c r="DV15">
        <v>23903</v>
      </c>
      <c r="DW15">
        <v>18022</v>
      </c>
      <c r="DX15">
        <v>27.4</v>
      </c>
      <c r="DY15">
        <v>54.8</v>
      </c>
      <c r="DZ15">
        <v>79.5</v>
      </c>
      <c r="EA15">
        <v>95759</v>
      </c>
      <c r="EB15">
        <v>26406</v>
      </c>
      <c r="EC15" t="s">
        <v>709</v>
      </c>
      <c r="ED15">
        <v>15682</v>
      </c>
      <c r="EE15">
        <v>110</v>
      </c>
      <c r="EF15">
        <v>240617</v>
      </c>
      <c r="EG15">
        <v>0</v>
      </c>
      <c r="EH15" t="s">
        <v>709</v>
      </c>
      <c r="EI15">
        <v>13</v>
      </c>
      <c r="EJ15">
        <v>86872</v>
      </c>
      <c r="EK15">
        <v>0</v>
      </c>
      <c r="EL15">
        <v>10</v>
      </c>
      <c r="EM15">
        <v>2100730</v>
      </c>
      <c r="EN15">
        <v>190365</v>
      </c>
      <c r="EO15">
        <v>327.23</v>
      </c>
      <c r="EP15">
        <v>9348.4500000000007</v>
      </c>
      <c r="EQ15">
        <v>2205.25</v>
      </c>
      <c r="ER15">
        <v>3100.92</v>
      </c>
      <c r="ES15">
        <v>342.03</v>
      </c>
      <c r="ET15">
        <v>0</v>
      </c>
      <c r="EU15">
        <v>0</v>
      </c>
      <c r="EV15">
        <v>0</v>
      </c>
      <c r="EW15">
        <v>0</v>
      </c>
      <c r="EX15">
        <v>15462</v>
      </c>
      <c r="EY15">
        <v>13739</v>
      </c>
      <c r="EZ15">
        <v>14462</v>
      </c>
      <c r="FA15">
        <v>0</v>
      </c>
      <c r="FB15">
        <v>0</v>
      </c>
      <c r="FC15">
        <v>0</v>
      </c>
      <c r="FD15">
        <v>36052.769999999997</v>
      </c>
      <c r="FE15">
        <v>0</v>
      </c>
      <c r="FF15">
        <v>0</v>
      </c>
      <c r="FG15">
        <v>95039.65</v>
      </c>
      <c r="FH15">
        <v>54575</v>
      </c>
      <c r="FI15">
        <v>64444</v>
      </c>
      <c r="FJ15">
        <v>6382</v>
      </c>
      <c r="FK15">
        <v>0</v>
      </c>
      <c r="FL15">
        <v>543000</v>
      </c>
      <c r="FM15">
        <v>3054535.65</v>
      </c>
      <c r="FN15">
        <v>0</v>
      </c>
      <c r="FO15">
        <v>0</v>
      </c>
      <c r="FP15">
        <v>1500</v>
      </c>
      <c r="FQ15">
        <v>0</v>
      </c>
      <c r="FR15">
        <v>0</v>
      </c>
      <c r="FS15">
        <v>0</v>
      </c>
      <c r="FT15">
        <v>0</v>
      </c>
      <c r="FU15">
        <v>7882</v>
      </c>
      <c r="FV15">
        <v>0</v>
      </c>
      <c r="FW15">
        <v>0</v>
      </c>
      <c r="FX15">
        <v>0</v>
      </c>
      <c r="FY15">
        <v>0</v>
      </c>
      <c r="FZ15">
        <v>2147000</v>
      </c>
      <c r="GA15">
        <v>348000</v>
      </c>
      <c r="GB15">
        <v>300000</v>
      </c>
      <c r="GC15">
        <v>1131000</v>
      </c>
      <c r="GD15">
        <v>3926000</v>
      </c>
      <c r="GE15">
        <v>44000</v>
      </c>
      <c r="GF15">
        <v>3882000</v>
      </c>
      <c r="GG15">
        <v>905000</v>
      </c>
      <c r="GH15">
        <v>0</v>
      </c>
      <c r="GI15">
        <v>425</v>
      </c>
      <c r="GJ15">
        <v>75445.67</v>
      </c>
      <c r="GK15">
        <v>0</v>
      </c>
      <c r="GL15">
        <v>0</v>
      </c>
      <c r="GM15">
        <v>0</v>
      </c>
      <c r="GN15">
        <v>75870.67</v>
      </c>
      <c r="GO15">
        <v>0</v>
      </c>
      <c r="GP15" s="423">
        <v>0</v>
      </c>
      <c r="GQ15">
        <v>0</v>
      </c>
      <c r="GR15">
        <v>0</v>
      </c>
      <c r="GS15">
        <v>0</v>
      </c>
      <c r="GT15">
        <v>0</v>
      </c>
      <c r="GU15" s="423">
        <v>0</v>
      </c>
      <c r="GV15" s="54">
        <v>0</v>
      </c>
      <c r="GW15">
        <v>13</v>
      </c>
      <c r="GX15">
        <v>0</v>
      </c>
      <c r="GY15">
        <v>13</v>
      </c>
      <c r="GZ15">
        <v>0</v>
      </c>
      <c r="HA15">
        <v>0</v>
      </c>
      <c r="HB15">
        <v>0</v>
      </c>
      <c r="HG15"/>
      <c r="HH15"/>
      <c r="HI15"/>
      <c r="HJ15"/>
      <c r="HK15"/>
      <c r="HL15"/>
      <c r="HM15"/>
      <c r="HN15"/>
      <c r="HO15"/>
    </row>
    <row r="16" spans="1:372" ht="12.75" customHeight="1" x14ac:dyDescent="0.35">
      <c r="A16" s="428" t="s">
        <v>909</v>
      </c>
      <c r="B16" s="429">
        <v>14</v>
      </c>
      <c r="C16" s="428" t="s">
        <v>908</v>
      </c>
      <c r="D16" s="428" t="s">
        <v>1155</v>
      </c>
      <c r="E16" s="54" t="s">
        <v>1156</v>
      </c>
      <c r="F16" s="430" t="s">
        <v>1121</v>
      </c>
      <c r="G16" s="428">
        <v>30</v>
      </c>
      <c r="H16" s="428">
        <v>0</v>
      </c>
      <c r="I16" s="54" t="s">
        <v>43</v>
      </c>
      <c r="J16" s="54" t="s">
        <v>60</v>
      </c>
      <c r="L16" t="s">
        <v>1031</v>
      </c>
      <c r="M16">
        <v>0</v>
      </c>
      <c r="N16">
        <v>0</v>
      </c>
      <c r="O16">
        <v>0</v>
      </c>
      <c r="P16">
        <v>2</v>
      </c>
      <c r="Q16">
        <v>1</v>
      </c>
      <c r="R16">
        <v>3</v>
      </c>
      <c r="S16">
        <v>0</v>
      </c>
      <c r="T16">
        <v>0</v>
      </c>
      <c r="U16">
        <v>0</v>
      </c>
      <c r="V16">
        <v>0</v>
      </c>
      <c r="W16">
        <v>0</v>
      </c>
      <c r="X16">
        <v>0</v>
      </c>
      <c r="Y16">
        <v>0</v>
      </c>
      <c r="Z16">
        <v>0</v>
      </c>
      <c r="AA16">
        <v>6</v>
      </c>
      <c r="AB16">
        <v>0</v>
      </c>
      <c r="AC16">
        <v>0</v>
      </c>
      <c r="AD16">
        <v>0</v>
      </c>
      <c r="AE16">
        <v>0</v>
      </c>
      <c r="AF16">
        <v>0</v>
      </c>
      <c r="AG16">
        <v>0</v>
      </c>
      <c r="AH16">
        <v>1</v>
      </c>
      <c r="AI16">
        <v>1</v>
      </c>
      <c r="AJ16">
        <v>1</v>
      </c>
      <c r="AK16">
        <v>0</v>
      </c>
      <c r="AL16">
        <v>2</v>
      </c>
      <c r="AM16">
        <v>0</v>
      </c>
      <c r="AN16">
        <v>0</v>
      </c>
      <c r="AO16">
        <v>0</v>
      </c>
      <c r="AP16">
        <v>5</v>
      </c>
      <c r="AQ16">
        <v>0</v>
      </c>
      <c r="AR16">
        <v>0</v>
      </c>
      <c r="AS16">
        <v>0</v>
      </c>
      <c r="AT16">
        <v>2</v>
      </c>
      <c r="AU16">
        <v>1</v>
      </c>
      <c r="AV16">
        <v>3</v>
      </c>
      <c r="AW16">
        <v>1</v>
      </c>
      <c r="AX16">
        <v>1</v>
      </c>
      <c r="AY16">
        <v>1</v>
      </c>
      <c r="AZ16">
        <v>0</v>
      </c>
      <c r="BA16">
        <v>2</v>
      </c>
      <c r="BB16">
        <v>0</v>
      </c>
      <c r="BC16">
        <v>0</v>
      </c>
      <c r="BD16">
        <v>0</v>
      </c>
      <c r="BE16">
        <v>11</v>
      </c>
      <c r="BF16">
        <v>1</v>
      </c>
      <c r="BG16">
        <v>0</v>
      </c>
      <c r="BH16">
        <v>0</v>
      </c>
      <c r="BI16">
        <v>0</v>
      </c>
      <c r="BJ16" t="s">
        <v>1252</v>
      </c>
      <c r="BK16">
        <v>114624</v>
      </c>
      <c r="BL16" t="s">
        <v>1253</v>
      </c>
      <c r="BM16">
        <v>310198</v>
      </c>
      <c r="BN16">
        <v>101</v>
      </c>
      <c r="BO16">
        <v>0</v>
      </c>
      <c r="BP16">
        <v>23261.1</v>
      </c>
      <c r="BQ16">
        <v>11</v>
      </c>
      <c r="BR16">
        <v>0</v>
      </c>
      <c r="BS16">
        <v>243269</v>
      </c>
      <c r="BT16">
        <v>43893</v>
      </c>
      <c r="BU16">
        <v>67457</v>
      </c>
      <c r="BV16">
        <v>62724</v>
      </c>
      <c r="BW16">
        <v>48890</v>
      </c>
      <c r="BX16">
        <v>11418</v>
      </c>
      <c r="BY16">
        <v>190489</v>
      </c>
      <c r="BZ16">
        <v>19443</v>
      </c>
      <c r="CA16">
        <v>253825</v>
      </c>
      <c r="CB16">
        <v>95</v>
      </c>
      <c r="CC16">
        <v>7056</v>
      </c>
      <c r="CD16">
        <v>4071</v>
      </c>
      <c r="CE16">
        <v>9058</v>
      </c>
      <c r="CF16">
        <v>1111</v>
      </c>
      <c r="CG16">
        <v>21296</v>
      </c>
      <c r="CH16">
        <v>21391</v>
      </c>
      <c r="CI16">
        <v>0</v>
      </c>
      <c r="CJ16">
        <v>4066</v>
      </c>
      <c r="CK16">
        <v>629</v>
      </c>
      <c r="CL16">
        <v>4168</v>
      </c>
      <c r="CM16">
        <v>8863</v>
      </c>
      <c r="CN16">
        <v>245</v>
      </c>
      <c r="CO16">
        <v>9108</v>
      </c>
      <c r="CP16">
        <v>0</v>
      </c>
      <c r="CQ16">
        <v>0</v>
      </c>
      <c r="CR16">
        <v>0</v>
      </c>
      <c r="CS16">
        <v>0</v>
      </c>
      <c r="CT16">
        <v>0</v>
      </c>
      <c r="CU16">
        <v>0</v>
      </c>
      <c r="CV16" s="54">
        <v>3622</v>
      </c>
      <c r="CW16" s="54">
        <v>7000</v>
      </c>
      <c r="CX16" s="54">
        <v>3544</v>
      </c>
      <c r="CY16" s="54">
        <v>2689412</v>
      </c>
      <c r="CZ16" s="54">
        <v>0</v>
      </c>
      <c r="DA16">
        <v>10</v>
      </c>
      <c r="DB16">
        <v>9</v>
      </c>
      <c r="DC16">
        <v>42</v>
      </c>
      <c r="DD16">
        <v>51</v>
      </c>
      <c r="DE16">
        <v>41</v>
      </c>
      <c r="DF16">
        <v>2470</v>
      </c>
      <c r="DG16">
        <v>213841</v>
      </c>
      <c r="DH16">
        <v>101307</v>
      </c>
      <c r="DI16">
        <v>236071</v>
      </c>
      <c r="DJ16">
        <v>32962</v>
      </c>
      <c r="DK16">
        <v>584181</v>
      </c>
      <c r="DL16">
        <v>5245</v>
      </c>
      <c r="DM16">
        <v>1002</v>
      </c>
      <c r="DN16">
        <v>2155</v>
      </c>
      <c r="DO16">
        <v>8402</v>
      </c>
      <c r="DP16">
        <v>24152</v>
      </c>
      <c r="DQ16">
        <v>128967</v>
      </c>
      <c r="DR16">
        <v>42509</v>
      </c>
      <c r="DS16">
        <v>13365</v>
      </c>
      <c r="DT16">
        <v>0</v>
      </c>
      <c r="DU16">
        <v>0</v>
      </c>
      <c r="DV16">
        <v>85970</v>
      </c>
      <c r="DW16">
        <v>85970</v>
      </c>
      <c r="DX16">
        <v>68</v>
      </c>
      <c r="DY16">
        <v>73</v>
      </c>
      <c r="DZ16">
        <v>82</v>
      </c>
      <c r="EA16">
        <v>94092</v>
      </c>
      <c r="EB16" t="s">
        <v>7207</v>
      </c>
      <c r="EC16" t="s">
        <v>709</v>
      </c>
      <c r="ED16">
        <v>16730</v>
      </c>
      <c r="EE16">
        <v>56</v>
      </c>
      <c r="EF16">
        <v>310198</v>
      </c>
      <c r="EG16">
        <v>0</v>
      </c>
      <c r="EH16" t="s">
        <v>709</v>
      </c>
      <c r="EI16">
        <v>5</v>
      </c>
      <c r="EJ16">
        <v>248137</v>
      </c>
      <c r="EK16">
        <v>75</v>
      </c>
      <c r="EL16">
        <v>105</v>
      </c>
      <c r="EM16">
        <v>1543087</v>
      </c>
      <c r="EN16">
        <v>205750</v>
      </c>
      <c r="EO16">
        <v>7450.1</v>
      </c>
      <c r="EP16">
        <v>60033.99</v>
      </c>
      <c r="EQ16">
        <v>42248.9</v>
      </c>
      <c r="ER16">
        <v>51921.72</v>
      </c>
      <c r="ES16">
        <v>3.88</v>
      </c>
      <c r="ET16">
        <v>8333.14</v>
      </c>
      <c r="EU16">
        <v>135</v>
      </c>
      <c r="EV16">
        <v>0</v>
      </c>
      <c r="EW16">
        <v>0</v>
      </c>
      <c r="EX16">
        <v>12078.7</v>
      </c>
      <c r="EY16">
        <v>8028</v>
      </c>
      <c r="EZ16">
        <v>21236.14</v>
      </c>
      <c r="FA16">
        <v>742.5</v>
      </c>
      <c r="FB16">
        <v>0</v>
      </c>
      <c r="FC16">
        <v>0</v>
      </c>
      <c r="FD16">
        <v>23240.85</v>
      </c>
      <c r="FE16">
        <v>24963.84</v>
      </c>
      <c r="FF16">
        <v>440</v>
      </c>
      <c r="FG16">
        <v>260856.76</v>
      </c>
      <c r="FH16">
        <v>1885.58</v>
      </c>
      <c r="FI16">
        <v>62014.78</v>
      </c>
      <c r="FJ16">
        <v>6105.39</v>
      </c>
      <c r="FK16">
        <v>0</v>
      </c>
      <c r="FL16">
        <v>964058</v>
      </c>
      <c r="FM16">
        <v>3043757.51</v>
      </c>
      <c r="FN16">
        <v>13688.71</v>
      </c>
      <c r="FO16">
        <v>0</v>
      </c>
      <c r="FP16">
        <v>2870.15</v>
      </c>
      <c r="FQ16">
        <v>1189.1500000000001</v>
      </c>
      <c r="FR16">
        <v>0</v>
      </c>
      <c r="FS16">
        <v>43348.84</v>
      </c>
      <c r="FT16">
        <v>0</v>
      </c>
      <c r="FU16">
        <v>27678.58</v>
      </c>
      <c r="FV16">
        <v>8000</v>
      </c>
      <c r="FW16">
        <v>96775.43</v>
      </c>
      <c r="FX16">
        <v>2946982.0799999996</v>
      </c>
      <c r="FY16">
        <v>0</v>
      </c>
      <c r="FZ16">
        <v>1468981</v>
      </c>
      <c r="GA16">
        <v>247400</v>
      </c>
      <c r="GB16">
        <v>267800</v>
      </c>
      <c r="GC16">
        <v>1067084</v>
      </c>
      <c r="GD16">
        <v>3051265</v>
      </c>
      <c r="GE16">
        <v>108300</v>
      </c>
      <c r="GF16">
        <v>2942965</v>
      </c>
      <c r="GG16">
        <v>0</v>
      </c>
      <c r="GH16">
        <v>0</v>
      </c>
      <c r="GI16">
        <v>0</v>
      </c>
      <c r="GJ16">
        <v>0</v>
      </c>
      <c r="GK16">
        <v>0</v>
      </c>
      <c r="GL16">
        <v>0</v>
      </c>
      <c r="GM16">
        <v>0</v>
      </c>
      <c r="GN16">
        <v>0</v>
      </c>
      <c r="GO16">
        <v>0</v>
      </c>
      <c r="GP16">
        <v>0</v>
      </c>
      <c r="GQ16" t="s">
        <v>7208</v>
      </c>
      <c r="GR16">
        <v>0</v>
      </c>
      <c r="GS16">
        <v>0</v>
      </c>
      <c r="GT16">
        <v>0</v>
      </c>
      <c r="GU16" s="423">
        <v>0</v>
      </c>
      <c r="GV16" s="54">
        <v>0</v>
      </c>
      <c r="GW16">
        <v>6</v>
      </c>
      <c r="GX16">
        <v>5</v>
      </c>
      <c r="GY16">
        <v>6</v>
      </c>
      <c r="GZ16">
        <v>5</v>
      </c>
      <c r="HA16">
        <v>0</v>
      </c>
      <c r="HB16">
        <v>0</v>
      </c>
      <c r="HG16"/>
      <c r="HH16"/>
      <c r="HI16"/>
      <c r="HJ16"/>
      <c r="HK16"/>
      <c r="HL16"/>
      <c r="HM16"/>
      <c r="HN16"/>
      <c r="HO16"/>
    </row>
    <row r="17" spans="1:223" ht="12.75" customHeight="1" x14ac:dyDescent="0.35">
      <c r="A17" s="428" t="s">
        <v>909</v>
      </c>
      <c r="B17" s="429">
        <v>15</v>
      </c>
      <c r="C17" s="428" t="s">
        <v>908</v>
      </c>
      <c r="D17" s="428" t="s">
        <v>1157</v>
      </c>
      <c r="E17" s="54" t="s">
        <v>1158</v>
      </c>
      <c r="F17" s="430" t="s">
        <v>1121</v>
      </c>
      <c r="G17" s="428">
        <v>29</v>
      </c>
      <c r="H17" s="428">
        <v>0</v>
      </c>
      <c r="I17" s="54" t="s">
        <v>43</v>
      </c>
      <c r="J17" s="54" t="s">
        <v>60</v>
      </c>
      <c r="L17" t="s">
        <v>1055</v>
      </c>
      <c r="M17">
        <v>3</v>
      </c>
      <c r="N17">
        <v>1</v>
      </c>
      <c r="O17">
        <v>0</v>
      </c>
      <c r="P17">
        <v>0</v>
      </c>
      <c r="Q17">
        <v>5</v>
      </c>
      <c r="R17">
        <v>0</v>
      </c>
      <c r="S17">
        <v>0</v>
      </c>
      <c r="T17">
        <v>0</v>
      </c>
      <c r="U17">
        <v>0</v>
      </c>
      <c r="V17">
        <v>0</v>
      </c>
      <c r="W17">
        <v>0</v>
      </c>
      <c r="X17">
        <v>0</v>
      </c>
      <c r="Y17">
        <v>0</v>
      </c>
      <c r="Z17">
        <v>0</v>
      </c>
      <c r="AA17">
        <v>9</v>
      </c>
      <c r="AB17">
        <v>0</v>
      </c>
      <c r="AC17">
        <v>0</v>
      </c>
      <c r="AD17">
        <v>0</v>
      </c>
      <c r="AE17">
        <v>0</v>
      </c>
      <c r="AF17">
        <v>0</v>
      </c>
      <c r="AG17">
        <v>0</v>
      </c>
      <c r="AH17">
        <v>0</v>
      </c>
      <c r="AI17">
        <v>0</v>
      </c>
      <c r="AJ17">
        <v>0</v>
      </c>
      <c r="AK17">
        <v>0</v>
      </c>
      <c r="AL17">
        <v>0</v>
      </c>
      <c r="AM17">
        <v>0</v>
      </c>
      <c r="AN17">
        <v>0</v>
      </c>
      <c r="AO17">
        <v>0</v>
      </c>
      <c r="AP17">
        <v>0</v>
      </c>
      <c r="AQ17">
        <v>3</v>
      </c>
      <c r="AR17">
        <v>1</v>
      </c>
      <c r="AS17">
        <v>0</v>
      </c>
      <c r="AT17">
        <v>0</v>
      </c>
      <c r="AU17">
        <v>5</v>
      </c>
      <c r="AV17">
        <v>0</v>
      </c>
      <c r="AW17">
        <v>0</v>
      </c>
      <c r="AX17">
        <v>0</v>
      </c>
      <c r="AY17">
        <v>0</v>
      </c>
      <c r="AZ17">
        <v>0</v>
      </c>
      <c r="BA17">
        <v>0</v>
      </c>
      <c r="BB17">
        <v>0</v>
      </c>
      <c r="BC17">
        <v>0</v>
      </c>
      <c r="BD17">
        <v>0</v>
      </c>
      <c r="BE17">
        <v>9</v>
      </c>
      <c r="BF17">
        <v>0.9193083573487032</v>
      </c>
      <c r="BG17">
        <v>8.069164265129683E-2</v>
      </c>
      <c r="BH17">
        <v>0</v>
      </c>
      <c r="BI17">
        <v>0</v>
      </c>
      <c r="BJ17" t="s">
        <v>1054</v>
      </c>
      <c r="BK17">
        <v>258900</v>
      </c>
      <c r="BL17" t="s">
        <v>1054</v>
      </c>
      <c r="BM17">
        <v>137158</v>
      </c>
      <c r="BN17">
        <v>118</v>
      </c>
      <c r="BO17">
        <v>338615</v>
      </c>
      <c r="BP17">
        <v>40740</v>
      </c>
      <c r="BQ17">
        <v>8</v>
      </c>
      <c r="BR17">
        <v>0</v>
      </c>
      <c r="BS17">
        <v>140083</v>
      </c>
      <c r="BT17">
        <v>3997</v>
      </c>
      <c r="BU17">
        <v>43945</v>
      </c>
      <c r="BV17">
        <v>40234</v>
      </c>
      <c r="BW17">
        <v>44431</v>
      </c>
      <c r="BX17">
        <v>12566</v>
      </c>
      <c r="BY17">
        <v>141176</v>
      </c>
      <c r="BZ17">
        <v>0</v>
      </c>
      <c r="CA17">
        <v>145173</v>
      </c>
      <c r="CB17">
        <v>18</v>
      </c>
      <c r="CC17">
        <v>8556</v>
      </c>
      <c r="CD17">
        <v>16204</v>
      </c>
      <c r="CE17">
        <v>9428</v>
      </c>
      <c r="CF17">
        <v>1793</v>
      </c>
      <c r="CG17">
        <v>35981</v>
      </c>
      <c r="CH17">
        <v>35999</v>
      </c>
      <c r="CI17">
        <v>0</v>
      </c>
      <c r="CJ17">
        <v>2971</v>
      </c>
      <c r="CK17">
        <v>30</v>
      </c>
      <c r="CL17">
        <v>129</v>
      </c>
      <c r="CM17">
        <v>3130</v>
      </c>
      <c r="CN17">
        <v>0</v>
      </c>
      <c r="CO17">
        <v>3130</v>
      </c>
      <c r="CP17">
        <v>0</v>
      </c>
      <c r="CQ17">
        <v>217</v>
      </c>
      <c r="CR17">
        <v>0</v>
      </c>
      <c r="CS17">
        <v>2</v>
      </c>
      <c r="CT17">
        <v>219</v>
      </c>
      <c r="CU17">
        <v>219</v>
      </c>
      <c r="CV17" s="54">
        <v>60880</v>
      </c>
      <c r="CW17" s="54">
        <v>11218</v>
      </c>
      <c r="CX17" s="54">
        <v>29697</v>
      </c>
      <c r="CY17" s="54">
        <v>0</v>
      </c>
      <c r="CZ17" s="54">
        <v>0</v>
      </c>
      <c r="DA17">
        <v>0</v>
      </c>
      <c r="DB17">
        <v>3</v>
      </c>
      <c r="DC17">
        <v>56</v>
      </c>
      <c r="DD17">
        <v>59</v>
      </c>
      <c r="DE17">
        <v>115</v>
      </c>
      <c r="DF17">
        <v>4354</v>
      </c>
      <c r="DG17">
        <v>128684</v>
      </c>
      <c r="DH17">
        <v>96032</v>
      </c>
      <c r="DI17">
        <v>445765</v>
      </c>
      <c r="DJ17">
        <v>74287</v>
      </c>
      <c r="DK17">
        <v>744768</v>
      </c>
      <c r="DL17">
        <v>2489</v>
      </c>
      <c r="DM17">
        <v>28</v>
      </c>
      <c r="DN17">
        <v>263</v>
      </c>
      <c r="DO17">
        <v>2780</v>
      </c>
      <c r="DP17">
        <v>37801</v>
      </c>
      <c r="DQ17">
        <v>188102</v>
      </c>
      <c r="DR17">
        <v>25207</v>
      </c>
      <c r="DS17">
        <v>0</v>
      </c>
      <c r="DT17">
        <v>0</v>
      </c>
      <c r="DU17">
        <v>0</v>
      </c>
      <c r="DV17">
        <v>25883</v>
      </c>
      <c r="DW17">
        <v>16387</v>
      </c>
      <c r="DX17">
        <v>48</v>
      </c>
      <c r="DY17">
        <v>70</v>
      </c>
      <c r="DZ17">
        <v>82</v>
      </c>
      <c r="EA17">
        <v>0</v>
      </c>
      <c r="EB17">
        <v>0</v>
      </c>
      <c r="EC17" t="s">
        <v>180</v>
      </c>
      <c r="ED17">
        <v>17843</v>
      </c>
      <c r="EE17">
        <v>46</v>
      </c>
      <c r="EF17">
        <v>444481</v>
      </c>
      <c r="EG17">
        <v>0</v>
      </c>
      <c r="EH17" t="s">
        <v>180</v>
      </c>
      <c r="EI17">
        <v>8</v>
      </c>
      <c r="EJ17">
        <v>588141</v>
      </c>
      <c r="EK17">
        <v>0</v>
      </c>
      <c r="EL17">
        <v>0</v>
      </c>
      <c r="EM17">
        <v>1510139</v>
      </c>
      <c r="EN17">
        <v>1078065</v>
      </c>
      <c r="EO17">
        <v>1500</v>
      </c>
      <c r="EP17">
        <v>58000</v>
      </c>
      <c r="EQ17">
        <v>38000</v>
      </c>
      <c r="ER17">
        <v>41000</v>
      </c>
      <c r="ES17">
        <v>14000</v>
      </c>
      <c r="ET17">
        <v>0</v>
      </c>
      <c r="EU17">
        <v>10700</v>
      </c>
      <c r="EV17">
        <v>0</v>
      </c>
      <c r="EW17">
        <v>0</v>
      </c>
      <c r="EX17">
        <v>7500</v>
      </c>
      <c r="EY17">
        <v>7459</v>
      </c>
      <c r="EZ17">
        <v>20279</v>
      </c>
      <c r="FA17">
        <v>0</v>
      </c>
      <c r="FB17">
        <v>0</v>
      </c>
      <c r="FC17">
        <v>0</v>
      </c>
      <c r="FD17">
        <v>11167</v>
      </c>
      <c r="FE17">
        <v>0</v>
      </c>
      <c r="FF17">
        <v>0</v>
      </c>
      <c r="FG17">
        <v>209605</v>
      </c>
      <c r="FH17">
        <v>41031</v>
      </c>
      <c r="FI17">
        <v>113576</v>
      </c>
      <c r="FJ17">
        <v>24100</v>
      </c>
      <c r="FK17">
        <v>0</v>
      </c>
      <c r="FL17">
        <v>28648</v>
      </c>
      <c r="FM17">
        <v>3005164</v>
      </c>
      <c r="FN17">
        <v>6483</v>
      </c>
      <c r="FO17">
        <v>200</v>
      </c>
      <c r="FP17">
        <v>206072</v>
      </c>
      <c r="FQ17">
        <v>0</v>
      </c>
      <c r="FR17">
        <v>0</v>
      </c>
      <c r="FS17">
        <v>63402</v>
      </c>
      <c r="FT17">
        <v>0</v>
      </c>
      <c r="FU17">
        <v>13266</v>
      </c>
      <c r="FV17">
        <v>65967</v>
      </c>
      <c r="FW17">
        <v>355390</v>
      </c>
      <c r="FX17">
        <v>2649774</v>
      </c>
      <c r="FY17">
        <v>501247</v>
      </c>
      <c r="FZ17">
        <v>1415800</v>
      </c>
      <c r="GA17">
        <v>1054600</v>
      </c>
      <c r="GB17">
        <v>220000</v>
      </c>
      <c r="GC17">
        <v>180000</v>
      </c>
      <c r="GD17">
        <v>2870400</v>
      </c>
      <c r="GE17">
        <v>360000</v>
      </c>
      <c r="GF17">
        <v>2510400</v>
      </c>
      <c r="GG17">
        <v>498000</v>
      </c>
      <c r="GH17">
        <v>0</v>
      </c>
      <c r="GI17">
        <v>0</v>
      </c>
      <c r="GJ17">
        <v>0</v>
      </c>
      <c r="GK17">
        <v>0</v>
      </c>
      <c r="GL17">
        <v>0</v>
      </c>
      <c r="GM17">
        <v>0</v>
      </c>
      <c r="GN17">
        <v>0</v>
      </c>
      <c r="GO17">
        <v>0</v>
      </c>
      <c r="GP17">
        <v>0</v>
      </c>
      <c r="GQ17">
        <v>0</v>
      </c>
      <c r="GR17">
        <v>0</v>
      </c>
      <c r="GS17">
        <v>0</v>
      </c>
      <c r="GT17">
        <v>0</v>
      </c>
      <c r="GU17">
        <v>0</v>
      </c>
      <c r="GV17" s="54">
        <v>0</v>
      </c>
      <c r="GW17">
        <v>9</v>
      </c>
      <c r="GX17">
        <v>0</v>
      </c>
      <c r="GY17">
        <v>9</v>
      </c>
      <c r="GZ17">
        <v>0</v>
      </c>
      <c r="HA17">
        <v>0</v>
      </c>
      <c r="HB17">
        <v>0</v>
      </c>
      <c r="HG17"/>
      <c r="HH17"/>
      <c r="HI17"/>
      <c r="HJ17"/>
      <c r="HK17"/>
      <c r="HL17"/>
      <c r="HM17"/>
      <c r="HN17"/>
      <c r="HO17"/>
    </row>
    <row r="18" spans="1:223" ht="12.75" customHeight="1" x14ac:dyDescent="0.35">
      <c r="A18" s="428" t="s">
        <v>909</v>
      </c>
      <c r="B18" s="429">
        <v>16</v>
      </c>
      <c r="C18" s="428" t="s">
        <v>908</v>
      </c>
      <c r="D18" s="428" t="s">
        <v>1160</v>
      </c>
      <c r="E18" s="54" t="s">
        <v>1161</v>
      </c>
      <c r="F18" s="430" t="s">
        <v>1121</v>
      </c>
      <c r="G18" s="428">
        <v>31</v>
      </c>
      <c r="H18" s="428">
        <v>0</v>
      </c>
      <c r="I18" s="54" t="s">
        <v>43</v>
      </c>
      <c r="J18" s="54" t="s">
        <v>60</v>
      </c>
      <c r="L18" t="s">
        <v>833</v>
      </c>
      <c r="M18">
        <v>0</v>
      </c>
      <c r="N18">
        <v>0</v>
      </c>
      <c r="O18">
        <v>1</v>
      </c>
      <c r="P18">
        <v>4</v>
      </c>
      <c r="Q18">
        <v>9</v>
      </c>
      <c r="R18">
        <v>4</v>
      </c>
      <c r="S18">
        <v>0</v>
      </c>
      <c r="T18">
        <v>2</v>
      </c>
      <c r="U18">
        <v>1</v>
      </c>
      <c r="V18">
        <v>2</v>
      </c>
      <c r="W18">
        <v>12</v>
      </c>
      <c r="X18">
        <v>2</v>
      </c>
      <c r="Y18">
        <v>0</v>
      </c>
      <c r="Z18">
        <v>0</v>
      </c>
      <c r="AA18">
        <v>37</v>
      </c>
      <c r="AB18">
        <v>0</v>
      </c>
      <c r="AC18">
        <v>0</v>
      </c>
      <c r="AD18">
        <v>0</v>
      </c>
      <c r="AE18">
        <v>0</v>
      </c>
      <c r="AF18">
        <v>0</v>
      </c>
      <c r="AG18">
        <v>0</v>
      </c>
      <c r="AH18">
        <v>0</v>
      </c>
      <c r="AI18">
        <v>0</v>
      </c>
      <c r="AJ18">
        <v>0</v>
      </c>
      <c r="AK18">
        <v>0</v>
      </c>
      <c r="AL18">
        <v>0</v>
      </c>
      <c r="AM18">
        <v>0</v>
      </c>
      <c r="AN18">
        <v>0</v>
      </c>
      <c r="AO18">
        <v>0</v>
      </c>
      <c r="AP18">
        <v>0</v>
      </c>
      <c r="AQ18">
        <v>0</v>
      </c>
      <c r="AR18">
        <v>0</v>
      </c>
      <c r="AS18">
        <v>1</v>
      </c>
      <c r="AT18">
        <v>4</v>
      </c>
      <c r="AU18">
        <v>9</v>
      </c>
      <c r="AV18">
        <v>4</v>
      </c>
      <c r="AW18">
        <v>0</v>
      </c>
      <c r="AX18">
        <v>2</v>
      </c>
      <c r="AY18">
        <v>1</v>
      </c>
      <c r="AZ18">
        <v>2</v>
      </c>
      <c r="BA18">
        <v>12</v>
      </c>
      <c r="BB18">
        <v>2</v>
      </c>
      <c r="BC18">
        <v>0</v>
      </c>
      <c r="BD18">
        <v>0</v>
      </c>
      <c r="BE18">
        <v>37</v>
      </c>
      <c r="BF18">
        <v>1</v>
      </c>
      <c r="BG18">
        <v>0</v>
      </c>
      <c r="BH18">
        <v>0</v>
      </c>
      <c r="BI18">
        <v>0</v>
      </c>
      <c r="BJ18" t="s">
        <v>1293</v>
      </c>
      <c r="BK18">
        <v>65243</v>
      </c>
      <c r="BL18" t="s">
        <v>1326</v>
      </c>
      <c r="BM18">
        <v>55627</v>
      </c>
      <c r="BN18">
        <v>191</v>
      </c>
      <c r="BO18">
        <v>218302</v>
      </c>
      <c r="BP18">
        <v>18640</v>
      </c>
      <c r="BQ18">
        <v>35</v>
      </c>
      <c r="BR18">
        <v>0</v>
      </c>
      <c r="BS18">
        <v>470771</v>
      </c>
      <c r="BT18">
        <v>29344</v>
      </c>
      <c r="BU18">
        <v>131901</v>
      </c>
      <c r="BV18">
        <v>51912</v>
      </c>
      <c r="BW18">
        <v>122906</v>
      </c>
      <c r="BX18">
        <v>35881</v>
      </c>
      <c r="BY18">
        <v>342600</v>
      </c>
      <c r="BZ18">
        <v>17550</v>
      </c>
      <c r="CA18">
        <v>389494</v>
      </c>
      <c r="CB18">
        <v>561</v>
      </c>
      <c r="CC18">
        <v>10637</v>
      </c>
      <c r="CD18">
        <v>2976</v>
      </c>
      <c r="CE18">
        <v>11690</v>
      </c>
      <c r="CF18">
        <v>1093</v>
      </c>
      <c r="CG18">
        <v>26396</v>
      </c>
      <c r="CH18">
        <v>26957</v>
      </c>
      <c r="CI18">
        <v>0</v>
      </c>
      <c r="CJ18">
        <v>13881</v>
      </c>
      <c r="CK18">
        <v>2818</v>
      </c>
      <c r="CL18">
        <v>29</v>
      </c>
      <c r="CM18">
        <v>16728</v>
      </c>
      <c r="CN18">
        <v>210</v>
      </c>
      <c r="CO18">
        <v>16938</v>
      </c>
      <c r="CP18">
        <v>0</v>
      </c>
      <c r="CQ18">
        <v>715</v>
      </c>
      <c r="CR18">
        <v>48</v>
      </c>
      <c r="CS18">
        <v>2</v>
      </c>
      <c r="CT18">
        <v>765</v>
      </c>
      <c r="CU18">
        <v>765</v>
      </c>
      <c r="CV18" s="54">
        <v>74991</v>
      </c>
      <c r="CW18" s="54">
        <v>3948</v>
      </c>
      <c r="CX18" s="54">
        <v>55906</v>
      </c>
      <c r="CY18" s="54">
        <v>0</v>
      </c>
      <c r="CZ18" s="54">
        <v>0</v>
      </c>
      <c r="DA18">
        <v>0</v>
      </c>
      <c r="DB18">
        <v>10</v>
      </c>
      <c r="DC18">
        <v>162.97</v>
      </c>
      <c r="DD18">
        <v>172.97</v>
      </c>
      <c r="DE18">
        <v>0</v>
      </c>
      <c r="DF18">
        <v>0</v>
      </c>
      <c r="DG18">
        <v>325499</v>
      </c>
      <c r="DH18">
        <v>60764</v>
      </c>
      <c r="DI18">
        <v>172785</v>
      </c>
      <c r="DJ18">
        <v>20747</v>
      </c>
      <c r="DK18">
        <v>579795</v>
      </c>
      <c r="DL18">
        <v>17273</v>
      </c>
      <c r="DM18">
        <v>2105</v>
      </c>
      <c r="DN18">
        <v>2</v>
      </c>
      <c r="DO18">
        <v>19380</v>
      </c>
      <c r="DP18">
        <v>23865</v>
      </c>
      <c r="DQ18">
        <v>55156</v>
      </c>
      <c r="DR18">
        <v>22128</v>
      </c>
      <c r="DS18">
        <v>0</v>
      </c>
      <c r="DT18">
        <v>0</v>
      </c>
      <c r="DU18">
        <v>0</v>
      </c>
      <c r="DV18">
        <v>75158</v>
      </c>
      <c r="DW18">
        <v>36050</v>
      </c>
      <c r="DX18">
        <v>30</v>
      </c>
      <c r="DY18">
        <v>55</v>
      </c>
      <c r="DZ18">
        <v>65</v>
      </c>
      <c r="EA18">
        <v>0</v>
      </c>
      <c r="EB18">
        <v>0</v>
      </c>
      <c r="EC18" t="s">
        <v>180</v>
      </c>
      <c r="ED18">
        <v>19957</v>
      </c>
      <c r="EE18">
        <v>329</v>
      </c>
      <c r="EF18">
        <v>350669</v>
      </c>
      <c r="EG18">
        <v>0</v>
      </c>
      <c r="EH18" t="s">
        <v>180</v>
      </c>
      <c r="EI18">
        <v>28</v>
      </c>
      <c r="EJ18">
        <v>124967</v>
      </c>
      <c r="EK18">
        <v>3</v>
      </c>
      <c r="EL18">
        <v>1</v>
      </c>
      <c r="EM18">
        <v>3830299.47</v>
      </c>
      <c r="EN18">
        <v>727292.7</v>
      </c>
      <c r="EO18">
        <v>149.5</v>
      </c>
      <c r="EP18">
        <v>61952.52</v>
      </c>
      <c r="EQ18">
        <v>27096.5</v>
      </c>
      <c r="ER18">
        <v>66465.289999999994</v>
      </c>
      <c r="ES18">
        <v>7079.98</v>
      </c>
      <c r="ET18">
        <v>0</v>
      </c>
      <c r="EU18">
        <v>35657.03</v>
      </c>
      <c r="EV18">
        <v>1917.21</v>
      </c>
      <c r="EW18">
        <v>110.15</v>
      </c>
      <c r="EX18">
        <v>19496.64</v>
      </c>
      <c r="EY18">
        <v>0</v>
      </c>
      <c r="EZ18">
        <v>10223.34</v>
      </c>
      <c r="FA18">
        <v>0</v>
      </c>
      <c r="FB18">
        <v>0</v>
      </c>
      <c r="FC18">
        <v>0</v>
      </c>
      <c r="FD18">
        <v>0</v>
      </c>
      <c r="FE18">
        <v>0</v>
      </c>
      <c r="FF18">
        <v>0</v>
      </c>
      <c r="FG18">
        <v>230148.16</v>
      </c>
      <c r="FH18">
        <v>0</v>
      </c>
      <c r="FI18">
        <v>273069.83</v>
      </c>
      <c r="FJ18">
        <v>29080.86</v>
      </c>
      <c r="FK18">
        <v>25630.3</v>
      </c>
      <c r="FL18">
        <v>715</v>
      </c>
      <c r="FM18">
        <v>5116236.32</v>
      </c>
      <c r="FN18">
        <v>1135.26</v>
      </c>
      <c r="FO18">
        <v>0</v>
      </c>
      <c r="FP18">
        <v>900</v>
      </c>
      <c r="FQ18">
        <v>0</v>
      </c>
      <c r="FR18">
        <v>0</v>
      </c>
      <c r="FS18">
        <v>102912.23</v>
      </c>
      <c r="FT18">
        <v>0</v>
      </c>
      <c r="FU18">
        <v>37306.730000000003</v>
      </c>
      <c r="FV18">
        <v>0</v>
      </c>
      <c r="FW18">
        <v>142254.22</v>
      </c>
      <c r="FX18">
        <v>4973982.1000000006</v>
      </c>
      <c r="FY18">
        <v>1628189.37</v>
      </c>
      <c r="FZ18">
        <v>3035929</v>
      </c>
      <c r="GA18">
        <v>683677</v>
      </c>
      <c r="GB18">
        <v>530051</v>
      </c>
      <c r="GC18">
        <v>214391</v>
      </c>
      <c r="GD18">
        <v>4464048</v>
      </c>
      <c r="GE18">
        <v>268922</v>
      </c>
      <c r="GF18">
        <v>4195126</v>
      </c>
      <c r="GG18">
        <v>1714380</v>
      </c>
      <c r="GH18">
        <v>0</v>
      </c>
      <c r="GI18">
        <v>5729.6</v>
      </c>
      <c r="GJ18">
        <v>0</v>
      </c>
      <c r="GK18">
        <v>0</v>
      </c>
      <c r="GL18">
        <v>0</v>
      </c>
      <c r="GM18">
        <v>0</v>
      </c>
      <c r="GN18">
        <v>0</v>
      </c>
      <c r="GO18">
        <v>0</v>
      </c>
      <c r="GP18" t="s">
        <v>1399</v>
      </c>
      <c r="GQ18">
        <v>0</v>
      </c>
      <c r="GR18">
        <v>0</v>
      </c>
      <c r="GS18">
        <v>0</v>
      </c>
      <c r="GT18">
        <v>0</v>
      </c>
      <c r="GU18">
        <v>0</v>
      </c>
      <c r="GV18" s="54">
        <v>0</v>
      </c>
      <c r="GW18">
        <v>37</v>
      </c>
      <c r="GX18">
        <v>0</v>
      </c>
      <c r="GY18">
        <v>6</v>
      </c>
      <c r="GZ18">
        <v>0</v>
      </c>
      <c r="HA18">
        <v>31</v>
      </c>
      <c r="HB18">
        <v>0</v>
      </c>
      <c r="HG18"/>
      <c r="HH18"/>
      <c r="HI18"/>
      <c r="HJ18"/>
      <c r="HK18"/>
      <c r="HL18"/>
      <c r="HM18"/>
      <c r="HN18"/>
      <c r="HO18"/>
    </row>
    <row r="19" spans="1:223" ht="12.75" customHeight="1" x14ac:dyDescent="0.35">
      <c r="A19" s="428" t="s">
        <v>909</v>
      </c>
      <c r="B19" s="429">
        <v>17</v>
      </c>
      <c r="C19" s="428" t="s">
        <v>908</v>
      </c>
      <c r="D19" s="428" t="s">
        <v>1162</v>
      </c>
      <c r="E19" s="54" t="s">
        <v>1163</v>
      </c>
      <c r="F19" s="430" t="s">
        <v>1121</v>
      </c>
      <c r="G19" s="428">
        <v>43.5</v>
      </c>
      <c r="H19" s="428">
        <v>0</v>
      </c>
      <c r="I19" s="54" t="s">
        <v>44</v>
      </c>
      <c r="J19" s="54" t="s">
        <v>60</v>
      </c>
      <c r="L19" t="s">
        <v>853</v>
      </c>
      <c r="M19">
        <v>0</v>
      </c>
      <c r="N19">
        <v>0</v>
      </c>
      <c r="O19">
        <v>1</v>
      </c>
      <c r="P19">
        <v>0</v>
      </c>
      <c r="Q19">
        <v>10</v>
      </c>
      <c r="R19">
        <v>0</v>
      </c>
      <c r="S19">
        <v>10</v>
      </c>
      <c r="T19">
        <v>11</v>
      </c>
      <c r="U19">
        <v>0</v>
      </c>
      <c r="V19">
        <v>8</v>
      </c>
      <c r="W19">
        <v>0</v>
      </c>
      <c r="X19">
        <v>0</v>
      </c>
      <c r="Y19">
        <v>0</v>
      </c>
      <c r="Z19">
        <v>0</v>
      </c>
      <c r="AA19">
        <v>40</v>
      </c>
      <c r="AB19">
        <v>0</v>
      </c>
      <c r="AC19">
        <v>0</v>
      </c>
      <c r="AD19">
        <v>0</v>
      </c>
      <c r="AE19">
        <v>0</v>
      </c>
      <c r="AF19">
        <v>0</v>
      </c>
      <c r="AG19">
        <v>0</v>
      </c>
      <c r="AH19">
        <v>0</v>
      </c>
      <c r="AI19">
        <v>0</v>
      </c>
      <c r="AJ19">
        <v>0</v>
      </c>
      <c r="AK19">
        <v>0</v>
      </c>
      <c r="AL19">
        <v>0</v>
      </c>
      <c r="AM19">
        <v>0</v>
      </c>
      <c r="AN19">
        <v>0</v>
      </c>
      <c r="AO19">
        <v>11</v>
      </c>
      <c r="AP19">
        <v>11</v>
      </c>
      <c r="AQ19">
        <v>0</v>
      </c>
      <c r="AR19">
        <v>0</v>
      </c>
      <c r="AS19">
        <v>1</v>
      </c>
      <c r="AT19">
        <v>0</v>
      </c>
      <c r="AU19">
        <v>10</v>
      </c>
      <c r="AV19">
        <v>0</v>
      </c>
      <c r="AW19">
        <v>10</v>
      </c>
      <c r="AX19">
        <v>11</v>
      </c>
      <c r="AY19">
        <v>0</v>
      </c>
      <c r="AZ19">
        <v>8</v>
      </c>
      <c r="BA19">
        <v>0</v>
      </c>
      <c r="BB19">
        <v>0</v>
      </c>
      <c r="BC19">
        <v>0</v>
      </c>
      <c r="BD19">
        <v>11</v>
      </c>
      <c r="BE19">
        <v>51</v>
      </c>
      <c r="BF19">
        <v>0.99224806201550386</v>
      </c>
      <c r="BG19">
        <v>7.7519379844961239E-3</v>
      </c>
      <c r="BH19">
        <v>0</v>
      </c>
      <c r="BI19">
        <v>7</v>
      </c>
      <c r="BJ19" t="s">
        <v>4328</v>
      </c>
      <c r="BK19">
        <v>142759</v>
      </c>
      <c r="BL19" t="s">
        <v>4357</v>
      </c>
      <c r="BM19">
        <v>152967</v>
      </c>
      <c r="BN19">
        <v>205</v>
      </c>
      <c r="BO19">
        <v>325106</v>
      </c>
      <c r="BP19">
        <v>66498</v>
      </c>
      <c r="BQ19">
        <v>40</v>
      </c>
      <c r="BR19">
        <v>0</v>
      </c>
      <c r="BS19">
        <v>1415799</v>
      </c>
      <c r="BT19">
        <v>34043</v>
      </c>
      <c r="BU19">
        <v>317279</v>
      </c>
      <c r="BV19">
        <v>276718</v>
      </c>
      <c r="BW19">
        <v>315053</v>
      </c>
      <c r="BX19">
        <v>71416</v>
      </c>
      <c r="BY19">
        <v>980466</v>
      </c>
      <c r="BZ19">
        <v>0</v>
      </c>
      <c r="CA19">
        <v>1014509</v>
      </c>
      <c r="CB19">
        <v>0</v>
      </c>
      <c r="CC19">
        <v>51549</v>
      </c>
      <c r="CD19">
        <v>29660</v>
      </c>
      <c r="CE19">
        <v>44127</v>
      </c>
      <c r="CF19">
        <v>8965</v>
      </c>
      <c r="CG19">
        <v>134301</v>
      </c>
      <c r="CH19">
        <v>134301</v>
      </c>
      <c r="CI19">
        <v>0</v>
      </c>
      <c r="CJ19">
        <v>35407</v>
      </c>
      <c r="CK19">
        <v>6404</v>
      </c>
      <c r="CL19">
        <v>5328</v>
      </c>
      <c r="CM19">
        <v>47139</v>
      </c>
      <c r="CN19">
        <v>0</v>
      </c>
      <c r="CO19">
        <v>47139</v>
      </c>
      <c r="CP19">
        <v>0</v>
      </c>
      <c r="CQ19">
        <v>860</v>
      </c>
      <c r="CR19">
        <v>286</v>
      </c>
      <c r="CS19">
        <v>0</v>
      </c>
      <c r="CT19">
        <v>1146</v>
      </c>
      <c r="CU19">
        <v>1146</v>
      </c>
      <c r="CV19" s="54">
        <v>23862</v>
      </c>
      <c r="CW19" s="54">
        <v>23321</v>
      </c>
      <c r="CX19" s="54">
        <v>27563</v>
      </c>
      <c r="CY19" s="54">
        <v>0</v>
      </c>
      <c r="CZ19" s="54">
        <v>0</v>
      </c>
      <c r="DA19">
        <v>0</v>
      </c>
      <c r="DB19" t="s">
        <v>7209</v>
      </c>
      <c r="DC19">
        <v>222.9</v>
      </c>
      <c r="DD19">
        <v>222.9</v>
      </c>
      <c r="DE19">
        <v>0</v>
      </c>
      <c r="DF19">
        <v>22760.31</v>
      </c>
      <c r="DG19">
        <v>1159681</v>
      </c>
      <c r="DH19">
        <v>432040</v>
      </c>
      <c r="DI19">
        <v>1587909</v>
      </c>
      <c r="DJ19">
        <v>208207</v>
      </c>
      <c r="DK19">
        <v>3387837</v>
      </c>
      <c r="DL19">
        <v>45611</v>
      </c>
      <c r="DM19">
        <v>12857</v>
      </c>
      <c r="DN19">
        <v>2688</v>
      </c>
      <c r="DO19">
        <v>61156</v>
      </c>
      <c r="DP19">
        <v>469882</v>
      </c>
      <c r="DQ19">
        <v>825439</v>
      </c>
      <c r="DR19">
        <v>559476</v>
      </c>
      <c r="DS19">
        <v>0</v>
      </c>
      <c r="DT19">
        <v>0</v>
      </c>
      <c r="DU19">
        <v>0</v>
      </c>
      <c r="DV19">
        <v>150136</v>
      </c>
      <c r="DW19">
        <v>105900</v>
      </c>
      <c r="DX19">
        <v>70</v>
      </c>
      <c r="DY19">
        <v>75</v>
      </c>
      <c r="DZ19">
        <v>81</v>
      </c>
      <c r="EA19">
        <v>0</v>
      </c>
      <c r="EB19">
        <v>0</v>
      </c>
      <c r="EC19" t="s">
        <v>180</v>
      </c>
      <c r="ED19">
        <v>137463</v>
      </c>
      <c r="EE19">
        <v>613</v>
      </c>
      <c r="EF19">
        <v>1993483</v>
      </c>
      <c r="EG19">
        <v>0</v>
      </c>
      <c r="EH19" t="s">
        <v>180</v>
      </c>
      <c r="EI19">
        <v>0</v>
      </c>
      <c r="EJ19">
        <v>1632930</v>
      </c>
      <c r="EK19">
        <v>0</v>
      </c>
      <c r="EL19">
        <v>0</v>
      </c>
      <c r="EM19">
        <v>6195037</v>
      </c>
      <c r="EN19">
        <v>2621239</v>
      </c>
      <c r="EO19">
        <v>0</v>
      </c>
      <c r="EP19">
        <v>372272</v>
      </c>
      <c r="EQ19">
        <v>144261</v>
      </c>
      <c r="ER19">
        <v>225705</v>
      </c>
      <c r="ES19">
        <v>40919</v>
      </c>
      <c r="ET19">
        <v>21746</v>
      </c>
      <c r="EU19">
        <v>36624</v>
      </c>
      <c r="EV19">
        <v>4983</v>
      </c>
      <c r="EW19">
        <v>0</v>
      </c>
      <c r="EX19">
        <v>254899.45</v>
      </c>
      <c r="EY19">
        <v>44208</v>
      </c>
      <c r="EZ19" t="s">
        <v>7210</v>
      </c>
      <c r="FA19">
        <v>0</v>
      </c>
      <c r="FB19">
        <v>0</v>
      </c>
      <c r="FC19">
        <v>0</v>
      </c>
      <c r="FD19">
        <v>14840</v>
      </c>
      <c r="FE19">
        <v>24397</v>
      </c>
      <c r="FF19">
        <v>0</v>
      </c>
      <c r="FG19">
        <v>1184854.45</v>
      </c>
      <c r="FH19">
        <v>51116</v>
      </c>
      <c r="FI19">
        <v>556655.30000000005</v>
      </c>
      <c r="FJ19">
        <v>32579</v>
      </c>
      <c r="FK19">
        <v>0</v>
      </c>
      <c r="FL19">
        <v>1268059</v>
      </c>
      <c r="FM19">
        <v>11909539.75</v>
      </c>
      <c r="FN19">
        <v>130379</v>
      </c>
      <c r="FO19">
        <v>92185</v>
      </c>
      <c r="FP19">
        <v>270146</v>
      </c>
      <c r="FQ19">
        <v>16836</v>
      </c>
      <c r="FR19">
        <v>0</v>
      </c>
      <c r="FS19">
        <v>34364</v>
      </c>
      <c r="FT19">
        <v>0</v>
      </c>
      <c r="FU19">
        <v>147466.47999999998</v>
      </c>
      <c r="FV19">
        <v>202261.84</v>
      </c>
      <c r="FW19">
        <v>893638.32</v>
      </c>
      <c r="FX19">
        <v>11015901.43</v>
      </c>
      <c r="FY19">
        <v>2237379</v>
      </c>
      <c r="FZ19">
        <v>6377198</v>
      </c>
      <c r="GA19">
        <v>2917000</v>
      </c>
      <c r="GB19">
        <v>1250000</v>
      </c>
      <c r="GC19">
        <v>2192000</v>
      </c>
      <c r="GD19">
        <v>12736198</v>
      </c>
      <c r="GE19">
        <v>956000</v>
      </c>
      <c r="GF19">
        <v>11780198</v>
      </c>
      <c r="GG19">
        <v>2192000</v>
      </c>
      <c r="GH19">
        <v>0</v>
      </c>
      <c r="GI19">
        <v>1849021</v>
      </c>
      <c r="GJ19">
        <v>0</v>
      </c>
      <c r="GK19">
        <v>0</v>
      </c>
      <c r="GL19">
        <v>0</v>
      </c>
      <c r="GM19">
        <v>0</v>
      </c>
      <c r="GN19">
        <v>1849021</v>
      </c>
      <c r="GO19" t="s">
        <v>7211</v>
      </c>
      <c r="GP19">
        <v>0</v>
      </c>
      <c r="GQ19" t="s">
        <v>7212</v>
      </c>
      <c r="GR19" t="s">
        <v>7213</v>
      </c>
      <c r="GS19">
        <v>0</v>
      </c>
      <c r="GT19">
        <v>0</v>
      </c>
      <c r="GU19">
        <v>0</v>
      </c>
      <c r="GV19" s="54" t="s">
        <v>7214</v>
      </c>
      <c r="GW19">
        <v>40</v>
      </c>
      <c r="GX19">
        <v>11</v>
      </c>
      <c r="GY19">
        <v>40</v>
      </c>
      <c r="GZ19">
        <v>0</v>
      </c>
      <c r="HA19">
        <v>0</v>
      </c>
      <c r="HB19">
        <v>11</v>
      </c>
      <c r="HG19"/>
      <c r="HH19"/>
      <c r="HI19"/>
      <c r="HJ19"/>
      <c r="HK19"/>
      <c r="HL19"/>
      <c r="HM19"/>
      <c r="HN19"/>
      <c r="HO19"/>
    </row>
    <row r="20" spans="1:223" ht="12.75" customHeight="1" x14ac:dyDescent="0.35">
      <c r="A20" s="428" t="s">
        <v>909</v>
      </c>
      <c r="B20" s="429">
        <v>18</v>
      </c>
      <c r="C20" s="428" t="s">
        <v>908</v>
      </c>
      <c r="D20" s="428" t="s">
        <v>1165</v>
      </c>
      <c r="E20" s="54" t="s">
        <v>1166</v>
      </c>
      <c r="F20" s="430" t="s">
        <v>1121</v>
      </c>
      <c r="G20" s="428">
        <v>40.5</v>
      </c>
      <c r="H20" s="428">
        <v>0</v>
      </c>
      <c r="I20" s="54" t="s">
        <v>44</v>
      </c>
      <c r="J20" s="54" t="s">
        <v>60</v>
      </c>
      <c r="L20" t="s">
        <v>763</v>
      </c>
      <c r="M20">
        <v>0</v>
      </c>
      <c r="N20">
        <v>3</v>
      </c>
      <c r="O20">
        <v>0</v>
      </c>
      <c r="P20">
        <v>1</v>
      </c>
      <c r="Q20">
        <v>1</v>
      </c>
      <c r="R20">
        <v>0</v>
      </c>
      <c r="S20">
        <v>0</v>
      </c>
      <c r="T20">
        <v>1</v>
      </c>
      <c r="U20">
        <v>0</v>
      </c>
      <c r="V20">
        <v>3</v>
      </c>
      <c r="W20">
        <v>3</v>
      </c>
      <c r="X20">
        <v>3</v>
      </c>
      <c r="Y20">
        <v>0</v>
      </c>
      <c r="Z20">
        <v>4</v>
      </c>
      <c r="AA20">
        <v>19</v>
      </c>
      <c r="AB20">
        <v>0</v>
      </c>
      <c r="AC20">
        <v>0</v>
      </c>
      <c r="AD20">
        <v>0</v>
      </c>
      <c r="AE20">
        <v>0</v>
      </c>
      <c r="AF20">
        <v>0</v>
      </c>
      <c r="AG20">
        <v>0</v>
      </c>
      <c r="AH20">
        <v>0</v>
      </c>
      <c r="AI20">
        <v>0</v>
      </c>
      <c r="AJ20">
        <v>0</v>
      </c>
      <c r="AK20">
        <v>0</v>
      </c>
      <c r="AL20">
        <v>0</v>
      </c>
      <c r="AM20">
        <v>0</v>
      </c>
      <c r="AN20">
        <v>0</v>
      </c>
      <c r="AO20">
        <v>2</v>
      </c>
      <c r="AP20">
        <v>2</v>
      </c>
      <c r="AQ20">
        <v>0</v>
      </c>
      <c r="AR20">
        <v>3</v>
      </c>
      <c r="AS20">
        <v>0</v>
      </c>
      <c r="AT20">
        <v>1</v>
      </c>
      <c r="AU20">
        <v>1</v>
      </c>
      <c r="AV20">
        <v>0</v>
      </c>
      <c r="AW20">
        <v>0</v>
      </c>
      <c r="AX20">
        <v>1</v>
      </c>
      <c r="AY20">
        <v>0</v>
      </c>
      <c r="AZ20">
        <v>3</v>
      </c>
      <c r="BA20">
        <v>3</v>
      </c>
      <c r="BB20">
        <v>3</v>
      </c>
      <c r="BC20">
        <v>0</v>
      </c>
      <c r="BD20">
        <v>6</v>
      </c>
      <c r="BE20">
        <v>21</v>
      </c>
      <c r="BF20">
        <v>0.87960560456668402</v>
      </c>
      <c r="BG20">
        <v>0.12039439543331604</v>
      </c>
      <c r="BH20">
        <v>0</v>
      </c>
      <c r="BI20">
        <v>0</v>
      </c>
      <c r="BJ20" t="s">
        <v>1169</v>
      </c>
      <c r="BK20">
        <v>173461</v>
      </c>
      <c r="BL20" t="s">
        <v>1169</v>
      </c>
      <c r="BM20">
        <v>56470</v>
      </c>
      <c r="BN20">
        <v>294</v>
      </c>
      <c r="BO20">
        <v>94430</v>
      </c>
      <c r="BP20">
        <v>9223</v>
      </c>
      <c r="BQ20">
        <v>20</v>
      </c>
      <c r="BR20">
        <v>0</v>
      </c>
      <c r="BS20">
        <v>416468</v>
      </c>
      <c r="BT20">
        <v>36552</v>
      </c>
      <c r="BU20">
        <v>167364</v>
      </c>
      <c r="BV20">
        <v>98079</v>
      </c>
      <c r="BW20">
        <v>94244</v>
      </c>
      <c r="BX20">
        <v>28618</v>
      </c>
      <c r="BY20">
        <v>388305</v>
      </c>
      <c r="BZ20">
        <v>0</v>
      </c>
      <c r="CA20">
        <v>424857</v>
      </c>
      <c r="CB20">
        <v>165</v>
      </c>
      <c r="CC20">
        <v>12233</v>
      </c>
      <c r="CD20">
        <v>5424</v>
      </c>
      <c r="CE20">
        <v>9510</v>
      </c>
      <c r="CF20">
        <v>4228</v>
      </c>
      <c r="CG20">
        <v>31395</v>
      </c>
      <c r="CH20">
        <v>31560</v>
      </c>
      <c r="CI20">
        <v>0</v>
      </c>
      <c r="CJ20">
        <v>8872</v>
      </c>
      <c r="CK20">
        <v>446</v>
      </c>
      <c r="CL20">
        <v>11593</v>
      </c>
      <c r="CM20">
        <v>20911</v>
      </c>
      <c r="CN20">
        <v>0</v>
      </c>
      <c r="CO20">
        <v>20911</v>
      </c>
      <c r="CP20">
        <v>0</v>
      </c>
      <c r="CQ20">
        <v>745</v>
      </c>
      <c r="CR20">
        <v>42</v>
      </c>
      <c r="CS20">
        <v>312</v>
      </c>
      <c r="CT20">
        <v>1099</v>
      </c>
      <c r="CU20">
        <v>1099</v>
      </c>
      <c r="CV20" s="54">
        <v>42276</v>
      </c>
      <c r="CW20" s="54">
        <v>7000</v>
      </c>
      <c r="CX20" s="54">
        <v>30285</v>
      </c>
      <c r="CY20" s="54">
        <v>0</v>
      </c>
      <c r="CZ20" s="54">
        <v>0</v>
      </c>
      <c r="DA20">
        <v>294</v>
      </c>
      <c r="DB20">
        <v>10</v>
      </c>
      <c r="DC20">
        <v>41</v>
      </c>
      <c r="DD20">
        <v>51</v>
      </c>
      <c r="DE20">
        <v>5</v>
      </c>
      <c r="DF20">
        <v>206</v>
      </c>
      <c r="DG20">
        <v>221460</v>
      </c>
      <c r="DH20">
        <v>66906</v>
      </c>
      <c r="DI20">
        <v>87630</v>
      </c>
      <c r="DJ20">
        <v>27466</v>
      </c>
      <c r="DK20">
        <v>403462</v>
      </c>
      <c r="DL20">
        <v>14860</v>
      </c>
      <c r="DM20">
        <v>205</v>
      </c>
      <c r="DN20">
        <v>2727</v>
      </c>
      <c r="DO20">
        <v>17792</v>
      </c>
      <c r="DP20">
        <v>29368</v>
      </c>
      <c r="DQ20">
        <v>126360</v>
      </c>
      <c r="DR20">
        <v>44448</v>
      </c>
      <c r="DS20">
        <v>0</v>
      </c>
      <c r="DT20">
        <v>0</v>
      </c>
      <c r="DU20">
        <v>1637</v>
      </c>
      <c r="DV20">
        <v>13438</v>
      </c>
      <c r="DW20">
        <v>0</v>
      </c>
      <c r="DX20">
        <v>64</v>
      </c>
      <c r="DY20">
        <v>78</v>
      </c>
      <c r="DZ20">
        <v>87</v>
      </c>
      <c r="EA20">
        <v>87975</v>
      </c>
      <c r="EB20">
        <v>6500</v>
      </c>
      <c r="EC20" t="s">
        <v>706</v>
      </c>
      <c r="ED20">
        <v>13383</v>
      </c>
      <c r="EE20">
        <v>294</v>
      </c>
      <c r="EF20">
        <v>134339</v>
      </c>
      <c r="EG20">
        <v>0</v>
      </c>
      <c r="EH20" t="s">
        <v>709</v>
      </c>
      <c r="EI20">
        <v>5</v>
      </c>
      <c r="EJ20">
        <v>184044</v>
      </c>
      <c r="EK20">
        <v>1296</v>
      </c>
      <c r="EL20">
        <v>173</v>
      </c>
      <c r="EM20">
        <v>0</v>
      </c>
      <c r="EN20">
        <v>0</v>
      </c>
      <c r="EO20">
        <v>0</v>
      </c>
      <c r="EP20">
        <v>0</v>
      </c>
      <c r="EQ20">
        <v>0</v>
      </c>
      <c r="ER20">
        <v>0</v>
      </c>
      <c r="ES20">
        <v>0</v>
      </c>
      <c r="ET20">
        <v>0</v>
      </c>
      <c r="EU20">
        <v>0</v>
      </c>
      <c r="EV20">
        <v>0</v>
      </c>
      <c r="EW20">
        <v>0</v>
      </c>
      <c r="EX20">
        <v>0</v>
      </c>
      <c r="EY20">
        <v>0</v>
      </c>
      <c r="EZ20">
        <v>0</v>
      </c>
      <c r="FA20">
        <v>0</v>
      </c>
      <c r="FB20">
        <v>0</v>
      </c>
      <c r="FC20">
        <v>0</v>
      </c>
      <c r="FD20">
        <v>0</v>
      </c>
      <c r="FE20">
        <v>0</v>
      </c>
      <c r="FF20">
        <v>0</v>
      </c>
      <c r="FG20">
        <v>0</v>
      </c>
      <c r="FH20">
        <v>0</v>
      </c>
      <c r="FI20">
        <v>0</v>
      </c>
      <c r="FJ20">
        <v>0</v>
      </c>
      <c r="FK20">
        <v>0</v>
      </c>
      <c r="FL20">
        <v>0</v>
      </c>
      <c r="FM20">
        <v>0</v>
      </c>
      <c r="FN20">
        <v>0</v>
      </c>
      <c r="FO20">
        <v>0</v>
      </c>
      <c r="FP20">
        <v>0</v>
      </c>
      <c r="FQ20">
        <v>0</v>
      </c>
      <c r="FR20">
        <v>0</v>
      </c>
      <c r="FS20">
        <v>0</v>
      </c>
      <c r="FT20">
        <v>0</v>
      </c>
      <c r="FU20">
        <v>0</v>
      </c>
      <c r="FV20">
        <v>0</v>
      </c>
      <c r="FW20">
        <v>0</v>
      </c>
      <c r="FX20">
        <v>0</v>
      </c>
      <c r="FY20">
        <v>0</v>
      </c>
      <c r="FZ20">
        <v>0</v>
      </c>
      <c r="GA20">
        <v>0</v>
      </c>
      <c r="GB20">
        <v>0</v>
      </c>
      <c r="GC20">
        <v>0</v>
      </c>
      <c r="GD20">
        <v>0</v>
      </c>
      <c r="GE20">
        <v>0</v>
      </c>
      <c r="GF20">
        <v>0</v>
      </c>
      <c r="GG20">
        <v>0</v>
      </c>
      <c r="GH20">
        <v>0</v>
      </c>
      <c r="GI20">
        <v>0</v>
      </c>
      <c r="GJ20">
        <v>0</v>
      </c>
      <c r="GK20">
        <v>0</v>
      </c>
      <c r="GL20">
        <v>0</v>
      </c>
      <c r="GM20">
        <v>0</v>
      </c>
      <c r="GN20">
        <v>0</v>
      </c>
      <c r="GO20">
        <v>0</v>
      </c>
      <c r="GP20">
        <v>0</v>
      </c>
      <c r="GQ20">
        <v>0</v>
      </c>
      <c r="GR20">
        <v>0</v>
      </c>
      <c r="GS20">
        <v>0</v>
      </c>
      <c r="GT20">
        <v>0</v>
      </c>
      <c r="GU20">
        <v>0</v>
      </c>
      <c r="GV20" s="54" t="s">
        <v>7215</v>
      </c>
      <c r="GW20">
        <v>19</v>
      </c>
      <c r="GX20">
        <v>2</v>
      </c>
      <c r="GY20">
        <v>19</v>
      </c>
      <c r="GZ20">
        <v>2</v>
      </c>
      <c r="HA20">
        <v>0</v>
      </c>
      <c r="HB20">
        <v>0</v>
      </c>
      <c r="HG20"/>
      <c r="HH20"/>
      <c r="HI20"/>
      <c r="HJ20"/>
      <c r="HK20"/>
      <c r="HL20"/>
      <c r="HM20"/>
      <c r="HN20"/>
      <c r="HO20"/>
    </row>
    <row r="21" spans="1:223" ht="12.75" customHeight="1" x14ac:dyDescent="0.35">
      <c r="A21" s="428" t="s">
        <v>909</v>
      </c>
      <c r="B21" s="429">
        <v>19</v>
      </c>
      <c r="C21" s="428" t="s">
        <v>908</v>
      </c>
      <c r="D21" s="428" t="s">
        <v>1167</v>
      </c>
      <c r="E21" s="54" t="s">
        <v>1168</v>
      </c>
      <c r="F21" s="430" t="s">
        <v>1121</v>
      </c>
      <c r="G21" s="428">
        <v>28</v>
      </c>
      <c r="H21" s="428">
        <v>0</v>
      </c>
      <c r="I21" s="54" t="s">
        <v>44</v>
      </c>
      <c r="J21" s="54" t="s">
        <v>60</v>
      </c>
      <c r="L21" t="s">
        <v>1113</v>
      </c>
      <c r="M21">
        <v>1</v>
      </c>
      <c r="N21">
        <v>0</v>
      </c>
      <c r="O21">
        <v>3</v>
      </c>
      <c r="P21">
        <v>3</v>
      </c>
      <c r="Q21">
        <v>2</v>
      </c>
      <c r="R21">
        <v>4</v>
      </c>
      <c r="S21">
        <v>3</v>
      </c>
      <c r="T21">
        <v>2</v>
      </c>
      <c r="U21">
        <v>1</v>
      </c>
      <c r="V21">
        <v>2</v>
      </c>
      <c r="W21">
        <v>0</v>
      </c>
      <c r="X21">
        <v>1</v>
      </c>
      <c r="Y21">
        <v>0</v>
      </c>
      <c r="Z21">
        <v>2</v>
      </c>
      <c r="AA21">
        <v>24</v>
      </c>
      <c r="AB21">
        <v>0</v>
      </c>
      <c r="AC21">
        <v>0</v>
      </c>
      <c r="AD21">
        <v>0</v>
      </c>
      <c r="AE21">
        <v>0</v>
      </c>
      <c r="AF21">
        <v>0</v>
      </c>
      <c r="AG21">
        <v>0</v>
      </c>
      <c r="AH21">
        <v>0</v>
      </c>
      <c r="AI21">
        <v>0</v>
      </c>
      <c r="AJ21">
        <v>0</v>
      </c>
      <c r="AK21">
        <v>0</v>
      </c>
      <c r="AL21">
        <v>0</v>
      </c>
      <c r="AM21">
        <v>0</v>
      </c>
      <c r="AN21">
        <v>0</v>
      </c>
      <c r="AO21">
        <v>0</v>
      </c>
      <c r="AP21">
        <v>0</v>
      </c>
      <c r="AQ21">
        <v>1</v>
      </c>
      <c r="AR21">
        <v>0</v>
      </c>
      <c r="AS21">
        <v>3</v>
      </c>
      <c r="AT21">
        <v>3</v>
      </c>
      <c r="AU21">
        <v>2</v>
      </c>
      <c r="AV21">
        <v>4</v>
      </c>
      <c r="AW21">
        <v>3</v>
      </c>
      <c r="AX21">
        <v>2</v>
      </c>
      <c r="AY21">
        <v>1</v>
      </c>
      <c r="AZ21">
        <v>2</v>
      </c>
      <c r="BA21">
        <v>0</v>
      </c>
      <c r="BB21">
        <v>1</v>
      </c>
      <c r="BC21">
        <v>0</v>
      </c>
      <c r="BD21">
        <v>2</v>
      </c>
      <c r="BE21">
        <v>24</v>
      </c>
      <c r="BF21">
        <v>1</v>
      </c>
      <c r="BG21">
        <v>0</v>
      </c>
      <c r="BH21">
        <v>0</v>
      </c>
      <c r="BI21">
        <v>0</v>
      </c>
      <c r="BJ21" t="s">
        <v>1268</v>
      </c>
      <c r="BK21">
        <v>370020</v>
      </c>
      <c r="BL21" t="s">
        <v>1268</v>
      </c>
      <c r="BM21">
        <v>251197</v>
      </c>
      <c r="BN21">
        <v>269</v>
      </c>
      <c r="BO21">
        <v>423335.18861110759</v>
      </c>
      <c r="BP21">
        <v>92056.283888888851</v>
      </c>
      <c r="BQ21">
        <v>24</v>
      </c>
      <c r="BR21">
        <v>0</v>
      </c>
      <c r="BS21">
        <v>710937</v>
      </c>
      <c r="BT21">
        <v>56084</v>
      </c>
      <c r="BU21">
        <v>186943</v>
      </c>
      <c r="BV21">
        <v>258960</v>
      </c>
      <c r="BW21">
        <v>162593</v>
      </c>
      <c r="BX21">
        <v>47604</v>
      </c>
      <c r="BY21">
        <v>656100</v>
      </c>
      <c r="BZ21">
        <v>11283</v>
      </c>
      <c r="CA21">
        <v>723467</v>
      </c>
      <c r="CB21">
        <v>38</v>
      </c>
      <c r="CC21">
        <v>20086</v>
      </c>
      <c r="CD21">
        <v>7633</v>
      </c>
      <c r="CE21">
        <v>14639</v>
      </c>
      <c r="CF21">
        <v>4271</v>
      </c>
      <c r="CG21">
        <v>46629</v>
      </c>
      <c r="CH21">
        <v>46667</v>
      </c>
      <c r="CI21">
        <v>0</v>
      </c>
      <c r="CJ21">
        <v>10267</v>
      </c>
      <c r="CK21">
        <v>0</v>
      </c>
      <c r="CL21">
        <v>13271</v>
      </c>
      <c r="CM21">
        <v>23538</v>
      </c>
      <c r="CN21">
        <v>170</v>
      </c>
      <c r="CO21">
        <v>23708</v>
      </c>
      <c r="CP21">
        <v>0</v>
      </c>
      <c r="CQ21">
        <v>190</v>
      </c>
      <c r="CR21">
        <v>0</v>
      </c>
      <c r="CS21">
        <v>30</v>
      </c>
      <c r="CT21">
        <v>220</v>
      </c>
      <c r="CU21">
        <v>220</v>
      </c>
      <c r="CV21" s="54">
        <v>4298</v>
      </c>
      <c r="CW21" s="54">
        <v>4532</v>
      </c>
      <c r="CX21" s="54">
        <v>2319</v>
      </c>
      <c r="CY21" s="54">
        <v>0</v>
      </c>
      <c r="CZ21" s="54">
        <v>0</v>
      </c>
      <c r="DA21">
        <v>0</v>
      </c>
      <c r="DB21" t="s">
        <v>7216</v>
      </c>
      <c r="DC21">
        <v>121.87270270270277</v>
      </c>
      <c r="DD21">
        <v>121.87270270270277</v>
      </c>
      <c r="DE21">
        <v>286</v>
      </c>
      <c r="DF21">
        <v>6637</v>
      </c>
      <c r="DG21">
        <v>652191</v>
      </c>
      <c r="DH21">
        <v>239943</v>
      </c>
      <c r="DI21">
        <v>452187</v>
      </c>
      <c r="DJ21">
        <v>56445</v>
      </c>
      <c r="DK21">
        <v>1400766</v>
      </c>
      <c r="DL21">
        <v>9512</v>
      </c>
      <c r="DM21">
        <v>0</v>
      </c>
      <c r="DN21">
        <v>1780</v>
      </c>
      <c r="DO21">
        <v>11292</v>
      </c>
      <c r="DP21">
        <v>62950</v>
      </c>
      <c r="DQ21">
        <v>125511</v>
      </c>
      <c r="DR21">
        <v>77706</v>
      </c>
      <c r="DS21">
        <v>0</v>
      </c>
      <c r="DT21">
        <v>0</v>
      </c>
      <c r="DU21">
        <v>0</v>
      </c>
      <c r="DV21">
        <v>70882</v>
      </c>
      <c r="DW21">
        <v>50099</v>
      </c>
      <c r="DX21">
        <v>65.869385179634804</v>
      </c>
      <c r="DY21">
        <v>79.161572741254872</v>
      </c>
      <c r="DZ21">
        <v>87.13767401506486</v>
      </c>
      <c r="EA21">
        <v>0</v>
      </c>
      <c r="EB21">
        <v>0</v>
      </c>
      <c r="EC21" t="s">
        <v>180</v>
      </c>
      <c r="ED21">
        <v>42284</v>
      </c>
      <c r="EE21">
        <v>168</v>
      </c>
      <c r="EF21">
        <v>1175251</v>
      </c>
      <c r="EG21">
        <v>0</v>
      </c>
      <c r="EH21" t="s">
        <v>180</v>
      </c>
      <c r="EI21">
        <v>21</v>
      </c>
      <c r="EJ21">
        <v>278969</v>
      </c>
      <c r="EK21">
        <v>0</v>
      </c>
      <c r="EL21">
        <v>0</v>
      </c>
      <c r="EM21">
        <v>0</v>
      </c>
      <c r="EN21">
        <v>0</v>
      </c>
      <c r="EO21">
        <v>0</v>
      </c>
      <c r="EP21">
        <v>0</v>
      </c>
      <c r="EQ21">
        <v>0</v>
      </c>
      <c r="ER21">
        <v>0</v>
      </c>
      <c r="ES21">
        <v>0</v>
      </c>
      <c r="ET21">
        <v>0</v>
      </c>
      <c r="EU21">
        <v>0</v>
      </c>
      <c r="EV21">
        <v>0</v>
      </c>
      <c r="EW21">
        <v>0</v>
      </c>
      <c r="EX21">
        <v>0</v>
      </c>
      <c r="EY21">
        <v>0</v>
      </c>
      <c r="EZ21">
        <v>0</v>
      </c>
      <c r="FA21">
        <v>0</v>
      </c>
      <c r="FB21">
        <v>0</v>
      </c>
      <c r="FC21">
        <v>0</v>
      </c>
      <c r="FD21">
        <v>0</v>
      </c>
      <c r="FE21">
        <v>0</v>
      </c>
      <c r="FF21">
        <v>0</v>
      </c>
      <c r="FG21">
        <v>0</v>
      </c>
      <c r="FH21">
        <v>0</v>
      </c>
      <c r="FI21">
        <v>0</v>
      </c>
      <c r="FJ21">
        <v>0</v>
      </c>
      <c r="FK21">
        <v>0</v>
      </c>
      <c r="FL21">
        <v>0</v>
      </c>
      <c r="FM21">
        <v>0</v>
      </c>
      <c r="FN21">
        <v>0</v>
      </c>
      <c r="FO21">
        <v>0</v>
      </c>
      <c r="FP21">
        <v>0</v>
      </c>
      <c r="FQ21">
        <v>0</v>
      </c>
      <c r="FR21">
        <v>0</v>
      </c>
      <c r="FS21">
        <v>0</v>
      </c>
      <c r="FT21">
        <v>0</v>
      </c>
      <c r="FU21">
        <v>0</v>
      </c>
      <c r="FV21">
        <v>0</v>
      </c>
      <c r="FW21">
        <v>0</v>
      </c>
      <c r="FX21">
        <v>0</v>
      </c>
      <c r="FY21">
        <v>0</v>
      </c>
      <c r="FZ21">
        <v>0</v>
      </c>
      <c r="GA21">
        <v>0</v>
      </c>
      <c r="GB21">
        <v>0</v>
      </c>
      <c r="GC21">
        <v>0</v>
      </c>
      <c r="GD21">
        <v>0</v>
      </c>
      <c r="GE21">
        <v>0</v>
      </c>
      <c r="GF21">
        <v>0</v>
      </c>
      <c r="GG21">
        <v>0</v>
      </c>
      <c r="GH21">
        <v>0</v>
      </c>
      <c r="GI21">
        <v>0</v>
      </c>
      <c r="GJ21">
        <v>0</v>
      </c>
      <c r="GK21">
        <v>0</v>
      </c>
      <c r="GL21">
        <v>0</v>
      </c>
      <c r="GM21">
        <v>0</v>
      </c>
      <c r="GN21">
        <v>0</v>
      </c>
      <c r="GO21">
        <v>0</v>
      </c>
      <c r="GP21">
        <v>0</v>
      </c>
      <c r="GQ21">
        <v>0</v>
      </c>
      <c r="GR21">
        <v>0</v>
      </c>
      <c r="GS21">
        <v>0</v>
      </c>
      <c r="GT21">
        <v>0</v>
      </c>
      <c r="GU21">
        <v>0</v>
      </c>
      <c r="GV21" s="54">
        <v>0</v>
      </c>
      <c r="GW21">
        <v>24</v>
      </c>
      <c r="GX21">
        <v>0</v>
      </c>
      <c r="GY21">
        <v>24</v>
      </c>
      <c r="GZ21">
        <v>0</v>
      </c>
      <c r="HA21">
        <v>0</v>
      </c>
      <c r="HB21">
        <v>0</v>
      </c>
      <c r="HG21"/>
      <c r="HH21"/>
      <c r="HI21"/>
      <c r="HJ21"/>
      <c r="HK21"/>
      <c r="HL21"/>
      <c r="HM21"/>
      <c r="HN21"/>
      <c r="HO21"/>
    </row>
    <row r="22" spans="1:223" ht="12.75" customHeight="1" x14ac:dyDescent="0.35">
      <c r="A22" s="428" t="s">
        <v>909</v>
      </c>
      <c r="B22" s="429">
        <v>20</v>
      </c>
      <c r="C22" s="428" t="s">
        <v>908</v>
      </c>
      <c r="D22" s="428" t="s">
        <v>1170</v>
      </c>
      <c r="E22" s="54" t="s">
        <v>1171</v>
      </c>
      <c r="F22" s="430" t="s">
        <v>1121</v>
      </c>
      <c r="G22" s="428">
        <v>37.5</v>
      </c>
      <c r="H22" s="428">
        <v>0</v>
      </c>
      <c r="I22" s="54" t="s">
        <v>44</v>
      </c>
      <c r="J22" s="54" t="s">
        <v>60</v>
      </c>
      <c r="L22" t="s">
        <v>1097</v>
      </c>
      <c r="M22">
        <v>1</v>
      </c>
      <c r="N22">
        <v>0</v>
      </c>
      <c r="O22">
        <v>7</v>
      </c>
      <c r="P22">
        <v>5</v>
      </c>
      <c r="Q22">
        <v>0</v>
      </c>
      <c r="R22">
        <v>11</v>
      </c>
      <c r="S22">
        <v>0</v>
      </c>
      <c r="T22">
        <v>0</v>
      </c>
      <c r="U22">
        <v>12</v>
      </c>
      <c r="V22">
        <v>0</v>
      </c>
      <c r="W22">
        <v>0</v>
      </c>
      <c r="X22">
        <v>0</v>
      </c>
      <c r="Y22">
        <v>0</v>
      </c>
      <c r="Z22">
        <v>0</v>
      </c>
      <c r="AA22">
        <v>36</v>
      </c>
      <c r="AB22">
        <v>0</v>
      </c>
      <c r="AC22">
        <v>0</v>
      </c>
      <c r="AD22">
        <v>0</v>
      </c>
      <c r="AE22">
        <v>0</v>
      </c>
      <c r="AF22">
        <v>0</v>
      </c>
      <c r="AG22">
        <v>0</v>
      </c>
      <c r="AH22">
        <v>0</v>
      </c>
      <c r="AI22">
        <v>0</v>
      </c>
      <c r="AJ22">
        <v>0</v>
      </c>
      <c r="AK22">
        <v>0</v>
      </c>
      <c r="AL22">
        <v>0</v>
      </c>
      <c r="AM22">
        <v>0</v>
      </c>
      <c r="AN22">
        <v>0</v>
      </c>
      <c r="AO22">
        <v>0</v>
      </c>
      <c r="AP22">
        <v>0</v>
      </c>
      <c r="AQ22">
        <v>1</v>
      </c>
      <c r="AR22">
        <v>0</v>
      </c>
      <c r="AS22">
        <v>7</v>
      </c>
      <c r="AT22">
        <v>5</v>
      </c>
      <c r="AU22">
        <v>0</v>
      </c>
      <c r="AV22">
        <v>11</v>
      </c>
      <c r="AW22">
        <v>0</v>
      </c>
      <c r="AX22">
        <v>0</v>
      </c>
      <c r="AY22">
        <v>12</v>
      </c>
      <c r="AZ22">
        <v>0</v>
      </c>
      <c r="BA22">
        <v>0</v>
      </c>
      <c r="BB22">
        <v>0</v>
      </c>
      <c r="BC22">
        <v>0</v>
      </c>
      <c r="BD22">
        <v>0</v>
      </c>
      <c r="BE22">
        <v>36</v>
      </c>
      <c r="BF22">
        <v>0.97181591152336777</v>
      </c>
      <c r="BG22">
        <v>2.8184088476632181E-2</v>
      </c>
      <c r="BH22">
        <v>0</v>
      </c>
      <c r="BI22">
        <v>0</v>
      </c>
      <c r="BJ22" t="s">
        <v>3637</v>
      </c>
      <c r="BK22">
        <v>227340</v>
      </c>
      <c r="BL22" t="s">
        <v>3637</v>
      </c>
      <c r="BM22">
        <v>124005</v>
      </c>
      <c r="BN22">
        <v>321</v>
      </c>
      <c r="BO22">
        <v>287981</v>
      </c>
      <c r="BP22">
        <v>69869</v>
      </c>
      <c r="BQ22">
        <v>36</v>
      </c>
      <c r="BR22">
        <v>0</v>
      </c>
      <c r="BS22">
        <v>798887</v>
      </c>
      <c r="BT22">
        <v>58145</v>
      </c>
      <c r="BU22">
        <v>235506</v>
      </c>
      <c r="BV22">
        <v>195690</v>
      </c>
      <c r="BW22">
        <v>215860</v>
      </c>
      <c r="BX22">
        <v>38778</v>
      </c>
      <c r="BY22">
        <v>685834</v>
      </c>
      <c r="BZ22">
        <v>69790</v>
      </c>
      <c r="CA22">
        <v>813769</v>
      </c>
      <c r="CB22">
        <v>84</v>
      </c>
      <c r="CC22">
        <v>33309</v>
      </c>
      <c r="CD22">
        <v>16928</v>
      </c>
      <c r="CE22">
        <v>28822</v>
      </c>
      <c r="CF22">
        <v>2819</v>
      </c>
      <c r="CG22">
        <v>81878</v>
      </c>
      <c r="CH22">
        <v>81962</v>
      </c>
      <c r="CI22">
        <v>0</v>
      </c>
      <c r="CJ22">
        <v>23755</v>
      </c>
      <c r="CK22">
        <v>6124</v>
      </c>
      <c r="CL22">
        <v>14065</v>
      </c>
      <c r="CM22">
        <v>43944</v>
      </c>
      <c r="CN22">
        <v>3564</v>
      </c>
      <c r="CO22">
        <v>47508</v>
      </c>
      <c r="CP22">
        <v>0</v>
      </c>
      <c r="CQ22">
        <v>778</v>
      </c>
      <c r="CR22">
        <v>327</v>
      </c>
      <c r="CS22">
        <v>0</v>
      </c>
      <c r="CT22">
        <v>1105</v>
      </c>
      <c r="CU22">
        <v>1105</v>
      </c>
      <c r="CV22" s="54">
        <v>10421</v>
      </c>
      <c r="CW22" s="54">
        <v>8180</v>
      </c>
      <c r="CX22" s="54">
        <v>2065</v>
      </c>
      <c r="CY22" s="54">
        <v>0</v>
      </c>
      <c r="CZ22" s="54">
        <v>0</v>
      </c>
      <c r="DA22">
        <v>190</v>
      </c>
      <c r="DB22">
        <v>42.6</v>
      </c>
      <c r="DC22">
        <v>176.2</v>
      </c>
      <c r="DD22">
        <v>218.79999999999998</v>
      </c>
      <c r="DE22">
        <v>432</v>
      </c>
      <c r="DF22">
        <v>11825</v>
      </c>
      <c r="DG22">
        <v>986053</v>
      </c>
      <c r="DH22">
        <v>458022</v>
      </c>
      <c r="DI22">
        <v>1051961</v>
      </c>
      <c r="DJ22">
        <v>115212</v>
      </c>
      <c r="DK22">
        <v>2611248</v>
      </c>
      <c r="DL22">
        <v>55361</v>
      </c>
      <c r="DM22">
        <v>13752</v>
      </c>
      <c r="DN22">
        <v>26947</v>
      </c>
      <c r="DO22">
        <v>96060</v>
      </c>
      <c r="DP22">
        <v>111878</v>
      </c>
      <c r="DQ22">
        <v>1928451</v>
      </c>
      <c r="DR22">
        <v>98796</v>
      </c>
      <c r="DS22">
        <v>0</v>
      </c>
      <c r="DT22">
        <v>0</v>
      </c>
      <c r="DU22">
        <v>463</v>
      </c>
      <c r="DV22">
        <v>393350</v>
      </c>
      <c r="DW22">
        <v>297237</v>
      </c>
      <c r="DX22">
        <v>71.400000000000006</v>
      </c>
      <c r="DY22">
        <v>80.5</v>
      </c>
      <c r="DZ22">
        <v>87.1</v>
      </c>
      <c r="EA22">
        <v>58005</v>
      </c>
      <c r="EB22">
        <v>0</v>
      </c>
      <c r="EC22" t="s">
        <v>709</v>
      </c>
      <c r="ED22">
        <v>74436</v>
      </c>
      <c r="EE22">
        <v>701</v>
      </c>
      <c r="EF22">
        <v>1437198</v>
      </c>
      <c r="EG22">
        <v>0</v>
      </c>
      <c r="EH22" t="s">
        <v>709</v>
      </c>
      <c r="EI22">
        <v>36</v>
      </c>
      <c r="EJ22">
        <v>4136354</v>
      </c>
      <c r="EK22">
        <v>174</v>
      </c>
      <c r="EL22">
        <v>108</v>
      </c>
      <c r="EM22">
        <v>6385989.0300000003</v>
      </c>
      <c r="EN22">
        <v>9565.76</v>
      </c>
      <c r="EO22">
        <v>2783.66</v>
      </c>
      <c r="EP22">
        <v>255689.54</v>
      </c>
      <c r="EQ22">
        <v>177450.31</v>
      </c>
      <c r="ER22">
        <v>145283.68</v>
      </c>
      <c r="ES22">
        <v>20349.86</v>
      </c>
      <c r="ET22">
        <v>33788.629999999997</v>
      </c>
      <c r="EU22">
        <v>34670.74</v>
      </c>
      <c r="EV22">
        <v>9331.74</v>
      </c>
      <c r="EW22">
        <v>77.959999999999994</v>
      </c>
      <c r="EX22">
        <v>30048.73</v>
      </c>
      <c r="EY22">
        <v>50938.94</v>
      </c>
      <c r="EZ22">
        <v>97748.73</v>
      </c>
      <c r="FA22">
        <v>0</v>
      </c>
      <c r="FB22">
        <v>0</v>
      </c>
      <c r="FC22">
        <v>0</v>
      </c>
      <c r="FD22">
        <v>86842.51</v>
      </c>
      <c r="FE22">
        <v>0</v>
      </c>
      <c r="FF22">
        <v>0</v>
      </c>
      <c r="FG22">
        <v>945005.0299999998</v>
      </c>
      <c r="FH22">
        <v>52062.02</v>
      </c>
      <c r="FI22">
        <v>244264.91</v>
      </c>
      <c r="FJ22">
        <v>29739.39</v>
      </c>
      <c r="FK22">
        <v>0</v>
      </c>
      <c r="FL22">
        <v>0</v>
      </c>
      <c r="FM22">
        <v>7666626.1399999997</v>
      </c>
      <c r="FN22">
        <v>6482.65</v>
      </c>
      <c r="FO22">
        <v>1123.3499999999999</v>
      </c>
      <c r="FP22">
        <v>3956.43</v>
      </c>
      <c r="FQ22">
        <v>472.1</v>
      </c>
      <c r="FR22">
        <v>2655.52</v>
      </c>
      <c r="FS22">
        <v>156207.29999999999</v>
      </c>
      <c r="FT22">
        <v>0</v>
      </c>
      <c r="FU22">
        <v>126010.4</v>
      </c>
      <c r="FV22">
        <v>50040.35</v>
      </c>
      <c r="FW22">
        <v>346948.1</v>
      </c>
      <c r="FX22">
        <v>7319678.04</v>
      </c>
      <c r="FY22">
        <v>0</v>
      </c>
      <c r="FZ22">
        <v>6924500</v>
      </c>
      <c r="GA22">
        <v>0</v>
      </c>
      <c r="GB22">
        <v>987900</v>
      </c>
      <c r="GC22">
        <v>220500</v>
      </c>
      <c r="GD22">
        <v>8132900</v>
      </c>
      <c r="GE22">
        <v>667700</v>
      </c>
      <c r="GF22">
        <v>7465200</v>
      </c>
      <c r="GG22">
        <v>0</v>
      </c>
      <c r="GH22">
        <v>0</v>
      </c>
      <c r="GI22">
        <v>0</v>
      </c>
      <c r="GJ22">
        <v>0</v>
      </c>
      <c r="GK22">
        <v>0</v>
      </c>
      <c r="GL22">
        <v>0</v>
      </c>
      <c r="GM22">
        <v>0</v>
      </c>
      <c r="GN22">
        <v>0</v>
      </c>
      <c r="GO22">
        <v>0</v>
      </c>
      <c r="GP22">
        <v>0</v>
      </c>
      <c r="GQ22" t="s">
        <v>7217</v>
      </c>
      <c r="GR22">
        <v>0</v>
      </c>
      <c r="GS22">
        <v>0</v>
      </c>
      <c r="GT22">
        <v>0</v>
      </c>
      <c r="GU22">
        <v>0</v>
      </c>
      <c r="GV22" s="54">
        <v>0</v>
      </c>
      <c r="GW22">
        <v>36</v>
      </c>
      <c r="GX22">
        <v>0</v>
      </c>
      <c r="GY22">
        <v>36</v>
      </c>
      <c r="GZ22">
        <v>0</v>
      </c>
      <c r="HA22">
        <v>0</v>
      </c>
      <c r="HB22">
        <v>0</v>
      </c>
      <c r="HG22"/>
      <c r="HH22"/>
      <c r="HI22"/>
      <c r="HJ22"/>
      <c r="HK22"/>
      <c r="HL22"/>
      <c r="HM22"/>
      <c r="HN22"/>
      <c r="HO22"/>
    </row>
    <row r="23" spans="1:223" ht="12.75" customHeight="1" x14ac:dyDescent="0.35">
      <c r="A23" s="428" t="s">
        <v>1003</v>
      </c>
      <c r="B23" s="429">
        <v>1</v>
      </c>
      <c r="C23" s="428" t="s">
        <v>1002</v>
      </c>
      <c r="D23" s="428" t="s">
        <v>1173</v>
      </c>
      <c r="E23" s="54" t="s">
        <v>1174</v>
      </c>
      <c r="F23" s="430" t="s">
        <v>1121</v>
      </c>
      <c r="G23" s="428">
        <v>28</v>
      </c>
      <c r="H23" s="428">
        <v>0</v>
      </c>
      <c r="I23" s="54" t="s">
        <v>43</v>
      </c>
      <c r="J23" s="54" t="s">
        <v>60</v>
      </c>
      <c r="L23" t="s">
        <v>1085</v>
      </c>
      <c r="M23">
        <v>3</v>
      </c>
      <c r="N23">
        <v>0</v>
      </c>
      <c r="O23">
        <v>0</v>
      </c>
      <c r="P23">
        <v>0</v>
      </c>
      <c r="Q23">
        <v>2</v>
      </c>
      <c r="R23">
        <v>0</v>
      </c>
      <c r="S23">
        <v>2</v>
      </c>
      <c r="T23">
        <v>4</v>
      </c>
      <c r="U23">
        <v>1</v>
      </c>
      <c r="V23">
        <v>1</v>
      </c>
      <c r="W23">
        <v>0</v>
      </c>
      <c r="X23">
        <v>0</v>
      </c>
      <c r="Y23">
        <v>0</v>
      </c>
      <c r="Z23">
        <v>0</v>
      </c>
      <c r="AA23">
        <v>13</v>
      </c>
      <c r="AB23">
        <v>0</v>
      </c>
      <c r="AC23">
        <v>0</v>
      </c>
      <c r="AD23">
        <v>0</v>
      </c>
      <c r="AE23">
        <v>0</v>
      </c>
      <c r="AF23">
        <v>0</v>
      </c>
      <c r="AG23">
        <v>0</v>
      </c>
      <c r="AH23">
        <v>0</v>
      </c>
      <c r="AI23">
        <v>0</v>
      </c>
      <c r="AJ23">
        <v>0</v>
      </c>
      <c r="AK23">
        <v>0</v>
      </c>
      <c r="AL23">
        <v>1</v>
      </c>
      <c r="AM23">
        <v>0</v>
      </c>
      <c r="AN23">
        <v>0</v>
      </c>
      <c r="AO23">
        <v>0</v>
      </c>
      <c r="AP23">
        <v>1</v>
      </c>
      <c r="AQ23">
        <v>3</v>
      </c>
      <c r="AR23">
        <v>0</v>
      </c>
      <c r="AS23">
        <v>0</v>
      </c>
      <c r="AT23">
        <v>0</v>
      </c>
      <c r="AU23">
        <v>2</v>
      </c>
      <c r="AV23">
        <v>0</v>
      </c>
      <c r="AW23">
        <v>2</v>
      </c>
      <c r="AX23">
        <v>4</v>
      </c>
      <c r="AY23">
        <v>1</v>
      </c>
      <c r="AZ23">
        <v>1</v>
      </c>
      <c r="BA23">
        <v>1</v>
      </c>
      <c r="BB23">
        <v>0</v>
      </c>
      <c r="BC23">
        <v>0</v>
      </c>
      <c r="BD23">
        <v>0</v>
      </c>
      <c r="BE23">
        <v>14</v>
      </c>
      <c r="BF23">
        <v>0.72416340400384138</v>
      </c>
      <c r="BG23">
        <v>0.27583659599615867</v>
      </c>
      <c r="BH23">
        <v>0</v>
      </c>
      <c r="BI23">
        <v>1</v>
      </c>
      <c r="BJ23" t="s">
        <v>2228</v>
      </c>
      <c r="BK23">
        <v>66183</v>
      </c>
      <c r="BL23" t="s">
        <v>7218</v>
      </c>
      <c r="BM23">
        <v>55065</v>
      </c>
      <c r="BN23">
        <v>141</v>
      </c>
      <c r="BO23">
        <v>167835</v>
      </c>
      <c r="BP23">
        <v>9432</v>
      </c>
      <c r="BQ23">
        <v>13</v>
      </c>
      <c r="BR23">
        <v>0</v>
      </c>
      <c r="BS23">
        <v>201540</v>
      </c>
      <c r="BT23">
        <v>6355</v>
      </c>
      <c r="BU23">
        <v>59214</v>
      </c>
      <c r="BV23">
        <v>45286</v>
      </c>
      <c r="BW23">
        <v>61065</v>
      </c>
      <c r="BX23">
        <v>13413</v>
      </c>
      <c r="BY23">
        <v>178978</v>
      </c>
      <c r="BZ23">
        <v>12113</v>
      </c>
      <c r="CA23">
        <v>197446</v>
      </c>
      <c r="CB23">
        <v>0</v>
      </c>
      <c r="CC23">
        <v>4921</v>
      </c>
      <c r="CD23">
        <v>2145</v>
      </c>
      <c r="CE23">
        <v>2765</v>
      </c>
      <c r="CF23">
        <v>510</v>
      </c>
      <c r="CG23">
        <v>10341</v>
      </c>
      <c r="CH23">
        <v>10341</v>
      </c>
      <c r="CI23">
        <v>0</v>
      </c>
      <c r="CJ23">
        <v>2730</v>
      </c>
      <c r="CK23">
        <v>566</v>
      </c>
      <c r="CL23">
        <v>341</v>
      </c>
      <c r="CM23">
        <v>3637</v>
      </c>
      <c r="CN23">
        <v>34</v>
      </c>
      <c r="CO23">
        <v>3671</v>
      </c>
      <c r="CP23">
        <v>0</v>
      </c>
      <c r="CQ23">
        <v>144</v>
      </c>
      <c r="CR23">
        <v>12</v>
      </c>
      <c r="CS23">
        <v>0</v>
      </c>
      <c r="CT23">
        <v>156</v>
      </c>
      <c r="CU23">
        <v>156</v>
      </c>
      <c r="CV23" s="54">
        <v>3578</v>
      </c>
      <c r="CW23" s="54">
        <v>14</v>
      </c>
      <c r="CX23" s="54">
        <v>330</v>
      </c>
      <c r="CY23" s="54">
        <v>0</v>
      </c>
      <c r="CZ23" s="54">
        <v>0</v>
      </c>
      <c r="DA23">
        <v>0</v>
      </c>
      <c r="DB23">
        <v>6</v>
      </c>
      <c r="DC23">
        <v>25</v>
      </c>
      <c r="DD23">
        <v>31</v>
      </c>
      <c r="DE23">
        <v>16</v>
      </c>
      <c r="DF23">
        <v>620.5</v>
      </c>
      <c r="DG23">
        <v>146477</v>
      </c>
      <c r="DH23">
        <v>43088</v>
      </c>
      <c r="DI23">
        <v>121376</v>
      </c>
      <c r="DJ23">
        <v>16838</v>
      </c>
      <c r="DK23">
        <v>327779</v>
      </c>
      <c r="DL23">
        <v>2286</v>
      </c>
      <c r="DM23">
        <v>572</v>
      </c>
      <c r="DN23">
        <v>56</v>
      </c>
      <c r="DO23">
        <v>2914</v>
      </c>
      <c r="DP23">
        <v>10008</v>
      </c>
      <c r="DQ23">
        <v>74</v>
      </c>
      <c r="DR23">
        <v>5627</v>
      </c>
      <c r="DS23">
        <v>0</v>
      </c>
      <c r="DT23">
        <v>0</v>
      </c>
      <c r="DU23">
        <v>0</v>
      </c>
      <c r="DV23">
        <v>10832</v>
      </c>
      <c r="DW23">
        <v>2845</v>
      </c>
      <c r="DX23">
        <v>50</v>
      </c>
      <c r="DY23">
        <v>63</v>
      </c>
      <c r="DZ23">
        <v>73</v>
      </c>
      <c r="EA23">
        <v>28808</v>
      </c>
      <c r="EB23">
        <v>10296</v>
      </c>
      <c r="EC23" t="s">
        <v>703</v>
      </c>
      <c r="ED23">
        <v>14072</v>
      </c>
      <c r="EE23">
        <v>136</v>
      </c>
      <c r="EF23">
        <v>299694</v>
      </c>
      <c r="EG23">
        <v>0</v>
      </c>
      <c r="EH23" t="s">
        <v>709</v>
      </c>
      <c r="EI23">
        <v>12</v>
      </c>
      <c r="EJ23">
        <v>91729</v>
      </c>
      <c r="EK23">
        <v>240</v>
      </c>
      <c r="EL23">
        <v>13</v>
      </c>
      <c r="EM23">
        <v>697610</v>
      </c>
      <c r="EN23">
        <v>194226</v>
      </c>
      <c r="EO23">
        <v>0</v>
      </c>
      <c r="EP23">
        <v>42620.61</v>
      </c>
      <c r="EQ23">
        <v>20394.39</v>
      </c>
      <c r="ER23">
        <v>13414.72</v>
      </c>
      <c r="ES23">
        <v>3263.63</v>
      </c>
      <c r="ET23">
        <v>105</v>
      </c>
      <c r="EU23">
        <v>6090.67</v>
      </c>
      <c r="EV23">
        <v>750.94</v>
      </c>
      <c r="EW23">
        <v>0</v>
      </c>
      <c r="EX23">
        <v>8106</v>
      </c>
      <c r="EY23">
        <v>0</v>
      </c>
      <c r="EZ23">
        <v>0</v>
      </c>
      <c r="FA23">
        <v>0</v>
      </c>
      <c r="FB23">
        <v>0</v>
      </c>
      <c r="FC23">
        <v>0</v>
      </c>
      <c r="FD23">
        <v>10444</v>
      </c>
      <c r="FE23">
        <v>2733</v>
      </c>
      <c r="FF23">
        <v>0</v>
      </c>
      <c r="FG23">
        <v>107922.96</v>
      </c>
      <c r="FH23">
        <v>179608</v>
      </c>
      <c r="FI23">
        <v>35319</v>
      </c>
      <c r="FJ23">
        <v>10015</v>
      </c>
      <c r="FK23">
        <v>0</v>
      </c>
      <c r="FL23">
        <v>262759</v>
      </c>
      <c r="FM23">
        <v>1487459.96</v>
      </c>
      <c r="FN23">
        <v>3220</v>
      </c>
      <c r="FO23">
        <v>1294</v>
      </c>
      <c r="FP23">
        <v>17766</v>
      </c>
      <c r="FQ23">
        <v>338</v>
      </c>
      <c r="FR23">
        <v>164</v>
      </c>
      <c r="FS23">
        <v>9426</v>
      </c>
      <c r="FT23">
        <v>0</v>
      </c>
      <c r="FU23">
        <v>16881</v>
      </c>
      <c r="FV23">
        <v>25973</v>
      </c>
      <c r="FW23">
        <v>75062</v>
      </c>
      <c r="FX23">
        <v>1412397.96</v>
      </c>
      <c r="FY23">
        <v>0</v>
      </c>
      <c r="FZ23">
        <v>730000</v>
      </c>
      <c r="GA23">
        <v>265000</v>
      </c>
      <c r="GB23">
        <v>127000</v>
      </c>
      <c r="GC23">
        <v>487000</v>
      </c>
      <c r="GD23">
        <v>1609000</v>
      </c>
      <c r="GE23">
        <v>107000</v>
      </c>
      <c r="GF23">
        <v>1502000</v>
      </c>
      <c r="GG23">
        <v>0</v>
      </c>
      <c r="GH23">
        <v>0</v>
      </c>
      <c r="GI23">
        <v>0</v>
      </c>
      <c r="GJ23">
        <v>0</v>
      </c>
      <c r="GK23">
        <v>0</v>
      </c>
      <c r="GL23">
        <v>0</v>
      </c>
      <c r="GM23">
        <v>0</v>
      </c>
      <c r="GN23">
        <v>0</v>
      </c>
      <c r="GO23" t="s">
        <v>7219</v>
      </c>
      <c r="GP23" t="s">
        <v>7220</v>
      </c>
      <c r="GQ23" t="s">
        <v>7221</v>
      </c>
      <c r="GR23" t="s">
        <v>1411</v>
      </c>
      <c r="GS23">
        <v>0</v>
      </c>
      <c r="GT23">
        <v>0</v>
      </c>
      <c r="GU23" t="s">
        <v>7222</v>
      </c>
      <c r="GV23" s="54" t="s">
        <v>7223</v>
      </c>
      <c r="GW23">
        <v>13</v>
      </c>
      <c r="GX23">
        <v>1</v>
      </c>
      <c r="GY23">
        <v>0</v>
      </c>
      <c r="GZ23">
        <v>1</v>
      </c>
      <c r="HA23">
        <v>13</v>
      </c>
      <c r="HB23">
        <v>0</v>
      </c>
      <c r="HG23"/>
      <c r="HH23"/>
      <c r="HI23"/>
      <c r="HJ23"/>
      <c r="HK23"/>
      <c r="HL23"/>
      <c r="HM23"/>
      <c r="HN23"/>
      <c r="HO23"/>
    </row>
    <row r="24" spans="1:223" ht="12.75" customHeight="1" x14ac:dyDescent="0.35">
      <c r="A24" s="428" t="s">
        <v>1003</v>
      </c>
      <c r="B24" s="429">
        <v>2</v>
      </c>
      <c r="C24" s="428" t="s">
        <v>1002</v>
      </c>
      <c r="D24" s="428" t="s">
        <v>1176</v>
      </c>
      <c r="E24" s="54" t="s">
        <v>1177</v>
      </c>
      <c r="F24" s="430" t="s">
        <v>1121</v>
      </c>
      <c r="G24" s="428">
        <v>58.5</v>
      </c>
      <c r="H24" s="428">
        <v>0</v>
      </c>
      <c r="I24" s="54" t="s">
        <v>43</v>
      </c>
      <c r="J24" s="54" t="s">
        <v>60</v>
      </c>
      <c r="L24" t="s">
        <v>1089</v>
      </c>
      <c r="M24">
        <v>0</v>
      </c>
      <c r="N24">
        <v>0</v>
      </c>
      <c r="O24">
        <v>0</v>
      </c>
      <c r="P24">
        <v>1</v>
      </c>
      <c r="Q24">
        <v>0</v>
      </c>
      <c r="R24">
        <v>0</v>
      </c>
      <c r="S24">
        <v>1</v>
      </c>
      <c r="T24">
        <v>1</v>
      </c>
      <c r="U24">
        <v>2</v>
      </c>
      <c r="V24">
        <v>3</v>
      </c>
      <c r="W24">
        <v>0</v>
      </c>
      <c r="X24">
        <v>1</v>
      </c>
      <c r="Y24">
        <v>0</v>
      </c>
      <c r="Z24">
        <v>0</v>
      </c>
      <c r="AA24">
        <v>9</v>
      </c>
      <c r="AB24">
        <v>0</v>
      </c>
      <c r="AC24">
        <v>0</v>
      </c>
      <c r="AD24">
        <v>0</v>
      </c>
      <c r="AE24">
        <v>0</v>
      </c>
      <c r="AF24">
        <v>0</v>
      </c>
      <c r="AG24">
        <v>0</v>
      </c>
      <c r="AH24">
        <v>0</v>
      </c>
      <c r="AI24">
        <v>0</v>
      </c>
      <c r="AJ24">
        <v>0</v>
      </c>
      <c r="AK24">
        <v>0</v>
      </c>
      <c r="AL24">
        <v>0</v>
      </c>
      <c r="AM24">
        <v>0</v>
      </c>
      <c r="AN24">
        <v>0</v>
      </c>
      <c r="AO24">
        <v>0</v>
      </c>
      <c r="AP24">
        <v>0</v>
      </c>
      <c r="AQ24">
        <v>0</v>
      </c>
      <c r="AR24">
        <v>0</v>
      </c>
      <c r="AS24">
        <v>0</v>
      </c>
      <c r="AT24">
        <v>1</v>
      </c>
      <c r="AU24">
        <v>0</v>
      </c>
      <c r="AV24">
        <v>0</v>
      </c>
      <c r="AW24">
        <v>1</v>
      </c>
      <c r="AX24">
        <v>1</v>
      </c>
      <c r="AY24">
        <v>2</v>
      </c>
      <c r="AZ24">
        <v>3</v>
      </c>
      <c r="BA24">
        <v>0</v>
      </c>
      <c r="BB24">
        <v>1</v>
      </c>
      <c r="BC24">
        <v>0</v>
      </c>
      <c r="BD24">
        <v>0</v>
      </c>
      <c r="BE24">
        <v>9</v>
      </c>
      <c r="BF24">
        <v>1</v>
      </c>
      <c r="BG24">
        <v>0</v>
      </c>
      <c r="BH24">
        <v>0</v>
      </c>
      <c r="BI24">
        <v>0</v>
      </c>
      <c r="BJ24" t="s">
        <v>1288</v>
      </c>
      <c r="BK24">
        <v>125184</v>
      </c>
      <c r="BL24" t="s">
        <v>1288</v>
      </c>
      <c r="BM24">
        <v>92109</v>
      </c>
      <c r="BN24">
        <v>54</v>
      </c>
      <c r="BO24" t="s">
        <v>7224</v>
      </c>
      <c r="BP24">
        <v>7552</v>
      </c>
      <c r="BQ24">
        <v>8</v>
      </c>
      <c r="BR24">
        <v>0</v>
      </c>
      <c r="BS24">
        <v>108804</v>
      </c>
      <c r="BT24">
        <v>4950</v>
      </c>
      <c r="BU24">
        <v>35741</v>
      </c>
      <c r="BV24">
        <v>23911</v>
      </c>
      <c r="BW24">
        <v>36884</v>
      </c>
      <c r="BX24">
        <v>10424</v>
      </c>
      <c r="BY24">
        <v>106960</v>
      </c>
      <c r="BZ24">
        <v>0</v>
      </c>
      <c r="CA24">
        <v>111910</v>
      </c>
      <c r="CB24">
        <v>45</v>
      </c>
      <c r="CC24">
        <v>5120</v>
      </c>
      <c r="CD24">
        <v>2238</v>
      </c>
      <c r="CE24">
        <v>4830</v>
      </c>
      <c r="CF24">
        <v>1072</v>
      </c>
      <c r="CG24">
        <v>13260</v>
      </c>
      <c r="CH24">
        <v>13305</v>
      </c>
      <c r="CI24">
        <v>0</v>
      </c>
      <c r="CJ24">
        <v>3014</v>
      </c>
      <c r="CK24">
        <v>1155</v>
      </c>
      <c r="CL24">
        <v>2329</v>
      </c>
      <c r="CM24">
        <v>6498</v>
      </c>
      <c r="CN24">
        <v>0</v>
      </c>
      <c r="CO24">
        <v>6498</v>
      </c>
      <c r="CP24">
        <v>0</v>
      </c>
      <c r="CQ24">
        <v>263</v>
      </c>
      <c r="CR24">
        <v>87</v>
      </c>
      <c r="CS24">
        <v>307</v>
      </c>
      <c r="CT24">
        <v>657</v>
      </c>
      <c r="CU24">
        <v>657</v>
      </c>
      <c r="CV24" s="54">
        <v>4054</v>
      </c>
      <c r="CW24" s="54">
        <v>7992</v>
      </c>
      <c r="CX24" s="54">
        <v>3342</v>
      </c>
      <c r="CY24" s="54">
        <v>0</v>
      </c>
      <c r="CZ24" s="54">
        <v>0</v>
      </c>
      <c r="DA24">
        <v>37</v>
      </c>
      <c r="DB24">
        <v>1.53</v>
      </c>
      <c r="DC24">
        <v>22.07</v>
      </c>
      <c r="DD24">
        <v>23.6</v>
      </c>
      <c r="DE24">
        <v>248</v>
      </c>
      <c r="DF24" t="s">
        <v>7225</v>
      </c>
      <c r="DG24">
        <v>117517</v>
      </c>
      <c r="DH24">
        <v>45254</v>
      </c>
      <c r="DI24">
        <v>186129</v>
      </c>
      <c r="DJ24">
        <v>30329</v>
      </c>
      <c r="DK24">
        <v>379229</v>
      </c>
      <c r="DL24">
        <v>8021</v>
      </c>
      <c r="DM24">
        <v>2770</v>
      </c>
      <c r="DN24">
        <v>1137</v>
      </c>
      <c r="DO24">
        <v>11928</v>
      </c>
      <c r="DP24">
        <v>20206</v>
      </c>
      <c r="DQ24">
        <v>118361</v>
      </c>
      <c r="DR24">
        <v>24090</v>
      </c>
      <c r="DS24">
        <v>0</v>
      </c>
      <c r="DT24">
        <v>0</v>
      </c>
      <c r="DU24">
        <v>75</v>
      </c>
      <c r="DV24">
        <v>62419</v>
      </c>
      <c r="DW24">
        <v>14289</v>
      </c>
      <c r="DX24">
        <v>66.92</v>
      </c>
      <c r="DY24">
        <v>74.290000000000006</v>
      </c>
      <c r="DZ24">
        <v>82.98</v>
      </c>
      <c r="EA24">
        <v>0</v>
      </c>
      <c r="EB24">
        <v>0</v>
      </c>
      <c r="EC24" t="s">
        <v>180</v>
      </c>
      <c r="ED24">
        <v>11812</v>
      </c>
      <c r="EE24">
        <v>114</v>
      </c>
      <c r="EF24">
        <v>201657</v>
      </c>
      <c r="EG24">
        <v>0</v>
      </c>
      <c r="EH24" t="s">
        <v>709</v>
      </c>
      <c r="EI24">
        <v>8</v>
      </c>
      <c r="EJ24">
        <v>151117</v>
      </c>
      <c r="EK24">
        <v>0</v>
      </c>
      <c r="EL24">
        <v>0</v>
      </c>
      <c r="EM24">
        <v>925034</v>
      </c>
      <c r="EN24">
        <v>273895</v>
      </c>
      <c r="EO24">
        <v>0</v>
      </c>
      <c r="EP24">
        <v>0</v>
      </c>
      <c r="EQ24">
        <v>0</v>
      </c>
      <c r="ER24">
        <v>0</v>
      </c>
      <c r="ES24">
        <v>0</v>
      </c>
      <c r="ET24">
        <v>0</v>
      </c>
      <c r="EU24">
        <v>0</v>
      </c>
      <c r="EV24">
        <v>0</v>
      </c>
      <c r="EW24">
        <v>0</v>
      </c>
      <c r="EX24">
        <v>11716.67</v>
      </c>
      <c r="EY24">
        <v>8340</v>
      </c>
      <c r="EZ24">
        <v>17580.23</v>
      </c>
      <c r="FA24">
        <v>0</v>
      </c>
      <c r="FB24">
        <v>0</v>
      </c>
      <c r="FC24">
        <v>0</v>
      </c>
      <c r="FD24">
        <v>20000</v>
      </c>
      <c r="FE24">
        <v>0</v>
      </c>
      <c r="FF24">
        <v>0</v>
      </c>
      <c r="FG24">
        <v>57636.899999999994</v>
      </c>
      <c r="FH24">
        <v>50620</v>
      </c>
      <c r="FI24">
        <v>66476</v>
      </c>
      <c r="FJ24">
        <v>19675</v>
      </c>
      <c r="FK24">
        <v>10823</v>
      </c>
      <c r="FL24">
        <v>0</v>
      </c>
      <c r="FM24">
        <v>1404159.9</v>
      </c>
      <c r="FN24">
        <v>19708</v>
      </c>
      <c r="FO24">
        <v>0</v>
      </c>
      <c r="FP24">
        <v>31270</v>
      </c>
      <c r="FQ24">
        <v>710</v>
      </c>
      <c r="FR24">
        <v>0</v>
      </c>
      <c r="FS24">
        <v>78807</v>
      </c>
      <c r="FT24">
        <v>0</v>
      </c>
      <c r="FU24">
        <v>5732</v>
      </c>
      <c r="FV24">
        <v>33854</v>
      </c>
      <c r="FW24">
        <v>170081</v>
      </c>
      <c r="FX24">
        <v>1234078.8999999999</v>
      </c>
      <c r="FY24">
        <v>0</v>
      </c>
      <c r="FZ24">
        <v>900000</v>
      </c>
      <c r="GA24">
        <v>280000</v>
      </c>
      <c r="GB24">
        <v>0</v>
      </c>
      <c r="GC24">
        <v>0</v>
      </c>
      <c r="GD24">
        <v>0</v>
      </c>
      <c r="GE24">
        <v>0</v>
      </c>
      <c r="GF24">
        <v>0</v>
      </c>
      <c r="GG24">
        <v>0</v>
      </c>
      <c r="GH24">
        <v>0</v>
      </c>
      <c r="GI24">
        <v>72988</v>
      </c>
      <c r="GJ24">
        <v>12702</v>
      </c>
      <c r="GK24">
        <v>119832</v>
      </c>
      <c r="GL24">
        <v>0</v>
      </c>
      <c r="GM24">
        <v>0</v>
      </c>
      <c r="GN24">
        <v>205522</v>
      </c>
      <c r="GO24">
        <v>0</v>
      </c>
      <c r="GP24">
        <v>0</v>
      </c>
      <c r="GQ24" t="s">
        <v>7226</v>
      </c>
      <c r="GR24">
        <v>0</v>
      </c>
      <c r="GS24">
        <v>0</v>
      </c>
      <c r="GT24">
        <v>0</v>
      </c>
      <c r="GU24">
        <v>0</v>
      </c>
      <c r="GV24" s="54" t="s">
        <v>7227</v>
      </c>
      <c r="GW24">
        <v>9</v>
      </c>
      <c r="GX24">
        <v>0</v>
      </c>
      <c r="GY24">
        <v>9</v>
      </c>
      <c r="GZ24">
        <v>0</v>
      </c>
      <c r="HA24">
        <v>0</v>
      </c>
      <c r="HB24">
        <v>0</v>
      </c>
      <c r="HG24"/>
      <c r="HH24"/>
      <c r="HI24"/>
      <c r="HJ24"/>
      <c r="HK24"/>
      <c r="HL24"/>
      <c r="HM24"/>
      <c r="HN24"/>
      <c r="HO24"/>
    </row>
    <row r="25" spans="1:223" ht="12.75" customHeight="1" x14ac:dyDescent="0.35">
      <c r="A25" s="428" t="s">
        <v>1003</v>
      </c>
      <c r="B25" s="429">
        <v>3</v>
      </c>
      <c r="C25" s="428" t="s">
        <v>1002</v>
      </c>
      <c r="D25" s="428" t="s">
        <v>1179</v>
      </c>
      <c r="E25" s="54" t="s">
        <v>1180</v>
      </c>
      <c r="F25" s="430" t="s">
        <v>1121</v>
      </c>
      <c r="G25" s="428">
        <v>39</v>
      </c>
      <c r="H25" s="428">
        <v>18</v>
      </c>
      <c r="I25" s="54" t="s">
        <v>43</v>
      </c>
      <c r="J25" s="54" t="s">
        <v>60</v>
      </c>
      <c r="L25" t="s">
        <v>945</v>
      </c>
      <c r="M25">
        <v>0</v>
      </c>
      <c r="N25">
        <v>0</v>
      </c>
      <c r="O25">
        <v>5</v>
      </c>
      <c r="P25">
        <v>1</v>
      </c>
      <c r="Q25">
        <v>0</v>
      </c>
      <c r="R25">
        <v>1</v>
      </c>
      <c r="S25">
        <v>9</v>
      </c>
      <c r="T25">
        <v>0</v>
      </c>
      <c r="U25">
        <v>0</v>
      </c>
      <c r="V25">
        <v>3</v>
      </c>
      <c r="W25">
        <v>0</v>
      </c>
      <c r="X25">
        <v>4</v>
      </c>
      <c r="Y25">
        <v>0</v>
      </c>
      <c r="Z25">
        <v>0</v>
      </c>
      <c r="AA25">
        <v>23</v>
      </c>
      <c r="AB25">
        <v>0</v>
      </c>
      <c r="AC25">
        <v>0</v>
      </c>
      <c r="AD25">
        <v>0</v>
      </c>
      <c r="AE25">
        <v>0</v>
      </c>
      <c r="AF25">
        <v>0</v>
      </c>
      <c r="AG25">
        <v>0</v>
      </c>
      <c r="AH25">
        <v>0</v>
      </c>
      <c r="AI25">
        <v>0</v>
      </c>
      <c r="AJ25">
        <v>0</v>
      </c>
      <c r="AK25">
        <v>0</v>
      </c>
      <c r="AL25">
        <v>0</v>
      </c>
      <c r="AM25">
        <v>0</v>
      </c>
      <c r="AN25">
        <v>0</v>
      </c>
      <c r="AO25">
        <v>0</v>
      </c>
      <c r="AP25">
        <v>0</v>
      </c>
      <c r="AQ25">
        <v>0</v>
      </c>
      <c r="AR25">
        <v>0</v>
      </c>
      <c r="AS25">
        <v>5</v>
      </c>
      <c r="AT25">
        <v>1</v>
      </c>
      <c r="AU25">
        <v>0</v>
      </c>
      <c r="AV25">
        <v>1</v>
      </c>
      <c r="AW25">
        <v>9</v>
      </c>
      <c r="AX25">
        <v>0</v>
      </c>
      <c r="AY25">
        <v>0</v>
      </c>
      <c r="AZ25">
        <v>3</v>
      </c>
      <c r="BA25">
        <v>0</v>
      </c>
      <c r="BB25">
        <v>4</v>
      </c>
      <c r="BC25">
        <v>0</v>
      </c>
      <c r="BD25">
        <v>0</v>
      </c>
      <c r="BE25">
        <v>23</v>
      </c>
      <c r="BF25">
        <v>1</v>
      </c>
      <c r="BG25">
        <v>0</v>
      </c>
      <c r="BH25">
        <v>0</v>
      </c>
      <c r="BI25">
        <v>0</v>
      </c>
      <c r="BJ25" t="s">
        <v>1447</v>
      </c>
      <c r="BK25">
        <v>29563</v>
      </c>
      <c r="BL25" t="s">
        <v>3227</v>
      </c>
      <c r="BM25">
        <v>37841</v>
      </c>
      <c r="BN25">
        <v>93</v>
      </c>
      <c r="BO25">
        <v>155400</v>
      </c>
      <c r="BP25">
        <v>0</v>
      </c>
      <c r="BQ25">
        <v>18</v>
      </c>
      <c r="BR25">
        <v>0</v>
      </c>
      <c r="BS25">
        <v>378564</v>
      </c>
      <c r="BT25">
        <v>2932</v>
      </c>
      <c r="BU25">
        <v>165163</v>
      </c>
      <c r="BV25">
        <v>73061</v>
      </c>
      <c r="BW25">
        <v>92308</v>
      </c>
      <c r="BX25">
        <v>31381</v>
      </c>
      <c r="BY25">
        <v>361913</v>
      </c>
      <c r="BZ25">
        <v>15398</v>
      </c>
      <c r="CA25">
        <v>380243</v>
      </c>
      <c r="CB25">
        <v>0</v>
      </c>
      <c r="CC25">
        <v>14889</v>
      </c>
      <c r="CD25">
        <v>3524</v>
      </c>
      <c r="CE25">
        <v>8218</v>
      </c>
      <c r="CF25">
        <v>1161</v>
      </c>
      <c r="CG25">
        <v>27792</v>
      </c>
      <c r="CH25">
        <v>27792</v>
      </c>
      <c r="CI25">
        <v>28</v>
      </c>
      <c r="CJ25">
        <v>12393</v>
      </c>
      <c r="CK25">
        <v>730</v>
      </c>
      <c r="CL25">
        <v>9319</v>
      </c>
      <c r="CM25">
        <v>22442</v>
      </c>
      <c r="CN25">
        <v>22470</v>
      </c>
      <c r="CO25">
        <v>44940</v>
      </c>
      <c r="CP25">
        <v>0</v>
      </c>
      <c r="CQ25">
        <v>546</v>
      </c>
      <c r="CR25">
        <v>0</v>
      </c>
      <c r="CS25">
        <v>0</v>
      </c>
      <c r="CT25">
        <v>546</v>
      </c>
      <c r="CU25">
        <v>546</v>
      </c>
      <c r="CV25" s="54">
        <v>4079</v>
      </c>
      <c r="CW25" s="54">
        <v>11126</v>
      </c>
      <c r="CX25" s="54">
        <v>1824</v>
      </c>
      <c r="CY25" s="54">
        <v>0</v>
      </c>
      <c r="CZ25" s="54">
        <v>0</v>
      </c>
      <c r="DA25">
        <v>0</v>
      </c>
      <c r="DB25">
        <v>12.7</v>
      </c>
      <c r="DC25">
        <v>90.9</v>
      </c>
      <c r="DD25">
        <v>103.60000000000001</v>
      </c>
      <c r="DE25">
        <v>0</v>
      </c>
      <c r="DF25">
        <v>0</v>
      </c>
      <c r="DG25">
        <v>129599</v>
      </c>
      <c r="DH25">
        <v>26093</v>
      </c>
      <c r="DI25">
        <v>47656</v>
      </c>
      <c r="DJ25">
        <v>7193</v>
      </c>
      <c r="DK25">
        <v>210541</v>
      </c>
      <c r="DL25">
        <v>6871</v>
      </c>
      <c r="DM25">
        <v>62</v>
      </c>
      <c r="DN25">
        <v>774</v>
      </c>
      <c r="DO25">
        <v>7707</v>
      </c>
      <c r="DP25">
        <v>20444</v>
      </c>
      <c r="DQ25">
        <v>8575</v>
      </c>
      <c r="DR25">
        <v>20481</v>
      </c>
      <c r="DS25">
        <v>0</v>
      </c>
      <c r="DT25">
        <v>0</v>
      </c>
      <c r="DU25">
        <v>0</v>
      </c>
      <c r="DV25">
        <v>9155</v>
      </c>
      <c r="DW25">
        <v>5301</v>
      </c>
      <c r="DX25">
        <v>56.5</v>
      </c>
      <c r="DY25">
        <v>65.42</v>
      </c>
      <c r="DZ25">
        <v>73.8</v>
      </c>
      <c r="EA25">
        <v>0</v>
      </c>
      <c r="EB25">
        <v>0</v>
      </c>
      <c r="EC25" t="s">
        <v>180</v>
      </c>
      <c r="ED25">
        <v>19977</v>
      </c>
      <c r="EE25">
        <v>183</v>
      </c>
      <c r="EF25">
        <v>199247</v>
      </c>
      <c r="EG25">
        <v>0</v>
      </c>
      <c r="EH25" t="s">
        <v>180</v>
      </c>
      <c r="EI25">
        <v>18</v>
      </c>
      <c r="EJ25">
        <v>29330</v>
      </c>
      <c r="EK25">
        <v>0</v>
      </c>
      <c r="EL25">
        <v>0</v>
      </c>
      <c r="EM25">
        <v>3042805</v>
      </c>
      <c r="EN25">
        <v>355208</v>
      </c>
      <c r="EO25">
        <v>0</v>
      </c>
      <c r="EP25">
        <v>118064.93</v>
      </c>
      <c r="EQ25">
        <v>31978.22</v>
      </c>
      <c r="ER25">
        <v>44248.68</v>
      </c>
      <c r="ES25">
        <v>7356.38</v>
      </c>
      <c r="ET25">
        <v>544.09</v>
      </c>
      <c r="EU25">
        <v>27742.29</v>
      </c>
      <c r="EV25">
        <v>0</v>
      </c>
      <c r="EW25">
        <v>0</v>
      </c>
      <c r="EX25">
        <v>7572.31</v>
      </c>
      <c r="EY25">
        <v>15131.56</v>
      </c>
      <c r="EZ25">
        <v>10449.629999999999</v>
      </c>
      <c r="FA25">
        <v>0</v>
      </c>
      <c r="FB25">
        <v>0</v>
      </c>
      <c r="FC25">
        <v>0</v>
      </c>
      <c r="FD25">
        <v>316</v>
      </c>
      <c r="FE25">
        <v>0</v>
      </c>
      <c r="FF25">
        <v>0</v>
      </c>
      <c r="FG25">
        <v>263404.08999999997</v>
      </c>
      <c r="FH25">
        <v>54500</v>
      </c>
      <c r="FI25">
        <v>116959</v>
      </c>
      <c r="FJ25" t="s">
        <v>1387</v>
      </c>
      <c r="FK25" t="s">
        <v>1387</v>
      </c>
      <c r="FL25" t="s">
        <v>1387</v>
      </c>
      <c r="FM25">
        <v>3832876.09</v>
      </c>
      <c r="FN25">
        <v>1709</v>
      </c>
      <c r="FO25">
        <v>0</v>
      </c>
      <c r="FP25">
        <v>0</v>
      </c>
      <c r="FQ25">
        <v>41</v>
      </c>
      <c r="FR25">
        <v>18525</v>
      </c>
      <c r="FS25">
        <v>0</v>
      </c>
      <c r="FT25">
        <v>0</v>
      </c>
      <c r="FU25">
        <v>0</v>
      </c>
      <c r="FV25">
        <v>146626</v>
      </c>
      <c r="FW25">
        <v>166901</v>
      </c>
      <c r="FX25">
        <v>3665975.09</v>
      </c>
      <c r="FY25">
        <v>0</v>
      </c>
      <c r="FZ25">
        <v>3290720</v>
      </c>
      <c r="GA25">
        <v>794430</v>
      </c>
      <c r="GB25">
        <v>303875</v>
      </c>
      <c r="GC25">
        <v>150230</v>
      </c>
      <c r="GD25">
        <v>4539255</v>
      </c>
      <c r="GE25">
        <v>182056</v>
      </c>
      <c r="GF25">
        <v>4357199</v>
      </c>
      <c r="GG25">
        <v>0</v>
      </c>
      <c r="GH25">
        <v>0</v>
      </c>
      <c r="GI25">
        <v>554000</v>
      </c>
      <c r="GJ25">
        <v>70000</v>
      </c>
      <c r="GK25">
        <v>0</v>
      </c>
      <c r="GL25">
        <v>0</v>
      </c>
      <c r="GM25">
        <v>0</v>
      </c>
      <c r="GN25">
        <v>0</v>
      </c>
      <c r="GO25" t="s">
        <v>7228</v>
      </c>
      <c r="GP25">
        <v>0</v>
      </c>
      <c r="GQ25" t="s">
        <v>7229</v>
      </c>
      <c r="GR25">
        <v>0</v>
      </c>
      <c r="GS25">
        <v>0</v>
      </c>
      <c r="GT25">
        <v>0</v>
      </c>
      <c r="GU25">
        <v>0</v>
      </c>
      <c r="GV25" s="54" t="s">
        <v>7230</v>
      </c>
      <c r="GW25">
        <v>23</v>
      </c>
      <c r="GX25">
        <v>0</v>
      </c>
      <c r="GY25">
        <v>0</v>
      </c>
      <c r="GZ25">
        <v>0</v>
      </c>
      <c r="HA25">
        <v>23</v>
      </c>
      <c r="HB25">
        <v>0</v>
      </c>
      <c r="HG25"/>
      <c r="HH25"/>
      <c r="HI25"/>
      <c r="HJ25"/>
      <c r="HK25"/>
      <c r="HL25"/>
      <c r="HM25"/>
      <c r="HN25"/>
      <c r="HO25"/>
    </row>
    <row r="26" spans="1:223" ht="12.75" customHeight="1" x14ac:dyDescent="0.35">
      <c r="A26" s="428" t="s">
        <v>1003</v>
      </c>
      <c r="B26" s="429">
        <v>4</v>
      </c>
      <c r="C26" s="428" t="s">
        <v>1002</v>
      </c>
      <c r="D26" s="428" t="s">
        <v>1182</v>
      </c>
      <c r="E26" s="54" t="s">
        <v>1183</v>
      </c>
      <c r="F26" s="430" t="s">
        <v>1121</v>
      </c>
      <c r="G26" s="428">
        <v>11</v>
      </c>
      <c r="H26" s="428">
        <v>0</v>
      </c>
      <c r="I26" s="54" t="s">
        <v>43</v>
      </c>
      <c r="J26" s="54" t="s">
        <v>60</v>
      </c>
      <c r="L26" t="s">
        <v>739</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1</v>
      </c>
      <c r="BG26">
        <v>0</v>
      </c>
      <c r="BH26">
        <v>0</v>
      </c>
      <c r="BI26">
        <v>6</v>
      </c>
      <c r="BJ26" t="s">
        <v>3254</v>
      </c>
      <c r="BK26">
        <v>200722</v>
      </c>
      <c r="BL26" t="s">
        <v>1336</v>
      </c>
      <c r="BM26">
        <v>154860</v>
      </c>
      <c r="BN26">
        <v>145</v>
      </c>
      <c r="BO26">
        <v>314468</v>
      </c>
      <c r="BP26">
        <v>37673</v>
      </c>
      <c r="BQ26">
        <v>145</v>
      </c>
      <c r="BR26">
        <v>0</v>
      </c>
      <c r="BS26">
        <v>221804</v>
      </c>
      <c r="BT26">
        <v>2802</v>
      </c>
      <c r="BU26">
        <v>47910</v>
      </c>
      <c r="BV26">
        <v>35512</v>
      </c>
      <c r="BW26">
        <v>85711</v>
      </c>
      <c r="BX26">
        <v>24515</v>
      </c>
      <c r="BY26">
        <v>193648</v>
      </c>
      <c r="BZ26">
        <v>8505</v>
      </c>
      <c r="CA26">
        <v>204955</v>
      </c>
      <c r="CB26">
        <v>25</v>
      </c>
      <c r="CC26">
        <v>10922</v>
      </c>
      <c r="CD26">
        <v>7043</v>
      </c>
      <c r="CE26">
        <v>23401</v>
      </c>
      <c r="CF26">
        <v>5160</v>
      </c>
      <c r="CG26">
        <v>46526</v>
      </c>
      <c r="CH26">
        <v>46551</v>
      </c>
      <c r="CI26">
        <v>0</v>
      </c>
      <c r="CJ26">
        <v>2801</v>
      </c>
      <c r="CK26">
        <v>393</v>
      </c>
      <c r="CL26">
        <v>1771</v>
      </c>
      <c r="CM26">
        <v>4965</v>
      </c>
      <c r="CN26">
        <v>223</v>
      </c>
      <c r="CO26">
        <v>5188</v>
      </c>
      <c r="CP26">
        <v>0</v>
      </c>
      <c r="CQ26">
        <v>559</v>
      </c>
      <c r="CR26">
        <v>90</v>
      </c>
      <c r="CS26">
        <v>214</v>
      </c>
      <c r="CT26">
        <v>863</v>
      </c>
      <c r="CU26">
        <v>863</v>
      </c>
      <c r="CV26" s="54">
        <v>104770</v>
      </c>
      <c r="CW26" s="54">
        <v>7211</v>
      </c>
      <c r="CX26" s="54" t="s">
        <v>5</v>
      </c>
      <c r="CY26" s="54" t="s">
        <v>5</v>
      </c>
      <c r="CZ26" s="54" t="s">
        <v>5</v>
      </c>
      <c r="DA26" t="s">
        <v>5</v>
      </c>
      <c r="DB26">
        <v>0</v>
      </c>
      <c r="DC26">
        <v>0</v>
      </c>
      <c r="DD26">
        <v>0</v>
      </c>
      <c r="DE26">
        <v>0</v>
      </c>
      <c r="DF26">
        <v>0</v>
      </c>
      <c r="DG26">
        <v>145807</v>
      </c>
      <c r="DH26">
        <v>124300</v>
      </c>
      <c r="DI26">
        <v>406532</v>
      </c>
      <c r="DJ26">
        <v>62857</v>
      </c>
      <c r="DK26">
        <v>739496</v>
      </c>
      <c r="DL26">
        <v>3778</v>
      </c>
      <c r="DM26">
        <v>496</v>
      </c>
      <c r="DN26">
        <v>4328</v>
      </c>
      <c r="DO26">
        <v>8602</v>
      </c>
      <c r="DP26">
        <v>0</v>
      </c>
      <c r="DQ26">
        <v>0</v>
      </c>
      <c r="DR26">
        <v>0</v>
      </c>
      <c r="DS26">
        <v>0</v>
      </c>
      <c r="DT26">
        <v>156</v>
      </c>
      <c r="DU26">
        <v>0</v>
      </c>
      <c r="DV26">
        <v>14668</v>
      </c>
      <c r="DW26">
        <v>14668</v>
      </c>
      <c r="DX26">
        <v>14.1</v>
      </c>
      <c r="DY26">
        <v>33.31</v>
      </c>
      <c r="DZ26">
        <v>52.59</v>
      </c>
      <c r="EA26">
        <v>0</v>
      </c>
      <c r="EB26">
        <v>0</v>
      </c>
      <c r="EC26" t="s">
        <v>180</v>
      </c>
      <c r="ED26">
        <v>26496</v>
      </c>
      <c r="EE26">
        <v>0</v>
      </c>
      <c r="EF26">
        <v>0</v>
      </c>
      <c r="EG26">
        <v>0</v>
      </c>
      <c r="EH26" t="s">
        <v>180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0</v>
      </c>
      <c r="FY26">
        <v>0</v>
      </c>
      <c r="FZ26">
        <v>0</v>
      </c>
      <c r="GA26">
        <v>0</v>
      </c>
      <c r="GB26">
        <v>0</v>
      </c>
      <c r="GC26">
        <v>0</v>
      </c>
      <c r="GD26">
        <v>0</v>
      </c>
      <c r="GE26">
        <v>0</v>
      </c>
      <c r="GF26">
        <v>0</v>
      </c>
      <c r="GG26">
        <v>0</v>
      </c>
      <c r="GH26">
        <v>0</v>
      </c>
      <c r="GI26">
        <v>0</v>
      </c>
      <c r="GJ26">
        <v>0</v>
      </c>
      <c r="GK26">
        <v>0</v>
      </c>
      <c r="GL26">
        <v>0</v>
      </c>
      <c r="GM26">
        <v>0</v>
      </c>
      <c r="GN26">
        <v>0</v>
      </c>
      <c r="GO26">
        <v>0</v>
      </c>
      <c r="GP26">
        <v>0</v>
      </c>
      <c r="GQ26">
        <v>0</v>
      </c>
      <c r="GR26">
        <v>0</v>
      </c>
      <c r="GS26">
        <v>0</v>
      </c>
      <c r="GT26">
        <v>0</v>
      </c>
      <c r="GU26">
        <v>0</v>
      </c>
      <c r="GV26" s="54">
        <v>0</v>
      </c>
      <c r="GW26">
        <v>0</v>
      </c>
      <c r="GX26">
        <v>0</v>
      </c>
      <c r="GY26">
        <v>0</v>
      </c>
      <c r="GZ26">
        <v>0</v>
      </c>
      <c r="HA26">
        <v>0</v>
      </c>
      <c r="HB26">
        <v>0</v>
      </c>
      <c r="HG26"/>
      <c r="HH26"/>
      <c r="HI26"/>
      <c r="HJ26"/>
      <c r="HK26"/>
      <c r="HL26"/>
      <c r="HM26"/>
      <c r="HN26"/>
      <c r="HO26"/>
    </row>
    <row r="27" spans="1:223" ht="12.75" customHeight="1" x14ac:dyDescent="0.35">
      <c r="A27" s="428" t="s">
        <v>1003</v>
      </c>
      <c r="B27" s="429">
        <v>5</v>
      </c>
      <c r="C27" s="428" t="s">
        <v>1002</v>
      </c>
      <c r="D27" s="428" t="s">
        <v>1184</v>
      </c>
      <c r="E27" s="54" t="s">
        <v>1185</v>
      </c>
      <c r="F27" s="430" t="s">
        <v>1121</v>
      </c>
      <c r="G27" s="428">
        <v>71.5</v>
      </c>
      <c r="H27" s="428">
        <v>0</v>
      </c>
      <c r="I27" s="54" t="s">
        <v>43</v>
      </c>
      <c r="J27" s="54" t="s">
        <v>60</v>
      </c>
      <c r="L27" t="s">
        <v>991</v>
      </c>
      <c r="M27">
        <v>0</v>
      </c>
      <c r="N27">
        <v>0</v>
      </c>
      <c r="O27">
        <v>5</v>
      </c>
      <c r="P27">
        <v>1</v>
      </c>
      <c r="Q27">
        <v>2</v>
      </c>
      <c r="R27">
        <v>1</v>
      </c>
      <c r="S27">
        <v>0</v>
      </c>
      <c r="T27">
        <v>2</v>
      </c>
      <c r="U27">
        <v>1</v>
      </c>
      <c r="V27">
        <v>0</v>
      </c>
      <c r="W27">
        <v>0</v>
      </c>
      <c r="X27">
        <v>0</v>
      </c>
      <c r="Y27">
        <v>0</v>
      </c>
      <c r="Z27">
        <v>0</v>
      </c>
      <c r="AA27">
        <v>12</v>
      </c>
      <c r="AB27">
        <v>0</v>
      </c>
      <c r="AC27">
        <v>0</v>
      </c>
      <c r="AD27">
        <v>0</v>
      </c>
      <c r="AE27">
        <v>0</v>
      </c>
      <c r="AF27">
        <v>0</v>
      </c>
      <c r="AG27">
        <v>0</v>
      </c>
      <c r="AH27">
        <v>0</v>
      </c>
      <c r="AI27">
        <v>0</v>
      </c>
      <c r="AJ27">
        <v>0</v>
      </c>
      <c r="AK27">
        <v>0</v>
      </c>
      <c r="AL27">
        <v>0</v>
      </c>
      <c r="AM27">
        <v>0</v>
      </c>
      <c r="AN27">
        <v>0</v>
      </c>
      <c r="AO27">
        <v>0</v>
      </c>
      <c r="AP27">
        <v>0</v>
      </c>
      <c r="AQ27">
        <v>0</v>
      </c>
      <c r="AR27">
        <v>0</v>
      </c>
      <c r="AS27">
        <v>5</v>
      </c>
      <c r="AT27">
        <v>1</v>
      </c>
      <c r="AU27">
        <v>2</v>
      </c>
      <c r="AV27">
        <v>1</v>
      </c>
      <c r="AW27">
        <v>0</v>
      </c>
      <c r="AX27">
        <v>2</v>
      </c>
      <c r="AY27">
        <v>1</v>
      </c>
      <c r="AZ27">
        <v>0</v>
      </c>
      <c r="BA27">
        <v>0</v>
      </c>
      <c r="BB27">
        <v>0</v>
      </c>
      <c r="BC27">
        <v>0</v>
      </c>
      <c r="BD27">
        <v>0</v>
      </c>
      <c r="BE27">
        <v>12</v>
      </c>
      <c r="BF27">
        <v>1</v>
      </c>
      <c r="BG27">
        <v>0</v>
      </c>
      <c r="BH27">
        <v>0</v>
      </c>
      <c r="BI27">
        <v>0</v>
      </c>
      <c r="BJ27" t="s">
        <v>1438</v>
      </c>
      <c r="BK27">
        <v>19824</v>
      </c>
      <c r="BL27" t="s">
        <v>1438</v>
      </c>
      <c r="BM27">
        <v>10877</v>
      </c>
      <c r="BN27">
        <v>106</v>
      </c>
      <c r="BO27">
        <v>79444</v>
      </c>
      <c r="BP27">
        <v>7312</v>
      </c>
      <c r="BQ27">
        <v>12</v>
      </c>
      <c r="BR27">
        <v>0</v>
      </c>
      <c r="BS27">
        <v>178226</v>
      </c>
      <c r="BT27">
        <v>13307</v>
      </c>
      <c r="BU27">
        <v>53889</v>
      </c>
      <c r="BV27">
        <v>37842</v>
      </c>
      <c r="BW27">
        <v>46717</v>
      </c>
      <c r="BX27">
        <v>17964</v>
      </c>
      <c r="BY27">
        <v>156412</v>
      </c>
      <c r="BZ27">
        <v>576</v>
      </c>
      <c r="CA27">
        <v>170295</v>
      </c>
      <c r="CB27">
        <v>226</v>
      </c>
      <c r="CC27">
        <v>12566</v>
      </c>
      <c r="CD27">
        <v>3450</v>
      </c>
      <c r="CE27">
        <v>9326</v>
      </c>
      <c r="CF27">
        <v>2883</v>
      </c>
      <c r="CG27">
        <v>28225</v>
      </c>
      <c r="CH27">
        <v>28451</v>
      </c>
      <c r="CI27">
        <v>12</v>
      </c>
      <c r="CJ27">
        <v>5442</v>
      </c>
      <c r="CK27">
        <v>690</v>
      </c>
      <c r="CL27">
        <v>2116</v>
      </c>
      <c r="CM27">
        <v>8248</v>
      </c>
      <c r="CN27">
        <v>4</v>
      </c>
      <c r="CO27">
        <v>8264</v>
      </c>
      <c r="CP27">
        <v>0</v>
      </c>
      <c r="CQ27">
        <v>345</v>
      </c>
      <c r="CR27">
        <v>120</v>
      </c>
      <c r="CS27">
        <v>4</v>
      </c>
      <c r="CT27">
        <v>469</v>
      </c>
      <c r="CU27">
        <v>469</v>
      </c>
      <c r="CV27" s="54">
        <v>14173</v>
      </c>
      <c r="CW27" s="54">
        <v>31147</v>
      </c>
      <c r="CX27" s="54">
        <v>19118</v>
      </c>
      <c r="CY27" s="54">
        <v>0</v>
      </c>
      <c r="CZ27" s="54">
        <v>0</v>
      </c>
      <c r="DA27">
        <v>13</v>
      </c>
      <c r="DB27">
        <v>6</v>
      </c>
      <c r="DC27">
        <v>61.1</v>
      </c>
      <c r="DD27">
        <v>67.099999999999994</v>
      </c>
      <c r="DE27">
        <v>24</v>
      </c>
      <c r="DF27">
        <v>119</v>
      </c>
      <c r="DG27">
        <v>66563</v>
      </c>
      <c r="DH27">
        <v>10919</v>
      </c>
      <c r="DI27">
        <v>36488</v>
      </c>
      <c r="DJ27">
        <v>6070</v>
      </c>
      <c r="DK27">
        <v>120040</v>
      </c>
      <c r="DL27">
        <v>3765</v>
      </c>
      <c r="DM27">
        <v>154</v>
      </c>
      <c r="DN27">
        <v>594</v>
      </c>
      <c r="DO27">
        <v>4513</v>
      </c>
      <c r="DP27">
        <v>44090</v>
      </c>
      <c r="DQ27">
        <v>110965</v>
      </c>
      <c r="DR27">
        <v>17708</v>
      </c>
      <c r="DS27">
        <v>0</v>
      </c>
      <c r="DT27">
        <v>0</v>
      </c>
      <c r="DU27">
        <v>10</v>
      </c>
      <c r="DV27">
        <v>19653</v>
      </c>
      <c r="DW27">
        <v>11922</v>
      </c>
      <c r="DX27">
        <v>48</v>
      </c>
      <c r="DY27">
        <v>65</v>
      </c>
      <c r="DZ27">
        <v>72</v>
      </c>
      <c r="EA27">
        <v>20666</v>
      </c>
      <c r="EB27">
        <v>1419</v>
      </c>
      <c r="EC27" t="s">
        <v>709</v>
      </c>
      <c r="ED27">
        <v>29026</v>
      </c>
      <c r="EE27">
        <v>79</v>
      </c>
      <c r="EF27">
        <v>80041</v>
      </c>
      <c r="EG27">
        <v>0</v>
      </c>
      <c r="EH27" t="s">
        <v>709</v>
      </c>
      <c r="EI27">
        <v>9</v>
      </c>
      <c r="EJ27">
        <v>1483994</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0</v>
      </c>
      <c r="GA27">
        <v>0</v>
      </c>
      <c r="GB27">
        <v>0</v>
      </c>
      <c r="GC27">
        <v>0</v>
      </c>
      <c r="GD27">
        <v>0</v>
      </c>
      <c r="GE27">
        <v>0</v>
      </c>
      <c r="GF27">
        <v>0</v>
      </c>
      <c r="GG27">
        <v>0</v>
      </c>
      <c r="GH27">
        <v>0</v>
      </c>
      <c r="GI27">
        <v>0</v>
      </c>
      <c r="GJ27">
        <v>0</v>
      </c>
      <c r="GK27">
        <v>0</v>
      </c>
      <c r="GL27">
        <v>0</v>
      </c>
      <c r="GM27">
        <v>0</v>
      </c>
      <c r="GN27">
        <v>0</v>
      </c>
      <c r="GO27">
        <v>0</v>
      </c>
      <c r="GP27">
        <v>0</v>
      </c>
      <c r="GQ27">
        <v>0</v>
      </c>
      <c r="GR27">
        <v>0</v>
      </c>
      <c r="GS27">
        <v>0</v>
      </c>
      <c r="GT27">
        <v>0</v>
      </c>
      <c r="GU27">
        <v>0</v>
      </c>
      <c r="GV27" s="54" t="s">
        <v>7231</v>
      </c>
      <c r="GW27">
        <v>12</v>
      </c>
      <c r="GX27">
        <v>0</v>
      </c>
      <c r="GY27">
        <v>0</v>
      </c>
      <c r="GZ27">
        <v>0</v>
      </c>
      <c r="HA27">
        <v>12</v>
      </c>
      <c r="HB27">
        <v>0</v>
      </c>
      <c r="HG27"/>
      <c r="HH27"/>
      <c r="HI27"/>
      <c r="HJ27"/>
      <c r="HK27"/>
      <c r="HL27"/>
      <c r="HM27"/>
      <c r="HN27"/>
      <c r="HO27"/>
    </row>
    <row r="28" spans="1:223" ht="12.75" customHeight="1" x14ac:dyDescent="0.35">
      <c r="A28" s="428" t="s">
        <v>1003</v>
      </c>
      <c r="B28" s="429">
        <v>6</v>
      </c>
      <c r="C28" s="428" t="s">
        <v>1002</v>
      </c>
      <c r="D28" s="428" t="s">
        <v>1188</v>
      </c>
      <c r="E28" s="54" t="s">
        <v>1189</v>
      </c>
      <c r="F28" s="430" t="s">
        <v>1121</v>
      </c>
      <c r="G28" s="428">
        <v>34</v>
      </c>
      <c r="H28" s="428">
        <v>0</v>
      </c>
      <c r="I28" s="54" t="s">
        <v>43</v>
      </c>
      <c r="J28" s="54" t="s">
        <v>60</v>
      </c>
      <c r="L28" t="s">
        <v>721</v>
      </c>
      <c r="M28">
        <v>0</v>
      </c>
      <c r="N28">
        <v>0</v>
      </c>
      <c r="O28">
        <v>0</v>
      </c>
      <c r="P28">
        <v>0</v>
      </c>
      <c r="Q28">
        <v>1</v>
      </c>
      <c r="R28">
        <v>0</v>
      </c>
      <c r="S28">
        <v>5</v>
      </c>
      <c r="T28">
        <v>0</v>
      </c>
      <c r="U28">
        <v>0</v>
      </c>
      <c r="V28">
        <v>0</v>
      </c>
      <c r="W28">
        <v>0</v>
      </c>
      <c r="X28">
        <v>0</v>
      </c>
      <c r="Y28">
        <v>0</v>
      </c>
      <c r="Z28">
        <v>0</v>
      </c>
      <c r="AA28">
        <v>6</v>
      </c>
      <c r="AB28">
        <v>0</v>
      </c>
      <c r="AC28">
        <v>0</v>
      </c>
      <c r="AD28">
        <v>0</v>
      </c>
      <c r="AE28">
        <v>0</v>
      </c>
      <c r="AF28">
        <v>2</v>
      </c>
      <c r="AG28">
        <v>1</v>
      </c>
      <c r="AH28">
        <v>0</v>
      </c>
      <c r="AI28">
        <v>1</v>
      </c>
      <c r="AJ28">
        <v>1</v>
      </c>
      <c r="AK28">
        <v>0</v>
      </c>
      <c r="AL28">
        <v>1</v>
      </c>
      <c r="AM28">
        <v>0</v>
      </c>
      <c r="AN28">
        <v>0</v>
      </c>
      <c r="AO28">
        <v>0</v>
      </c>
      <c r="AP28">
        <v>6</v>
      </c>
      <c r="AQ28">
        <v>0</v>
      </c>
      <c r="AR28">
        <v>0</v>
      </c>
      <c r="AS28">
        <v>0</v>
      </c>
      <c r="AT28">
        <v>0</v>
      </c>
      <c r="AU28">
        <v>3</v>
      </c>
      <c r="AV28">
        <v>1</v>
      </c>
      <c r="AW28">
        <v>5</v>
      </c>
      <c r="AX28">
        <v>1</v>
      </c>
      <c r="AY28">
        <v>1</v>
      </c>
      <c r="AZ28">
        <v>0</v>
      </c>
      <c r="BA28">
        <v>1</v>
      </c>
      <c r="BB28">
        <v>0</v>
      </c>
      <c r="BC28">
        <v>0</v>
      </c>
      <c r="BD28">
        <v>0</v>
      </c>
      <c r="BE28">
        <v>12</v>
      </c>
      <c r="BF28">
        <v>1</v>
      </c>
      <c r="BG28">
        <v>0</v>
      </c>
      <c r="BH28">
        <v>0</v>
      </c>
      <c r="BI28">
        <v>0</v>
      </c>
      <c r="BJ28" t="s">
        <v>1253</v>
      </c>
      <c r="BK28">
        <v>84956</v>
      </c>
      <c r="BL28" t="s">
        <v>1253</v>
      </c>
      <c r="BM28">
        <v>117183</v>
      </c>
      <c r="BN28">
        <v>122</v>
      </c>
      <c r="BO28">
        <v>114258</v>
      </c>
      <c r="BP28">
        <v>23112</v>
      </c>
      <c r="BQ28">
        <v>6</v>
      </c>
      <c r="BR28">
        <v>0</v>
      </c>
      <c r="BS28">
        <v>244084</v>
      </c>
      <c r="BT28">
        <v>91707</v>
      </c>
      <c r="BU28">
        <v>47347</v>
      </c>
      <c r="BV28">
        <v>34173</v>
      </c>
      <c r="BW28">
        <v>42572</v>
      </c>
      <c r="BX28">
        <v>13748</v>
      </c>
      <c r="BY28">
        <v>137840</v>
      </c>
      <c r="BZ28">
        <v>4979</v>
      </c>
      <c r="CA28">
        <v>234526</v>
      </c>
      <c r="CB28">
        <v>20</v>
      </c>
      <c r="CC28">
        <v>2847</v>
      </c>
      <c r="CD28">
        <v>1979</v>
      </c>
      <c r="CE28">
        <v>2866</v>
      </c>
      <c r="CF28">
        <v>803</v>
      </c>
      <c r="CG28">
        <v>8495</v>
      </c>
      <c r="CH28">
        <v>8515</v>
      </c>
      <c r="CI28">
        <v>0</v>
      </c>
      <c r="CJ28">
        <v>3758</v>
      </c>
      <c r="CK28">
        <v>694</v>
      </c>
      <c r="CL28">
        <v>2123</v>
      </c>
      <c r="CM28">
        <v>6575</v>
      </c>
      <c r="CN28">
        <v>2285</v>
      </c>
      <c r="CO28">
        <v>8860</v>
      </c>
      <c r="CP28">
        <v>0</v>
      </c>
      <c r="CQ28">
        <v>76</v>
      </c>
      <c r="CR28">
        <v>9</v>
      </c>
      <c r="CS28">
        <v>0</v>
      </c>
      <c r="CT28">
        <v>85</v>
      </c>
      <c r="CU28">
        <v>85</v>
      </c>
      <c r="CV28" s="54">
        <v>10235</v>
      </c>
      <c r="CW28" s="54">
        <v>8403</v>
      </c>
      <c r="CX28" s="54">
        <v>1024</v>
      </c>
      <c r="CY28" s="54">
        <v>0</v>
      </c>
      <c r="CZ28" s="54">
        <v>0</v>
      </c>
      <c r="DA28">
        <v>0</v>
      </c>
      <c r="DB28">
        <v>8</v>
      </c>
      <c r="DC28">
        <v>36.299999999999997</v>
      </c>
      <c r="DD28">
        <v>44.3</v>
      </c>
      <c r="DE28">
        <v>76</v>
      </c>
      <c r="DF28">
        <v>1341.75</v>
      </c>
      <c r="DG28">
        <v>92749</v>
      </c>
      <c r="DH28">
        <v>44370</v>
      </c>
      <c r="DI28">
        <v>152986</v>
      </c>
      <c r="DJ28">
        <v>23665</v>
      </c>
      <c r="DK28">
        <v>313770</v>
      </c>
      <c r="DL28">
        <v>2376</v>
      </c>
      <c r="DM28">
        <v>245</v>
      </c>
      <c r="DN28">
        <v>203</v>
      </c>
      <c r="DO28">
        <v>2824</v>
      </c>
      <c r="DP28">
        <v>26342</v>
      </c>
      <c r="DQ28">
        <v>187364</v>
      </c>
      <c r="DR28">
        <v>10130</v>
      </c>
      <c r="DS28">
        <v>0</v>
      </c>
      <c r="DT28">
        <v>0</v>
      </c>
      <c r="DU28">
        <v>0</v>
      </c>
      <c r="DV28">
        <v>18731</v>
      </c>
      <c r="DW28">
        <v>12765</v>
      </c>
      <c r="DX28">
        <v>57</v>
      </c>
      <c r="DY28">
        <v>73</v>
      </c>
      <c r="DZ28">
        <v>84</v>
      </c>
      <c r="EA28">
        <v>50115</v>
      </c>
      <c r="EB28">
        <v>0</v>
      </c>
      <c r="EC28" t="s">
        <v>703</v>
      </c>
      <c r="ED28">
        <v>16950</v>
      </c>
      <c r="EE28">
        <v>71</v>
      </c>
      <c r="EF28">
        <v>312613</v>
      </c>
      <c r="EG28">
        <v>60682</v>
      </c>
      <c r="EH28" t="s">
        <v>709</v>
      </c>
      <c r="EI28">
        <v>6</v>
      </c>
      <c r="EJ28">
        <v>155730</v>
      </c>
      <c r="EK28">
        <v>0</v>
      </c>
      <c r="EL28">
        <v>0</v>
      </c>
      <c r="EM28">
        <v>1784543</v>
      </c>
      <c r="EN28">
        <v>431724</v>
      </c>
      <c r="EO28">
        <v>196</v>
      </c>
      <c r="EP28">
        <v>28144</v>
      </c>
      <c r="EQ28">
        <v>23804</v>
      </c>
      <c r="ER28">
        <v>18392</v>
      </c>
      <c r="ES28">
        <v>6487</v>
      </c>
      <c r="ET28">
        <v>273</v>
      </c>
      <c r="EU28">
        <v>5287</v>
      </c>
      <c r="EV28">
        <v>281</v>
      </c>
      <c r="EW28">
        <v>0</v>
      </c>
      <c r="EX28">
        <v>10220</v>
      </c>
      <c r="EY28">
        <v>14508</v>
      </c>
      <c r="EZ28">
        <v>4280</v>
      </c>
      <c r="FA28">
        <v>0</v>
      </c>
      <c r="FB28">
        <v>0</v>
      </c>
      <c r="FC28">
        <v>0</v>
      </c>
      <c r="FD28">
        <v>15472</v>
      </c>
      <c r="FE28">
        <v>3790</v>
      </c>
      <c r="FF28">
        <v>0</v>
      </c>
      <c r="FG28">
        <v>131134</v>
      </c>
      <c r="FH28">
        <v>163182.72</v>
      </c>
      <c r="FI28">
        <v>295875.01</v>
      </c>
      <c r="FJ28">
        <v>1537</v>
      </c>
      <c r="FK28">
        <v>1619</v>
      </c>
      <c r="FL28">
        <v>0</v>
      </c>
      <c r="FM28">
        <v>0</v>
      </c>
      <c r="FN28">
        <v>11863.47</v>
      </c>
      <c r="FO28">
        <v>582.97</v>
      </c>
      <c r="FP28">
        <v>29007.26</v>
      </c>
      <c r="FQ28">
        <v>733.58</v>
      </c>
      <c r="FR28">
        <v>0</v>
      </c>
      <c r="FS28">
        <v>121313</v>
      </c>
      <c r="FT28">
        <v>0</v>
      </c>
      <c r="FU28">
        <v>20047.8</v>
      </c>
      <c r="FV28">
        <v>0</v>
      </c>
      <c r="FW28">
        <v>183548.08</v>
      </c>
      <c r="FX28">
        <v>0</v>
      </c>
      <c r="FY28">
        <v>1931721.03</v>
      </c>
      <c r="FZ28">
        <v>1513665</v>
      </c>
      <c r="GA28">
        <v>425000</v>
      </c>
      <c r="GB28">
        <v>267000</v>
      </c>
      <c r="GC28">
        <v>497901.89</v>
      </c>
      <c r="GD28">
        <v>2703566.89</v>
      </c>
      <c r="GE28">
        <v>254000</v>
      </c>
      <c r="GF28">
        <v>2449566.89</v>
      </c>
      <c r="GG28">
        <v>1931721.03</v>
      </c>
      <c r="GH28">
        <v>724870.8</v>
      </c>
      <c r="GI28">
        <v>0</v>
      </c>
      <c r="GJ28">
        <v>17194.64</v>
      </c>
      <c r="GK28">
        <v>0</v>
      </c>
      <c r="GL28">
        <v>0</v>
      </c>
      <c r="GM28">
        <v>0</v>
      </c>
      <c r="GN28">
        <v>742065.44000000006</v>
      </c>
      <c r="GO28">
        <v>0</v>
      </c>
      <c r="GP28">
        <v>0</v>
      </c>
      <c r="GQ28">
        <v>0</v>
      </c>
      <c r="GR28" t="s">
        <v>7232</v>
      </c>
      <c r="GS28">
        <v>0</v>
      </c>
      <c r="GT28">
        <v>0</v>
      </c>
      <c r="GU28">
        <v>0</v>
      </c>
      <c r="GV28" s="54" t="s">
        <v>7233</v>
      </c>
      <c r="GW28">
        <v>6</v>
      </c>
      <c r="GX28">
        <v>6</v>
      </c>
      <c r="GY28">
        <v>6</v>
      </c>
      <c r="GZ28">
        <v>6</v>
      </c>
      <c r="HA28">
        <v>0</v>
      </c>
      <c r="HB28">
        <v>0</v>
      </c>
      <c r="HG28"/>
      <c r="HH28"/>
      <c r="HI28"/>
      <c r="HJ28"/>
      <c r="HK28"/>
      <c r="HL28"/>
      <c r="HM28"/>
      <c r="HN28"/>
      <c r="HO28"/>
    </row>
    <row r="29" spans="1:223" ht="12.75" customHeight="1" x14ac:dyDescent="0.35">
      <c r="A29" s="428" t="s">
        <v>1003</v>
      </c>
      <c r="B29" s="429">
        <v>7</v>
      </c>
      <c r="C29" s="428" t="s">
        <v>1002</v>
      </c>
      <c r="D29" s="428" t="s">
        <v>1190</v>
      </c>
      <c r="E29" s="54" t="s">
        <v>1191</v>
      </c>
      <c r="F29" s="430" t="s">
        <v>1121</v>
      </c>
      <c r="G29" s="428">
        <v>11</v>
      </c>
      <c r="H29" s="428">
        <v>0</v>
      </c>
      <c r="I29" s="54" t="s">
        <v>43</v>
      </c>
      <c r="J29" s="54" t="s">
        <v>60</v>
      </c>
      <c r="L29" t="s">
        <v>1117</v>
      </c>
      <c r="M29">
        <v>2</v>
      </c>
      <c r="N29">
        <v>0</v>
      </c>
      <c r="O29">
        <v>1</v>
      </c>
      <c r="P29">
        <v>0</v>
      </c>
      <c r="Q29">
        <v>1</v>
      </c>
      <c r="R29">
        <v>0</v>
      </c>
      <c r="S29">
        <v>1</v>
      </c>
      <c r="T29">
        <v>2</v>
      </c>
      <c r="U29">
        <v>4</v>
      </c>
      <c r="V29">
        <v>1</v>
      </c>
      <c r="W29">
        <v>2</v>
      </c>
      <c r="X29">
        <v>1</v>
      </c>
      <c r="Y29">
        <v>0</v>
      </c>
      <c r="Z29">
        <v>0</v>
      </c>
      <c r="AA29">
        <v>15</v>
      </c>
      <c r="AB29">
        <v>1</v>
      </c>
      <c r="AC29">
        <v>0</v>
      </c>
      <c r="AD29">
        <v>0</v>
      </c>
      <c r="AE29">
        <v>1</v>
      </c>
      <c r="AF29">
        <v>1</v>
      </c>
      <c r="AG29">
        <v>1</v>
      </c>
      <c r="AH29">
        <v>0</v>
      </c>
      <c r="AI29">
        <v>0</v>
      </c>
      <c r="AJ29">
        <v>0</v>
      </c>
      <c r="AK29">
        <v>0</v>
      </c>
      <c r="AL29">
        <v>0</v>
      </c>
      <c r="AM29">
        <v>0</v>
      </c>
      <c r="AN29">
        <v>0</v>
      </c>
      <c r="AO29">
        <v>0</v>
      </c>
      <c r="AP29">
        <v>4</v>
      </c>
      <c r="AQ29">
        <v>3</v>
      </c>
      <c r="AR29">
        <v>0</v>
      </c>
      <c r="AS29">
        <v>1</v>
      </c>
      <c r="AT29">
        <v>1</v>
      </c>
      <c r="AU29">
        <v>2</v>
      </c>
      <c r="AV29">
        <v>1</v>
      </c>
      <c r="AW29">
        <v>1</v>
      </c>
      <c r="AX29">
        <v>2</v>
      </c>
      <c r="AY29">
        <v>4</v>
      </c>
      <c r="AZ29">
        <v>1</v>
      </c>
      <c r="BA29">
        <v>2</v>
      </c>
      <c r="BB29">
        <v>1</v>
      </c>
      <c r="BC29">
        <v>0</v>
      </c>
      <c r="BD29">
        <v>0</v>
      </c>
      <c r="BE29">
        <v>19</v>
      </c>
      <c r="BF29">
        <v>0.82776540460282111</v>
      </c>
      <c r="BG29">
        <v>0.17223459539717892</v>
      </c>
      <c r="BH29">
        <v>0</v>
      </c>
      <c r="BI29">
        <v>0</v>
      </c>
      <c r="BJ29" t="s">
        <v>1116</v>
      </c>
      <c r="BK29">
        <v>176044</v>
      </c>
      <c r="BL29" t="s">
        <v>1116</v>
      </c>
      <c r="BM29">
        <v>180564</v>
      </c>
      <c r="BN29">
        <v>131</v>
      </c>
      <c r="BO29">
        <v>121199</v>
      </c>
      <c r="BP29">
        <v>24066</v>
      </c>
      <c r="BQ29">
        <v>15</v>
      </c>
      <c r="BR29">
        <v>0</v>
      </c>
      <c r="BS29">
        <v>173344</v>
      </c>
      <c r="BT29">
        <v>19878</v>
      </c>
      <c r="BU29">
        <v>51020</v>
      </c>
      <c r="BV29">
        <v>44133</v>
      </c>
      <c r="BW29">
        <v>34144</v>
      </c>
      <c r="BX29">
        <v>7484</v>
      </c>
      <c r="BY29">
        <v>136781</v>
      </c>
      <c r="BZ29">
        <v>14527</v>
      </c>
      <c r="CA29">
        <v>171186</v>
      </c>
      <c r="CB29">
        <v>49</v>
      </c>
      <c r="CC29">
        <v>5995</v>
      </c>
      <c r="CD29">
        <v>4026</v>
      </c>
      <c r="CE29">
        <v>4544</v>
      </c>
      <c r="CF29">
        <v>1245</v>
      </c>
      <c r="CG29">
        <v>15810</v>
      </c>
      <c r="CH29">
        <v>15859</v>
      </c>
      <c r="CI29">
        <v>0</v>
      </c>
      <c r="CJ29">
        <v>3712</v>
      </c>
      <c r="CK29">
        <v>771</v>
      </c>
      <c r="CL29">
        <v>72</v>
      </c>
      <c r="CM29">
        <v>4555</v>
      </c>
      <c r="CN29">
        <v>205</v>
      </c>
      <c r="CO29">
        <v>4760</v>
      </c>
      <c r="CP29">
        <v>0</v>
      </c>
      <c r="CQ29">
        <v>155</v>
      </c>
      <c r="CR29">
        <v>59</v>
      </c>
      <c r="CS29">
        <v>0</v>
      </c>
      <c r="CT29">
        <v>214</v>
      </c>
      <c r="CU29">
        <v>214</v>
      </c>
      <c r="CV29" s="54">
        <v>6799</v>
      </c>
      <c r="CW29" s="54">
        <v>7528</v>
      </c>
      <c r="CX29" s="54">
        <v>3451</v>
      </c>
      <c r="CY29" s="54">
        <v>0</v>
      </c>
      <c r="CZ29" s="54">
        <v>0</v>
      </c>
      <c r="DA29">
        <v>40</v>
      </c>
      <c r="DB29">
        <v>5</v>
      </c>
      <c r="DC29">
        <v>38.799999999999997</v>
      </c>
      <c r="DD29">
        <v>43.8</v>
      </c>
      <c r="DE29">
        <v>359</v>
      </c>
      <c r="DF29">
        <v>14688.8</v>
      </c>
      <c r="DG29">
        <v>217417</v>
      </c>
      <c r="DH29">
        <v>110830</v>
      </c>
      <c r="DI29">
        <v>205658</v>
      </c>
      <c r="DJ29">
        <v>32408</v>
      </c>
      <c r="DK29">
        <v>566313</v>
      </c>
      <c r="DL29">
        <v>9093</v>
      </c>
      <c r="DM29">
        <v>1954</v>
      </c>
      <c r="DN29">
        <v>126</v>
      </c>
      <c r="DO29">
        <v>11173</v>
      </c>
      <c r="DP29">
        <v>44831</v>
      </c>
      <c r="DQ29">
        <v>277923</v>
      </c>
      <c r="DR29">
        <v>41763</v>
      </c>
      <c r="DS29">
        <v>0</v>
      </c>
      <c r="DT29">
        <v>0</v>
      </c>
      <c r="DU29">
        <v>5</v>
      </c>
      <c r="DV29">
        <v>49923</v>
      </c>
      <c r="DW29">
        <v>35075</v>
      </c>
      <c r="DX29">
        <v>42</v>
      </c>
      <c r="DY29">
        <v>60</v>
      </c>
      <c r="DZ29">
        <v>74</v>
      </c>
      <c r="EA29">
        <v>0</v>
      </c>
      <c r="EB29">
        <v>0</v>
      </c>
      <c r="EC29" t="s">
        <v>180</v>
      </c>
      <c r="ED29">
        <v>0</v>
      </c>
      <c r="EE29">
        <v>78</v>
      </c>
      <c r="EF29">
        <v>484973</v>
      </c>
      <c r="EG29">
        <v>0</v>
      </c>
      <c r="EH29" t="s">
        <v>709</v>
      </c>
      <c r="EI29">
        <v>15</v>
      </c>
      <c r="EJ29">
        <v>399790</v>
      </c>
      <c r="EK29">
        <v>27</v>
      </c>
      <c r="EL29">
        <v>4</v>
      </c>
      <c r="EM29">
        <v>1067116</v>
      </c>
      <c r="EN29">
        <v>541090</v>
      </c>
      <c r="EO29">
        <v>0</v>
      </c>
      <c r="EP29">
        <v>36486</v>
      </c>
      <c r="EQ29">
        <v>30805</v>
      </c>
      <c r="ER29">
        <v>27001</v>
      </c>
      <c r="ES29">
        <v>9436</v>
      </c>
      <c r="ET29">
        <v>235</v>
      </c>
      <c r="EU29">
        <v>7988</v>
      </c>
      <c r="EV29">
        <v>0</v>
      </c>
      <c r="EW29">
        <v>0</v>
      </c>
      <c r="EX29">
        <v>17999</v>
      </c>
      <c r="EY29">
        <v>10000</v>
      </c>
      <c r="EZ29">
        <v>0</v>
      </c>
      <c r="FA29">
        <v>0</v>
      </c>
      <c r="FB29">
        <v>0</v>
      </c>
      <c r="FC29">
        <v>0</v>
      </c>
      <c r="FD29">
        <v>22956</v>
      </c>
      <c r="FE29">
        <v>17266</v>
      </c>
      <c r="FF29">
        <v>0</v>
      </c>
      <c r="FG29">
        <v>180172</v>
      </c>
      <c r="FH29">
        <v>251149</v>
      </c>
      <c r="FI29">
        <v>91707</v>
      </c>
      <c r="FJ29">
        <v>16650</v>
      </c>
      <c r="FK29">
        <v>26416</v>
      </c>
      <c r="FL29">
        <v>13405</v>
      </c>
      <c r="FM29">
        <v>2187705</v>
      </c>
      <c r="FN29">
        <v>11617</v>
      </c>
      <c r="FO29">
        <v>5220</v>
      </c>
      <c r="FP29">
        <v>135124</v>
      </c>
      <c r="FQ29">
        <v>0</v>
      </c>
      <c r="FR29">
        <v>0</v>
      </c>
      <c r="FS29">
        <v>116269</v>
      </c>
      <c r="FT29">
        <v>0</v>
      </c>
      <c r="FU29">
        <v>31454.89</v>
      </c>
      <c r="FV29">
        <v>2461590</v>
      </c>
      <c r="FW29">
        <v>2761274.89</v>
      </c>
      <c r="FX29">
        <v>-573569.89000000013</v>
      </c>
      <c r="FY29">
        <v>0</v>
      </c>
      <c r="FZ29">
        <v>1601598</v>
      </c>
      <c r="GA29">
        <v>482550</v>
      </c>
      <c r="GB29">
        <v>199622</v>
      </c>
      <c r="GC29">
        <v>439918</v>
      </c>
      <c r="GD29">
        <v>2723688</v>
      </c>
      <c r="GE29">
        <v>2822691</v>
      </c>
      <c r="GF29">
        <v>-99003</v>
      </c>
      <c r="GG29">
        <v>0</v>
      </c>
      <c r="GH29">
        <v>0</v>
      </c>
      <c r="GI29">
        <v>0</v>
      </c>
      <c r="GJ29">
        <v>0</v>
      </c>
      <c r="GK29">
        <v>0</v>
      </c>
      <c r="GL29">
        <v>0</v>
      </c>
      <c r="GM29">
        <v>0</v>
      </c>
      <c r="GN29">
        <v>0</v>
      </c>
      <c r="GO29">
        <v>0</v>
      </c>
      <c r="GP29" t="s">
        <v>1352</v>
      </c>
      <c r="GQ29" t="s">
        <v>7234</v>
      </c>
      <c r="GR29" t="s">
        <v>1353</v>
      </c>
      <c r="GS29">
        <v>0</v>
      </c>
      <c r="GT29">
        <v>0</v>
      </c>
      <c r="GU29">
        <v>0</v>
      </c>
      <c r="GV29" s="54">
        <v>0</v>
      </c>
      <c r="GW29">
        <v>15</v>
      </c>
      <c r="GX29">
        <v>4</v>
      </c>
      <c r="GY29">
        <v>0</v>
      </c>
      <c r="GZ29">
        <v>0</v>
      </c>
      <c r="HA29">
        <v>19</v>
      </c>
      <c r="HB29">
        <v>0</v>
      </c>
      <c r="HG29"/>
      <c r="HH29"/>
      <c r="HI29"/>
      <c r="HJ29"/>
      <c r="HK29"/>
      <c r="HL29"/>
      <c r="HM29"/>
      <c r="HN29"/>
      <c r="HO29"/>
    </row>
    <row r="30" spans="1:223" ht="12.75" customHeight="1" x14ac:dyDescent="0.35">
      <c r="A30" s="428" t="s">
        <v>1003</v>
      </c>
      <c r="B30" s="429">
        <v>8</v>
      </c>
      <c r="C30" s="428" t="s">
        <v>1002</v>
      </c>
      <c r="D30" s="428" t="s">
        <v>1193</v>
      </c>
      <c r="E30" s="54" t="s">
        <v>1194</v>
      </c>
      <c r="F30" s="430" t="s">
        <v>1121</v>
      </c>
      <c r="G30" s="428">
        <v>43</v>
      </c>
      <c r="H30" s="428">
        <v>0</v>
      </c>
      <c r="I30" s="54" t="s">
        <v>43</v>
      </c>
      <c r="J30" s="54" t="s">
        <v>60</v>
      </c>
      <c r="L30" t="s">
        <v>939</v>
      </c>
      <c r="M30">
        <v>42</v>
      </c>
      <c r="N30">
        <v>0</v>
      </c>
      <c r="O30">
        <v>2</v>
      </c>
      <c r="P30">
        <v>0</v>
      </c>
      <c r="Q30">
        <v>0</v>
      </c>
      <c r="R30">
        <v>0</v>
      </c>
      <c r="S30">
        <v>0</v>
      </c>
      <c r="T30">
        <v>0</v>
      </c>
      <c r="U30">
        <v>2</v>
      </c>
      <c r="V30">
        <v>1</v>
      </c>
      <c r="W30">
        <v>0</v>
      </c>
      <c r="X30">
        <v>6</v>
      </c>
      <c r="Y30">
        <v>0</v>
      </c>
      <c r="Z30">
        <v>0</v>
      </c>
      <c r="AA30">
        <v>53</v>
      </c>
      <c r="AB30">
        <v>0</v>
      </c>
      <c r="AC30">
        <v>0</v>
      </c>
      <c r="AD30">
        <v>0</v>
      </c>
      <c r="AE30">
        <v>0</v>
      </c>
      <c r="AF30">
        <v>0</v>
      </c>
      <c r="AG30">
        <v>0</v>
      </c>
      <c r="AH30">
        <v>0</v>
      </c>
      <c r="AI30">
        <v>0</v>
      </c>
      <c r="AJ30">
        <v>0</v>
      </c>
      <c r="AK30">
        <v>0</v>
      </c>
      <c r="AL30">
        <v>0</v>
      </c>
      <c r="AM30">
        <v>0</v>
      </c>
      <c r="AN30">
        <v>0</v>
      </c>
      <c r="AO30">
        <v>0</v>
      </c>
      <c r="AP30">
        <v>0</v>
      </c>
      <c r="AQ30">
        <v>42</v>
      </c>
      <c r="AR30">
        <v>0</v>
      </c>
      <c r="AS30">
        <v>2</v>
      </c>
      <c r="AT30">
        <v>0</v>
      </c>
      <c r="AU30">
        <v>0</v>
      </c>
      <c r="AV30">
        <v>0</v>
      </c>
      <c r="AW30">
        <v>0</v>
      </c>
      <c r="AX30">
        <v>0</v>
      </c>
      <c r="AY30">
        <v>2</v>
      </c>
      <c r="AZ30">
        <v>1</v>
      </c>
      <c r="BA30">
        <v>0</v>
      </c>
      <c r="BB30">
        <v>6</v>
      </c>
      <c r="BC30">
        <v>0</v>
      </c>
      <c r="BD30">
        <v>0</v>
      </c>
      <c r="BE30">
        <v>53</v>
      </c>
      <c r="BF30">
        <v>0.5511910395961509</v>
      </c>
      <c r="BG30">
        <v>0.4488089604038491</v>
      </c>
      <c r="BH30">
        <v>0</v>
      </c>
      <c r="BI30">
        <v>0</v>
      </c>
      <c r="BJ30" t="s">
        <v>3575</v>
      </c>
      <c r="BK30">
        <v>355029</v>
      </c>
      <c r="BL30" t="s">
        <v>3575</v>
      </c>
      <c r="BM30">
        <v>340023</v>
      </c>
      <c r="BN30">
        <v>382</v>
      </c>
      <c r="BO30">
        <v>1162188</v>
      </c>
      <c r="BP30">
        <v>92535.73</v>
      </c>
      <c r="BQ30">
        <v>47</v>
      </c>
      <c r="BR30">
        <v>0</v>
      </c>
      <c r="BS30">
        <v>925938</v>
      </c>
      <c r="BT30">
        <v>108349</v>
      </c>
      <c r="BU30">
        <v>224392</v>
      </c>
      <c r="BV30">
        <v>202835</v>
      </c>
      <c r="BW30">
        <v>232702</v>
      </c>
      <c r="BX30">
        <v>60406</v>
      </c>
      <c r="BY30">
        <v>720335</v>
      </c>
      <c r="BZ30">
        <v>83143</v>
      </c>
      <c r="CA30">
        <v>911827</v>
      </c>
      <c r="CB30">
        <v>294</v>
      </c>
      <c r="CC30">
        <v>76652</v>
      </c>
      <c r="CD30">
        <v>31502</v>
      </c>
      <c r="CE30">
        <v>66224</v>
      </c>
      <c r="CF30">
        <v>11930</v>
      </c>
      <c r="CG30">
        <v>186308</v>
      </c>
      <c r="CH30">
        <v>186602</v>
      </c>
      <c r="CI30">
        <v>11880</v>
      </c>
      <c r="CJ30">
        <v>14342</v>
      </c>
      <c r="CK30">
        <v>5371</v>
      </c>
      <c r="CL30">
        <v>23760</v>
      </c>
      <c r="CM30">
        <v>43473</v>
      </c>
      <c r="CN30">
        <v>7102</v>
      </c>
      <c r="CO30">
        <v>62455</v>
      </c>
      <c r="CP30">
        <v>508</v>
      </c>
      <c r="CQ30">
        <v>605</v>
      </c>
      <c r="CR30">
        <v>146</v>
      </c>
      <c r="CS30">
        <v>631</v>
      </c>
      <c r="CT30">
        <v>1382</v>
      </c>
      <c r="CU30">
        <v>1890</v>
      </c>
      <c r="CV30" s="54">
        <v>41847</v>
      </c>
      <c r="CW30" s="54">
        <v>11369</v>
      </c>
      <c r="CX30" s="54">
        <v>48444</v>
      </c>
      <c r="CY30" s="54">
        <v>0</v>
      </c>
      <c r="CZ30" s="54">
        <v>0</v>
      </c>
      <c r="DA30">
        <v>480</v>
      </c>
      <c r="DB30">
        <v>19</v>
      </c>
      <c r="DC30">
        <v>168</v>
      </c>
      <c r="DD30">
        <v>187</v>
      </c>
      <c r="DE30">
        <v>180</v>
      </c>
      <c r="DF30">
        <v>2264.5</v>
      </c>
      <c r="DG30">
        <v>902731</v>
      </c>
      <c r="DH30">
        <v>345327</v>
      </c>
      <c r="DI30">
        <v>809505</v>
      </c>
      <c r="DJ30">
        <v>133987</v>
      </c>
      <c r="DK30">
        <v>2191550</v>
      </c>
      <c r="DL30">
        <v>27969</v>
      </c>
      <c r="DM30">
        <v>12052</v>
      </c>
      <c r="DN30">
        <v>13255</v>
      </c>
      <c r="DO30">
        <v>53276</v>
      </c>
      <c r="DP30">
        <v>274620</v>
      </c>
      <c r="DQ30">
        <v>762818</v>
      </c>
      <c r="DR30">
        <v>111519</v>
      </c>
      <c r="DS30">
        <v>0</v>
      </c>
      <c r="DT30">
        <v>0</v>
      </c>
      <c r="DU30">
        <v>0</v>
      </c>
      <c r="DV30">
        <v>163813</v>
      </c>
      <c r="DW30">
        <v>101945</v>
      </c>
      <c r="DX30">
        <v>64</v>
      </c>
      <c r="DY30">
        <v>70</v>
      </c>
      <c r="DZ30">
        <v>75</v>
      </c>
      <c r="EA30">
        <v>0</v>
      </c>
      <c r="EB30">
        <v>0</v>
      </c>
      <c r="EC30" t="s">
        <v>180</v>
      </c>
      <c r="ED30">
        <v>71592</v>
      </c>
      <c r="EE30">
        <v>89</v>
      </c>
      <c r="EF30">
        <v>1225893</v>
      </c>
      <c r="EG30">
        <v>0</v>
      </c>
      <c r="EH30" t="s">
        <v>709</v>
      </c>
      <c r="EI30">
        <v>47</v>
      </c>
      <c r="EJ30">
        <v>13638432</v>
      </c>
      <c r="EK30">
        <v>74</v>
      </c>
      <c r="EL30">
        <v>36</v>
      </c>
      <c r="EM30">
        <v>5634809</v>
      </c>
      <c r="EN30">
        <v>1913273</v>
      </c>
      <c r="EO30">
        <v>0</v>
      </c>
      <c r="EP30">
        <v>33002</v>
      </c>
      <c r="EQ30">
        <v>0</v>
      </c>
      <c r="ER30">
        <v>6302</v>
      </c>
      <c r="ES30">
        <v>2270</v>
      </c>
      <c r="ET30">
        <v>2776</v>
      </c>
      <c r="EU30">
        <v>52202</v>
      </c>
      <c r="EV30">
        <v>0</v>
      </c>
      <c r="EW30">
        <v>10400</v>
      </c>
      <c r="EX30">
        <v>95000</v>
      </c>
      <c r="EY30">
        <v>33491</v>
      </c>
      <c r="EZ30" t="s">
        <v>7235</v>
      </c>
      <c r="FA30">
        <v>0</v>
      </c>
      <c r="FB30">
        <v>0</v>
      </c>
      <c r="FC30">
        <v>7942</v>
      </c>
      <c r="FD30">
        <v>0</v>
      </c>
      <c r="FE30">
        <v>147058</v>
      </c>
      <c r="FF30">
        <v>0</v>
      </c>
      <c r="FG30">
        <v>390443</v>
      </c>
      <c r="FH30">
        <v>155925</v>
      </c>
      <c r="FI30">
        <v>828251</v>
      </c>
      <c r="FJ30">
        <v>111244</v>
      </c>
      <c r="FK30">
        <v>0</v>
      </c>
      <c r="FL30">
        <v>74162</v>
      </c>
      <c r="FM30">
        <v>9108107</v>
      </c>
      <c r="FN30">
        <v>7058</v>
      </c>
      <c r="FO30">
        <v>37944</v>
      </c>
      <c r="FP30">
        <v>76367</v>
      </c>
      <c r="FQ30">
        <v>23104</v>
      </c>
      <c r="FR30">
        <v>0</v>
      </c>
      <c r="FS30">
        <v>821753</v>
      </c>
      <c r="FT30">
        <v>0</v>
      </c>
      <c r="FU30">
        <v>517295</v>
      </c>
      <c r="FV30">
        <v>263704</v>
      </c>
      <c r="FW30">
        <v>1747225</v>
      </c>
      <c r="FX30">
        <v>7360882</v>
      </c>
      <c r="FY30">
        <v>1751093</v>
      </c>
      <c r="FZ30">
        <v>5870090</v>
      </c>
      <c r="GA30">
        <v>1973870</v>
      </c>
      <c r="GB30">
        <v>409850</v>
      </c>
      <c r="GC30">
        <v>639900</v>
      </c>
      <c r="GD30">
        <v>8893710</v>
      </c>
      <c r="GE30">
        <v>1367670</v>
      </c>
      <c r="GF30">
        <v>7526040</v>
      </c>
      <c r="GG30">
        <v>1511890</v>
      </c>
      <c r="GH30">
        <v>0</v>
      </c>
      <c r="GI30">
        <v>835</v>
      </c>
      <c r="GJ30">
        <v>25484</v>
      </c>
      <c r="GK30">
        <v>1089785</v>
      </c>
      <c r="GL30">
        <v>8407</v>
      </c>
      <c r="GM30">
        <v>144560</v>
      </c>
      <c r="GN30">
        <v>1269071</v>
      </c>
      <c r="GO30">
        <v>0</v>
      </c>
      <c r="GP30">
        <v>0</v>
      </c>
      <c r="GQ30">
        <v>0</v>
      </c>
      <c r="GR30" t="s">
        <v>7236</v>
      </c>
      <c r="GS30" t="s">
        <v>7237</v>
      </c>
      <c r="GT30">
        <v>0</v>
      </c>
      <c r="GU30" t="s">
        <v>7238</v>
      </c>
      <c r="GV30" s="54" t="s">
        <v>7239</v>
      </c>
      <c r="GW30">
        <v>53</v>
      </c>
      <c r="GX30">
        <v>0</v>
      </c>
      <c r="GY30">
        <v>53</v>
      </c>
      <c r="GZ30">
        <v>0</v>
      </c>
      <c r="HA30">
        <v>0</v>
      </c>
      <c r="HB30">
        <v>0</v>
      </c>
      <c r="HG30"/>
      <c r="HH30"/>
      <c r="HI30"/>
      <c r="HJ30"/>
      <c r="HK30"/>
      <c r="HL30"/>
      <c r="HM30"/>
      <c r="HN30"/>
      <c r="HO30"/>
    </row>
    <row r="31" spans="1:223" ht="12.75" customHeight="1" x14ac:dyDescent="0.35">
      <c r="A31" s="428" t="s">
        <v>1003</v>
      </c>
      <c r="B31" s="429">
        <v>9</v>
      </c>
      <c r="C31" s="428" t="s">
        <v>1002</v>
      </c>
      <c r="D31" s="428" t="s">
        <v>1196</v>
      </c>
      <c r="E31" s="54" t="s">
        <v>1197</v>
      </c>
      <c r="F31" s="430" t="s">
        <v>1121</v>
      </c>
      <c r="G31" s="428">
        <v>40.5</v>
      </c>
      <c r="H31" s="428">
        <v>0</v>
      </c>
      <c r="I31" s="54" t="s">
        <v>43</v>
      </c>
      <c r="J31" s="54" t="s">
        <v>60</v>
      </c>
      <c r="L31" t="s">
        <v>901</v>
      </c>
      <c r="M31">
        <v>2</v>
      </c>
      <c r="N31">
        <v>1</v>
      </c>
      <c r="O31">
        <v>4</v>
      </c>
      <c r="P31">
        <v>5</v>
      </c>
      <c r="Q31">
        <v>3</v>
      </c>
      <c r="R31">
        <v>0</v>
      </c>
      <c r="S31">
        <v>0</v>
      </c>
      <c r="T31">
        <v>1</v>
      </c>
      <c r="U31">
        <v>0</v>
      </c>
      <c r="V31">
        <v>0</v>
      </c>
      <c r="W31">
        <v>0</v>
      </c>
      <c r="X31">
        <v>0</v>
      </c>
      <c r="Y31">
        <v>0</v>
      </c>
      <c r="Z31">
        <v>0</v>
      </c>
      <c r="AA31">
        <v>16</v>
      </c>
      <c r="AB31">
        <v>0</v>
      </c>
      <c r="AC31">
        <v>0</v>
      </c>
      <c r="AD31">
        <v>0</v>
      </c>
      <c r="AE31">
        <v>0</v>
      </c>
      <c r="AF31">
        <v>1</v>
      </c>
      <c r="AG31">
        <v>0</v>
      </c>
      <c r="AH31">
        <v>0</v>
      </c>
      <c r="AI31">
        <v>0</v>
      </c>
      <c r="AJ31">
        <v>0</v>
      </c>
      <c r="AK31">
        <v>0</v>
      </c>
      <c r="AL31">
        <v>0</v>
      </c>
      <c r="AM31">
        <v>1</v>
      </c>
      <c r="AN31">
        <v>0</v>
      </c>
      <c r="AO31">
        <v>0</v>
      </c>
      <c r="AP31">
        <v>2</v>
      </c>
      <c r="AQ31">
        <v>2</v>
      </c>
      <c r="AR31">
        <v>1</v>
      </c>
      <c r="AS31">
        <v>4</v>
      </c>
      <c r="AT31">
        <v>5</v>
      </c>
      <c r="AU31">
        <v>4</v>
      </c>
      <c r="AV31">
        <v>0</v>
      </c>
      <c r="AW31">
        <v>0</v>
      </c>
      <c r="AX31">
        <v>1</v>
      </c>
      <c r="AY31">
        <v>0</v>
      </c>
      <c r="AZ31">
        <v>0</v>
      </c>
      <c r="BA31">
        <v>0</v>
      </c>
      <c r="BB31">
        <v>1</v>
      </c>
      <c r="BC31">
        <v>0</v>
      </c>
      <c r="BD31">
        <v>0</v>
      </c>
      <c r="BE31">
        <v>18</v>
      </c>
      <c r="BF31">
        <v>0.96026490066225167</v>
      </c>
      <c r="BG31">
        <v>3.9735099337748346E-2</v>
      </c>
      <c r="BH31">
        <v>1</v>
      </c>
      <c r="BI31">
        <v>0</v>
      </c>
      <c r="BJ31" t="s">
        <v>3153</v>
      </c>
      <c r="BK31">
        <v>34532</v>
      </c>
      <c r="BL31" t="s">
        <v>3140</v>
      </c>
      <c r="BM31">
        <v>73525</v>
      </c>
      <c r="BN31">
        <v>170</v>
      </c>
      <c r="BO31">
        <v>308000</v>
      </c>
      <c r="BP31">
        <v>39454</v>
      </c>
      <c r="BQ31">
        <v>16</v>
      </c>
      <c r="BR31">
        <v>30683</v>
      </c>
      <c r="BS31">
        <v>458839</v>
      </c>
      <c r="BT31">
        <v>10881</v>
      </c>
      <c r="BU31">
        <v>101690</v>
      </c>
      <c r="BV31">
        <v>129392</v>
      </c>
      <c r="BW31">
        <v>159824</v>
      </c>
      <c r="BX31">
        <v>40563</v>
      </c>
      <c r="BY31">
        <v>431469</v>
      </c>
      <c r="BZ31">
        <v>17059</v>
      </c>
      <c r="CA31">
        <v>459409</v>
      </c>
      <c r="CB31">
        <v>26</v>
      </c>
      <c r="CC31">
        <v>7001</v>
      </c>
      <c r="CD31">
        <v>5130</v>
      </c>
      <c r="CE31">
        <v>13381</v>
      </c>
      <c r="CF31">
        <v>1938</v>
      </c>
      <c r="CG31">
        <v>27450</v>
      </c>
      <c r="CH31">
        <v>27476</v>
      </c>
      <c r="CI31">
        <v>107</v>
      </c>
      <c r="CJ31">
        <v>9108</v>
      </c>
      <c r="CK31">
        <v>541</v>
      </c>
      <c r="CL31">
        <v>22888</v>
      </c>
      <c r="CM31">
        <v>32537</v>
      </c>
      <c r="CN31">
        <v>13567</v>
      </c>
      <c r="CO31">
        <v>46211</v>
      </c>
      <c r="CP31">
        <v>0</v>
      </c>
      <c r="CQ31">
        <v>684</v>
      </c>
      <c r="CR31">
        <v>3</v>
      </c>
      <c r="CS31">
        <v>156</v>
      </c>
      <c r="CT31">
        <v>843</v>
      </c>
      <c r="CU31">
        <v>843</v>
      </c>
      <c r="CV31" s="54">
        <v>19439</v>
      </c>
      <c r="CW31" s="54">
        <v>4049</v>
      </c>
      <c r="CX31" s="54">
        <v>3664</v>
      </c>
      <c r="CY31" s="54">
        <v>0</v>
      </c>
      <c r="CZ31" s="54">
        <v>0</v>
      </c>
      <c r="DA31">
        <v>0</v>
      </c>
      <c r="DB31">
        <v>11</v>
      </c>
      <c r="DC31">
        <v>68</v>
      </c>
      <c r="DD31">
        <v>79</v>
      </c>
      <c r="DE31">
        <v>29</v>
      </c>
      <c r="DF31">
        <v>0</v>
      </c>
      <c r="DG31">
        <v>84541</v>
      </c>
      <c r="DH31">
        <v>61633</v>
      </c>
      <c r="DI31">
        <v>196655</v>
      </c>
      <c r="DJ31">
        <v>28222</v>
      </c>
      <c r="DK31">
        <v>371051</v>
      </c>
      <c r="DL31">
        <v>3114</v>
      </c>
      <c r="DM31">
        <v>67</v>
      </c>
      <c r="DN31">
        <v>503</v>
      </c>
      <c r="DO31">
        <v>3684</v>
      </c>
      <c r="DP31">
        <v>37090</v>
      </c>
      <c r="DQ31">
        <v>15361</v>
      </c>
      <c r="DR31">
        <v>17309</v>
      </c>
      <c r="DS31">
        <v>0</v>
      </c>
      <c r="DT31">
        <v>0</v>
      </c>
      <c r="DU31">
        <v>0</v>
      </c>
      <c r="DV31">
        <v>27350</v>
      </c>
      <c r="DW31">
        <v>18813</v>
      </c>
      <c r="DX31">
        <v>80</v>
      </c>
      <c r="DY31">
        <v>87</v>
      </c>
      <c r="DZ31">
        <v>93</v>
      </c>
      <c r="EA31">
        <v>37603</v>
      </c>
      <c r="EB31">
        <v>0</v>
      </c>
      <c r="EC31" t="s">
        <v>709</v>
      </c>
      <c r="ED31">
        <v>37834</v>
      </c>
      <c r="EE31">
        <v>41</v>
      </c>
      <c r="EF31">
        <v>294567</v>
      </c>
      <c r="EG31">
        <v>0</v>
      </c>
      <c r="EH31" t="s">
        <v>709</v>
      </c>
      <c r="EI31">
        <v>16</v>
      </c>
      <c r="EJ31">
        <v>108070</v>
      </c>
      <c r="EK31">
        <v>8</v>
      </c>
      <c r="EL31">
        <v>4</v>
      </c>
      <c r="EM31">
        <v>1734386</v>
      </c>
      <c r="EN31">
        <v>282000</v>
      </c>
      <c r="EO31">
        <v>9030</v>
      </c>
      <c r="EP31">
        <v>42962</v>
      </c>
      <c r="EQ31">
        <v>42872</v>
      </c>
      <c r="ER31">
        <v>55316</v>
      </c>
      <c r="ES31">
        <v>21164</v>
      </c>
      <c r="ET31">
        <v>15011</v>
      </c>
      <c r="EU31">
        <v>21433</v>
      </c>
      <c r="EV31">
        <v>0</v>
      </c>
      <c r="EW31">
        <v>1774</v>
      </c>
      <c r="EX31">
        <v>80802</v>
      </c>
      <c r="EY31">
        <v>6327</v>
      </c>
      <c r="EZ31">
        <v>28928</v>
      </c>
      <c r="FA31">
        <v>0</v>
      </c>
      <c r="FB31">
        <v>0</v>
      </c>
      <c r="FC31">
        <v>0</v>
      </c>
      <c r="FD31">
        <v>16073</v>
      </c>
      <c r="FE31">
        <v>9115</v>
      </c>
      <c r="FF31">
        <v>0</v>
      </c>
      <c r="FG31">
        <v>350807</v>
      </c>
      <c r="FH31">
        <v>25751</v>
      </c>
      <c r="FI31">
        <v>51742</v>
      </c>
      <c r="FJ31">
        <v>6488</v>
      </c>
      <c r="FK31">
        <v>0</v>
      </c>
      <c r="FL31">
        <v>0</v>
      </c>
      <c r="FM31">
        <v>2451174</v>
      </c>
      <c r="FN31">
        <v>19245</v>
      </c>
      <c r="FO31">
        <v>86</v>
      </c>
      <c r="FP31">
        <v>0</v>
      </c>
      <c r="FQ31">
        <v>494</v>
      </c>
      <c r="FR31">
        <v>0</v>
      </c>
      <c r="FS31">
        <v>50590</v>
      </c>
      <c r="FT31">
        <v>0</v>
      </c>
      <c r="FU31">
        <v>1400</v>
      </c>
      <c r="FV31">
        <v>0</v>
      </c>
      <c r="FW31">
        <v>71815</v>
      </c>
      <c r="FX31">
        <v>2379359</v>
      </c>
      <c r="FY31">
        <v>0</v>
      </c>
      <c r="FZ31">
        <v>1821105</v>
      </c>
      <c r="GA31">
        <v>300000</v>
      </c>
      <c r="GB31">
        <v>375500</v>
      </c>
      <c r="GC31">
        <v>125000</v>
      </c>
      <c r="GD31">
        <v>2621605</v>
      </c>
      <c r="GE31">
        <v>225000</v>
      </c>
      <c r="GF31">
        <v>2396605</v>
      </c>
      <c r="GG31">
        <v>0</v>
      </c>
      <c r="GH31">
        <v>0</v>
      </c>
      <c r="GI31">
        <v>240000</v>
      </c>
      <c r="GJ31">
        <v>305000</v>
      </c>
      <c r="GK31">
        <v>0</v>
      </c>
      <c r="GL31">
        <v>0</v>
      </c>
      <c r="GM31">
        <v>0</v>
      </c>
      <c r="GN31">
        <v>545000</v>
      </c>
      <c r="GO31" t="s">
        <v>7240</v>
      </c>
      <c r="GP31">
        <v>0</v>
      </c>
      <c r="GQ31">
        <v>0</v>
      </c>
      <c r="GR31" t="s">
        <v>1442</v>
      </c>
      <c r="GS31">
        <v>0</v>
      </c>
      <c r="GT31">
        <v>0</v>
      </c>
      <c r="GU31" s="423" t="s">
        <v>1443</v>
      </c>
      <c r="GV31" s="54" t="s">
        <v>7241</v>
      </c>
      <c r="GW31">
        <v>16</v>
      </c>
      <c r="GX31">
        <v>2</v>
      </c>
      <c r="GY31">
        <v>17</v>
      </c>
      <c r="GZ31">
        <v>1</v>
      </c>
      <c r="HA31">
        <v>0</v>
      </c>
      <c r="HB31">
        <v>0</v>
      </c>
      <c r="HG31"/>
      <c r="HH31"/>
      <c r="HI31"/>
      <c r="HJ31"/>
      <c r="HK31"/>
      <c r="HL31"/>
      <c r="HM31"/>
      <c r="HN31"/>
      <c r="HO31"/>
    </row>
    <row r="32" spans="1:223" ht="12.75" customHeight="1" x14ac:dyDescent="0.35">
      <c r="A32" s="428" t="s">
        <v>1003</v>
      </c>
      <c r="B32" s="429">
        <v>10</v>
      </c>
      <c r="C32" s="428" t="s">
        <v>1002</v>
      </c>
      <c r="D32" s="428" t="s">
        <v>1199</v>
      </c>
      <c r="E32" s="54" t="s">
        <v>1200</v>
      </c>
      <c r="F32" s="430" t="s">
        <v>1121</v>
      </c>
      <c r="G32" s="428">
        <v>46.5</v>
      </c>
      <c r="H32" s="428">
        <v>0</v>
      </c>
      <c r="I32" s="54" t="s">
        <v>43</v>
      </c>
      <c r="J32" s="54" t="s">
        <v>60</v>
      </c>
      <c r="L32" t="s">
        <v>1043</v>
      </c>
      <c r="M32">
        <v>12</v>
      </c>
      <c r="N32">
        <v>0</v>
      </c>
      <c r="O32">
        <v>1</v>
      </c>
      <c r="P32">
        <v>0</v>
      </c>
      <c r="Q32">
        <v>1</v>
      </c>
      <c r="R32">
        <v>1</v>
      </c>
      <c r="S32">
        <v>0</v>
      </c>
      <c r="T32">
        <v>0</v>
      </c>
      <c r="U32">
        <v>1</v>
      </c>
      <c r="V32">
        <v>0</v>
      </c>
      <c r="W32">
        <v>0</v>
      </c>
      <c r="X32">
        <v>0</v>
      </c>
      <c r="Y32">
        <v>0</v>
      </c>
      <c r="Z32">
        <v>0</v>
      </c>
      <c r="AA32">
        <v>16</v>
      </c>
      <c r="AB32">
        <v>0</v>
      </c>
      <c r="AC32">
        <v>0</v>
      </c>
      <c r="AD32">
        <v>0</v>
      </c>
      <c r="AE32">
        <v>0</v>
      </c>
      <c r="AF32">
        <v>0</v>
      </c>
      <c r="AG32">
        <v>0</v>
      </c>
      <c r="AH32">
        <v>0</v>
      </c>
      <c r="AI32">
        <v>0</v>
      </c>
      <c r="AJ32">
        <v>0</v>
      </c>
      <c r="AK32">
        <v>0</v>
      </c>
      <c r="AL32">
        <v>0</v>
      </c>
      <c r="AM32">
        <v>0</v>
      </c>
      <c r="AN32">
        <v>0</v>
      </c>
      <c r="AO32">
        <v>0</v>
      </c>
      <c r="AP32">
        <v>0</v>
      </c>
      <c r="AQ32">
        <v>12</v>
      </c>
      <c r="AR32">
        <v>0</v>
      </c>
      <c r="AS32">
        <v>1</v>
      </c>
      <c r="AT32">
        <v>0</v>
      </c>
      <c r="AU32">
        <v>1</v>
      </c>
      <c r="AV32">
        <v>1</v>
      </c>
      <c r="AW32">
        <v>0</v>
      </c>
      <c r="AX32">
        <v>0</v>
      </c>
      <c r="AY32">
        <v>1</v>
      </c>
      <c r="AZ32">
        <v>0</v>
      </c>
      <c r="BA32">
        <v>0</v>
      </c>
      <c r="BB32">
        <v>0</v>
      </c>
      <c r="BC32">
        <v>0</v>
      </c>
      <c r="BD32">
        <v>0</v>
      </c>
      <c r="BE32">
        <v>16</v>
      </c>
      <c r="BF32">
        <v>0.48837209302325579</v>
      </c>
      <c r="BG32">
        <v>0.51162790697674421</v>
      </c>
      <c r="BH32">
        <v>0</v>
      </c>
      <c r="BI32">
        <v>0</v>
      </c>
      <c r="BJ32" t="s">
        <v>7242</v>
      </c>
      <c r="BK32">
        <v>49190</v>
      </c>
      <c r="BL32" t="s">
        <v>7242</v>
      </c>
      <c r="BM32">
        <v>35677</v>
      </c>
      <c r="BN32">
        <v>167</v>
      </c>
      <c r="BO32">
        <v>335218</v>
      </c>
      <c r="BP32">
        <v>210838</v>
      </c>
      <c r="BQ32">
        <v>16</v>
      </c>
      <c r="BR32">
        <v>32149</v>
      </c>
      <c r="BS32">
        <v>139794</v>
      </c>
      <c r="BT32">
        <v>18778</v>
      </c>
      <c r="BU32">
        <v>56387</v>
      </c>
      <c r="BV32">
        <v>35692</v>
      </c>
      <c r="BW32">
        <v>33609</v>
      </c>
      <c r="BX32">
        <v>11469</v>
      </c>
      <c r="BY32">
        <v>137157</v>
      </c>
      <c r="BZ32">
        <v>3116</v>
      </c>
      <c r="CA32">
        <v>159051</v>
      </c>
      <c r="CB32">
        <v>4580</v>
      </c>
      <c r="CC32">
        <v>14427</v>
      </c>
      <c r="CD32">
        <v>3911</v>
      </c>
      <c r="CE32">
        <v>14332</v>
      </c>
      <c r="CF32">
        <v>2137</v>
      </c>
      <c r="CG32">
        <v>34807</v>
      </c>
      <c r="CH32">
        <v>39387</v>
      </c>
      <c r="CI32">
        <v>0</v>
      </c>
      <c r="CJ32">
        <v>6691</v>
      </c>
      <c r="CK32">
        <v>539</v>
      </c>
      <c r="CL32">
        <v>1619</v>
      </c>
      <c r="CM32">
        <v>8849</v>
      </c>
      <c r="CN32">
        <v>0</v>
      </c>
      <c r="CO32">
        <v>8849</v>
      </c>
      <c r="CP32">
        <v>40</v>
      </c>
      <c r="CQ32">
        <v>864</v>
      </c>
      <c r="CR32">
        <v>122</v>
      </c>
      <c r="CS32">
        <v>944</v>
      </c>
      <c r="CT32">
        <v>1930</v>
      </c>
      <c r="CU32">
        <v>1970</v>
      </c>
      <c r="CV32" s="54">
        <v>39931</v>
      </c>
      <c r="CW32" s="54">
        <v>12596</v>
      </c>
      <c r="CX32" s="54">
        <v>29123</v>
      </c>
      <c r="CY32" s="54">
        <v>0</v>
      </c>
      <c r="CZ32" s="54">
        <v>0</v>
      </c>
      <c r="DA32">
        <v>0</v>
      </c>
      <c r="DB32">
        <v>10</v>
      </c>
      <c r="DC32">
        <v>53</v>
      </c>
      <c r="DD32">
        <v>63</v>
      </c>
      <c r="DE32">
        <v>8</v>
      </c>
      <c r="DF32">
        <v>57</v>
      </c>
      <c r="DG32">
        <v>146197</v>
      </c>
      <c r="DH32">
        <v>38529</v>
      </c>
      <c r="DI32">
        <v>170919</v>
      </c>
      <c r="DJ32">
        <v>23136</v>
      </c>
      <c r="DK32">
        <v>378781</v>
      </c>
      <c r="DL32">
        <v>8618</v>
      </c>
      <c r="DM32">
        <v>537</v>
      </c>
      <c r="DN32">
        <v>0</v>
      </c>
      <c r="DO32">
        <v>9155</v>
      </c>
      <c r="DP32">
        <v>56509</v>
      </c>
      <c r="DQ32">
        <v>59236</v>
      </c>
      <c r="DR32">
        <v>62199</v>
      </c>
      <c r="DS32">
        <v>0</v>
      </c>
      <c r="DT32">
        <v>0</v>
      </c>
      <c r="DU32">
        <v>0</v>
      </c>
      <c r="DV32">
        <v>13512</v>
      </c>
      <c r="DW32">
        <v>38528</v>
      </c>
      <c r="DX32">
        <v>65.180000000000007</v>
      </c>
      <c r="DY32">
        <v>100</v>
      </c>
      <c r="DZ32">
        <v>99.64</v>
      </c>
      <c r="EA32">
        <v>108300</v>
      </c>
      <c r="EB32">
        <v>0</v>
      </c>
      <c r="EC32" t="s">
        <v>703</v>
      </c>
      <c r="ED32">
        <v>133421</v>
      </c>
      <c r="EE32">
        <v>324</v>
      </c>
      <c r="EF32">
        <v>353890</v>
      </c>
      <c r="EG32">
        <v>0</v>
      </c>
      <c r="EH32" t="s">
        <v>709</v>
      </c>
      <c r="EI32">
        <v>16</v>
      </c>
      <c r="EJ32">
        <v>113918</v>
      </c>
      <c r="EK32">
        <v>248</v>
      </c>
      <c r="EL32">
        <v>33</v>
      </c>
      <c r="EM32">
        <v>1802304.25</v>
      </c>
      <c r="EN32">
        <v>252598.22</v>
      </c>
      <c r="EO32">
        <v>79.349999999999994</v>
      </c>
      <c r="EP32">
        <v>89122.32</v>
      </c>
      <c r="EQ32">
        <v>23400</v>
      </c>
      <c r="ER32">
        <v>43500</v>
      </c>
      <c r="ES32">
        <v>8500</v>
      </c>
      <c r="ET32">
        <v>14974.09</v>
      </c>
      <c r="EU32">
        <v>23753.79</v>
      </c>
      <c r="EV32">
        <v>1347.84</v>
      </c>
      <c r="EW32">
        <v>5182.3599999999997</v>
      </c>
      <c r="EX32">
        <v>31604.5</v>
      </c>
      <c r="EY32">
        <v>21993</v>
      </c>
      <c r="EZ32">
        <v>0</v>
      </c>
      <c r="FA32">
        <v>0</v>
      </c>
      <c r="FB32">
        <v>0</v>
      </c>
      <c r="FC32">
        <v>0</v>
      </c>
      <c r="FD32">
        <v>0</v>
      </c>
      <c r="FE32">
        <v>0</v>
      </c>
      <c r="FF32">
        <v>0</v>
      </c>
      <c r="FG32">
        <v>263457.25</v>
      </c>
      <c r="FH32">
        <v>94189.31</v>
      </c>
      <c r="FI32">
        <v>76385.58</v>
      </c>
      <c r="FJ32">
        <v>38077.71</v>
      </c>
      <c r="FK32">
        <v>30051</v>
      </c>
      <c r="FL32">
        <v>1016399</v>
      </c>
      <c r="FM32">
        <v>3573462.32</v>
      </c>
      <c r="FN32">
        <v>4013.94</v>
      </c>
      <c r="FO32">
        <v>333.43</v>
      </c>
      <c r="FP32">
        <v>12372.5</v>
      </c>
      <c r="FQ32">
        <v>0</v>
      </c>
      <c r="FR32">
        <v>0</v>
      </c>
      <c r="FS32">
        <v>34500</v>
      </c>
      <c r="FT32">
        <v>0</v>
      </c>
      <c r="FU32">
        <v>25267.59</v>
      </c>
      <c r="FV32">
        <v>94000</v>
      </c>
      <c r="FW32">
        <v>170487.46</v>
      </c>
      <c r="FX32">
        <v>3402974.86</v>
      </c>
      <c r="FY32">
        <v>0</v>
      </c>
      <c r="FZ32">
        <v>1879398</v>
      </c>
      <c r="GA32">
        <v>21300</v>
      </c>
      <c r="GB32">
        <v>0</v>
      </c>
      <c r="GC32">
        <v>0</v>
      </c>
      <c r="GD32">
        <v>0</v>
      </c>
      <c r="GE32">
        <v>0</v>
      </c>
      <c r="GF32">
        <v>0</v>
      </c>
      <c r="GG32">
        <v>0</v>
      </c>
      <c r="GH32">
        <v>0</v>
      </c>
      <c r="GI32">
        <v>0</v>
      </c>
      <c r="GJ32">
        <v>0</v>
      </c>
      <c r="GK32">
        <v>0</v>
      </c>
      <c r="GL32">
        <v>0</v>
      </c>
      <c r="GM32">
        <v>0</v>
      </c>
      <c r="GN32">
        <v>0</v>
      </c>
      <c r="GO32">
        <v>0</v>
      </c>
      <c r="GP32">
        <v>0</v>
      </c>
      <c r="GQ32">
        <v>0</v>
      </c>
      <c r="GR32">
        <v>0</v>
      </c>
      <c r="GS32">
        <v>0</v>
      </c>
      <c r="GT32">
        <v>0</v>
      </c>
      <c r="GU32">
        <v>0</v>
      </c>
      <c r="GV32" s="54" t="s">
        <v>7243</v>
      </c>
      <c r="GW32">
        <v>16</v>
      </c>
      <c r="GX32">
        <v>0</v>
      </c>
      <c r="GY32">
        <v>0</v>
      </c>
      <c r="GZ32">
        <v>0</v>
      </c>
      <c r="HA32">
        <v>0</v>
      </c>
      <c r="HB32">
        <v>0</v>
      </c>
      <c r="HG32"/>
      <c r="HH32"/>
      <c r="HI32"/>
      <c r="HJ32"/>
      <c r="HK32"/>
      <c r="HL32"/>
      <c r="HM32"/>
      <c r="HN32"/>
      <c r="HO32"/>
    </row>
    <row r="33" spans="1:223" ht="12.75" customHeight="1" x14ac:dyDescent="0.35">
      <c r="A33" s="428" t="s">
        <v>1003</v>
      </c>
      <c r="B33" s="429">
        <v>11</v>
      </c>
      <c r="C33" s="428" t="s">
        <v>1002</v>
      </c>
      <c r="D33" s="428" t="s">
        <v>1201</v>
      </c>
      <c r="E33" s="54" t="s">
        <v>1202</v>
      </c>
      <c r="F33" s="430" t="s">
        <v>1121</v>
      </c>
      <c r="G33" s="428">
        <v>33</v>
      </c>
      <c r="H33" s="428">
        <v>0</v>
      </c>
      <c r="I33" s="54" t="s">
        <v>43</v>
      </c>
      <c r="J33" s="54" t="s">
        <v>60</v>
      </c>
      <c r="L33" t="s">
        <v>801</v>
      </c>
      <c r="M33">
        <v>0</v>
      </c>
      <c r="N33">
        <v>0</v>
      </c>
      <c r="O33">
        <v>4</v>
      </c>
      <c r="P33">
        <v>0</v>
      </c>
      <c r="Q33">
        <v>2</v>
      </c>
      <c r="R33">
        <v>7</v>
      </c>
      <c r="S33">
        <v>0</v>
      </c>
      <c r="T33">
        <v>0</v>
      </c>
      <c r="U33">
        <v>0</v>
      </c>
      <c r="V33">
        <v>0</v>
      </c>
      <c r="W33">
        <v>0</v>
      </c>
      <c r="X33">
        <v>0</v>
      </c>
      <c r="Y33">
        <v>0</v>
      </c>
      <c r="Z33">
        <v>2</v>
      </c>
      <c r="AA33">
        <v>15</v>
      </c>
      <c r="AB33">
        <v>0</v>
      </c>
      <c r="AC33">
        <v>0</v>
      </c>
      <c r="AD33">
        <v>0</v>
      </c>
      <c r="AE33">
        <v>0</v>
      </c>
      <c r="AF33">
        <v>0</v>
      </c>
      <c r="AG33">
        <v>0</v>
      </c>
      <c r="AH33">
        <v>0</v>
      </c>
      <c r="AI33">
        <v>0</v>
      </c>
      <c r="AJ33">
        <v>0</v>
      </c>
      <c r="AK33">
        <v>0</v>
      </c>
      <c r="AL33">
        <v>0</v>
      </c>
      <c r="AM33">
        <v>0</v>
      </c>
      <c r="AN33">
        <v>0</v>
      </c>
      <c r="AO33">
        <v>0</v>
      </c>
      <c r="AP33">
        <v>0</v>
      </c>
      <c r="AQ33">
        <v>0</v>
      </c>
      <c r="AR33">
        <v>0</v>
      </c>
      <c r="AS33">
        <v>4</v>
      </c>
      <c r="AT33">
        <v>0</v>
      </c>
      <c r="AU33">
        <v>2</v>
      </c>
      <c r="AV33">
        <v>7</v>
      </c>
      <c r="AW33">
        <v>0</v>
      </c>
      <c r="AX33">
        <v>0</v>
      </c>
      <c r="AY33">
        <v>0</v>
      </c>
      <c r="AZ33">
        <v>0</v>
      </c>
      <c r="BA33">
        <v>0</v>
      </c>
      <c r="BB33">
        <v>0</v>
      </c>
      <c r="BC33">
        <v>0</v>
      </c>
      <c r="BD33">
        <v>2</v>
      </c>
      <c r="BE33">
        <v>15</v>
      </c>
      <c r="BF33">
        <v>1</v>
      </c>
      <c r="BG33">
        <v>0</v>
      </c>
      <c r="BH33">
        <v>0</v>
      </c>
      <c r="BI33">
        <v>0</v>
      </c>
      <c r="BJ33" t="s">
        <v>4191</v>
      </c>
      <c r="BK33">
        <v>139146</v>
      </c>
      <c r="BL33" t="s">
        <v>4191</v>
      </c>
      <c r="BM33">
        <v>87858</v>
      </c>
      <c r="BN33">
        <v>178</v>
      </c>
      <c r="BO33">
        <v>229989</v>
      </c>
      <c r="BP33">
        <v>38971</v>
      </c>
      <c r="BQ33">
        <v>15</v>
      </c>
      <c r="BR33" t="s">
        <v>7244</v>
      </c>
      <c r="BS33">
        <v>429110</v>
      </c>
      <c r="BT33">
        <v>2618</v>
      </c>
      <c r="BU33">
        <v>112117</v>
      </c>
      <c r="BV33">
        <v>77071</v>
      </c>
      <c r="BW33">
        <v>133898</v>
      </c>
      <c r="BX33">
        <v>104018</v>
      </c>
      <c r="BY33">
        <v>427104</v>
      </c>
      <c r="BZ33">
        <v>662</v>
      </c>
      <c r="CA33">
        <v>430384</v>
      </c>
      <c r="CB33">
        <v>53</v>
      </c>
      <c r="CC33">
        <v>15903</v>
      </c>
      <c r="CD33">
        <v>4961</v>
      </c>
      <c r="CE33">
        <v>15074</v>
      </c>
      <c r="CF33">
        <v>2541</v>
      </c>
      <c r="CG33">
        <v>38479</v>
      </c>
      <c r="CH33">
        <v>38532</v>
      </c>
      <c r="CI33">
        <v>0</v>
      </c>
      <c r="CJ33">
        <v>13696</v>
      </c>
      <c r="CK33">
        <v>1378</v>
      </c>
      <c r="CL33">
        <v>20304</v>
      </c>
      <c r="CM33">
        <v>35378</v>
      </c>
      <c r="CN33">
        <v>0</v>
      </c>
      <c r="CO33">
        <v>35378</v>
      </c>
      <c r="CP33">
        <v>0</v>
      </c>
      <c r="CQ33">
        <v>565</v>
      </c>
      <c r="CR33">
        <v>91</v>
      </c>
      <c r="CS33">
        <v>1665</v>
      </c>
      <c r="CT33">
        <v>2321</v>
      </c>
      <c r="CU33">
        <v>2321</v>
      </c>
      <c r="CV33" s="54">
        <v>26256</v>
      </c>
      <c r="CW33" s="54">
        <v>11268</v>
      </c>
      <c r="CX33" s="54">
        <v>228982</v>
      </c>
      <c r="CY33" s="54">
        <v>15180600</v>
      </c>
      <c r="CZ33" s="54">
        <v>0</v>
      </c>
      <c r="DA33">
        <v>0</v>
      </c>
      <c r="DB33">
        <v>10.5</v>
      </c>
      <c r="DC33">
        <v>53.34</v>
      </c>
      <c r="DD33">
        <v>63.84</v>
      </c>
      <c r="DE33">
        <v>20</v>
      </c>
      <c r="DF33">
        <v>357</v>
      </c>
      <c r="DG33">
        <v>299050</v>
      </c>
      <c r="DH33">
        <v>111604</v>
      </c>
      <c r="DI33">
        <v>199287</v>
      </c>
      <c r="DJ33">
        <v>30814</v>
      </c>
      <c r="DK33">
        <v>640755</v>
      </c>
      <c r="DL33">
        <v>23273</v>
      </c>
      <c r="DM33">
        <v>1359</v>
      </c>
      <c r="DN33">
        <v>18343</v>
      </c>
      <c r="DO33">
        <v>42975</v>
      </c>
      <c r="DP33">
        <v>31715</v>
      </c>
      <c r="DQ33">
        <v>64913</v>
      </c>
      <c r="DR33">
        <v>24651</v>
      </c>
      <c r="DS33">
        <v>13464</v>
      </c>
      <c r="DT33">
        <v>6</v>
      </c>
      <c r="DU33">
        <v>0</v>
      </c>
      <c r="DV33">
        <v>90905</v>
      </c>
      <c r="DW33">
        <v>56115</v>
      </c>
      <c r="DX33">
        <v>75.239999999999995</v>
      </c>
      <c r="DY33">
        <v>84.55</v>
      </c>
      <c r="DZ33">
        <v>94.67</v>
      </c>
      <c r="EA33">
        <v>73100</v>
      </c>
      <c r="EB33">
        <v>1036</v>
      </c>
      <c r="EC33" t="s">
        <v>703</v>
      </c>
      <c r="ED33">
        <v>21641</v>
      </c>
      <c r="EE33">
        <v>507</v>
      </c>
      <c r="EF33">
        <v>422698</v>
      </c>
      <c r="EG33">
        <v>0</v>
      </c>
      <c r="EH33" t="s">
        <v>709</v>
      </c>
      <c r="EI33">
        <v>13</v>
      </c>
      <c r="EJ33">
        <v>237869</v>
      </c>
      <c r="EK33">
        <v>0</v>
      </c>
      <c r="EL33">
        <v>1</v>
      </c>
      <c r="EM33">
        <v>2062252</v>
      </c>
      <c r="EN33">
        <v>252589</v>
      </c>
      <c r="EO33">
        <v>3084</v>
      </c>
      <c r="EP33">
        <v>144486</v>
      </c>
      <c r="EQ33">
        <v>65964</v>
      </c>
      <c r="ER33">
        <v>66096</v>
      </c>
      <c r="ES33">
        <v>31403</v>
      </c>
      <c r="ET33">
        <v>5420</v>
      </c>
      <c r="EU33">
        <v>30464</v>
      </c>
      <c r="EV33">
        <v>3611</v>
      </c>
      <c r="EW33">
        <v>18401</v>
      </c>
      <c r="EX33">
        <v>21750</v>
      </c>
      <c r="EY33">
        <v>11878</v>
      </c>
      <c r="EZ33">
        <v>3978</v>
      </c>
      <c r="FA33">
        <v>5787</v>
      </c>
      <c r="FB33">
        <v>0</v>
      </c>
      <c r="FC33">
        <v>0</v>
      </c>
      <c r="FD33">
        <v>0</v>
      </c>
      <c r="FE33">
        <v>22130</v>
      </c>
      <c r="FF33">
        <v>0</v>
      </c>
      <c r="FG33">
        <v>434452</v>
      </c>
      <c r="FH33">
        <v>86770</v>
      </c>
      <c r="FI33">
        <v>172071</v>
      </c>
      <c r="FJ33">
        <v>16869</v>
      </c>
      <c r="FK33">
        <v>2802</v>
      </c>
      <c r="FL33">
        <v>106450</v>
      </c>
      <c r="FM33">
        <v>3134255</v>
      </c>
      <c r="FN33">
        <v>1318</v>
      </c>
      <c r="FO33">
        <v>44</v>
      </c>
      <c r="FP33">
        <v>4092</v>
      </c>
      <c r="FQ33">
        <v>1314</v>
      </c>
      <c r="FR33">
        <v>0</v>
      </c>
      <c r="FS33">
        <v>11027</v>
      </c>
      <c r="FT33">
        <v>0</v>
      </c>
      <c r="FU33">
        <v>29216</v>
      </c>
      <c r="FV33">
        <v>71970</v>
      </c>
      <c r="FW33">
        <v>118981</v>
      </c>
      <c r="FX33">
        <v>3015274</v>
      </c>
      <c r="FY33" t="s">
        <v>7244</v>
      </c>
      <c r="FZ33">
        <v>2268477</v>
      </c>
      <c r="GA33">
        <v>277847</v>
      </c>
      <c r="GB33">
        <v>0</v>
      </c>
      <c r="GC33">
        <v>0</v>
      </c>
      <c r="GD33">
        <v>2546324</v>
      </c>
      <c r="GE33">
        <v>130879</v>
      </c>
      <c r="GF33">
        <v>2415445</v>
      </c>
      <c r="GG33" t="s">
        <v>7244</v>
      </c>
      <c r="GH33" t="s">
        <v>7244</v>
      </c>
      <c r="GI33" t="s">
        <v>7244</v>
      </c>
      <c r="GJ33" t="s">
        <v>7244</v>
      </c>
      <c r="GK33" t="s">
        <v>7244</v>
      </c>
      <c r="GL33" t="s">
        <v>7244</v>
      </c>
      <c r="GM33" t="s">
        <v>7244</v>
      </c>
      <c r="GN33">
        <v>0</v>
      </c>
      <c r="GO33" t="s">
        <v>1386</v>
      </c>
      <c r="GP33">
        <v>0</v>
      </c>
      <c r="GQ33">
        <v>0</v>
      </c>
      <c r="GR33" t="s">
        <v>7245</v>
      </c>
      <c r="GS33" t="s">
        <v>7244</v>
      </c>
      <c r="GT33">
        <v>0</v>
      </c>
      <c r="GU33" s="423">
        <v>0</v>
      </c>
      <c r="GV33" s="54" t="s">
        <v>7246</v>
      </c>
      <c r="GW33">
        <v>15</v>
      </c>
      <c r="GX33">
        <v>0</v>
      </c>
      <c r="GY33">
        <v>0</v>
      </c>
      <c r="GZ33">
        <v>0</v>
      </c>
      <c r="HA33">
        <v>15</v>
      </c>
      <c r="HB33">
        <v>0</v>
      </c>
      <c r="HG33"/>
      <c r="HH33"/>
      <c r="HI33"/>
      <c r="HJ33"/>
      <c r="HK33"/>
      <c r="HL33"/>
      <c r="HM33"/>
      <c r="HN33"/>
      <c r="HO33"/>
    </row>
    <row r="34" spans="1:223" ht="12.75" customHeight="1" x14ac:dyDescent="0.35">
      <c r="A34" s="428" t="s">
        <v>1003</v>
      </c>
      <c r="B34" s="429">
        <v>12</v>
      </c>
      <c r="C34" s="428" t="s">
        <v>1002</v>
      </c>
      <c r="D34" s="428" t="s">
        <v>1203</v>
      </c>
      <c r="E34" s="54" t="s">
        <v>1204</v>
      </c>
      <c r="F34" s="430" t="s">
        <v>1121</v>
      </c>
      <c r="G34" s="428">
        <v>71.5</v>
      </c>
      <c r="H34" s="428">
        <v>0</v>
      </c>
      <c r="I34" s="54" t="s">
        <v>43</v>
      </c>
      <c r="J34" s="54" t="s">
        <v>60</v>
      </c>
      <c r="L34" t="s">
        <v>877</v>
      </c>
      <c r="M34">
        <v>0</v>
      </c>
      <c r="N34">
        <v>0</v>
      </c>
      <c r="O34">
        <v>1</v>
      </c>
      <c r="P34">
        <v>0</v>
      </c>
      <c r="Q34">
        <v>1</v>
      </c>
      <c r="R34">
        <v>0</v>
      </c>
      <c r="S34">
        <v>0</v>
      </c>
      <c r="T34">
        <v>1</v>
      </c>
      <c r="U34">
        <v>3</v>
      </c>
      <c r="V34">
        <v>0</v>
      </c>
      <c r="W34">
        <v>0</v>
      </c>
      <c r="X34">
        <v>0</v>
      </c>
      <c r="Y34">
        <v>2</v>
      </c>
      <c r="Z34">
        <v>0</v>
      </c>
      <c r="AA34">
        <v>8</v>
      </c>
      <c r="AB34">
        <v>0</v>
      </c>
      <c r="AC34">
        <v>0</v>
      </c>
      <c r="AD34">
        <v>0</v>
      </c>
      <c r="AE34">
        <v>0</v>
      </c>
      <c r="AF34">
        <v>0</v>
      </c>
      <c r="AG34">
        <v>0</v>
      </c>
      <c r="AH34">
        <v>0</v>
      </c>
      <c r="AI34">
        <v>0</v>
      </c>
      <c r="AJ34">
        <v>1</v>
      </c>
      <c r="AK34">
        <v>0</v>
      </c>
      <c r="AL34">
        <v>1</v>
      </c>
      <c r="AM34">
        <v>0</v>
      </c>
      <c r="AN34">
        <v>0</v>
      </c>
      <c r="AO34">
        <v>3</v>
      </c>
      <c r="AP34">
        <v>5</v>
      </c>
      <c r="AQ34">
        <v>0</v>
      </c>
      <c r="AR34">
        <v>0</v>
      </c>
      <c r="AS34">
        <v>1</v>
      </c>
      <c r="AT34">
        <v>0</v>
      </c>
      <c r="AU34">
        <v>1</v>
      </c>
      <c r="AV34">
        <v>0</v>
      </c>
      <c r="AW34">
        <v>0</v>
      </c>
      <c r="AX34">
        <v>1</v>
      </c>
      <c r="AY34">
        <v>4</v>
      </c>
      <c r="AZ34">
        <v>0</v>
      </c>
      <c r="BA34">
        <v>1</v>
      </c>
      <c r="BB34">
        <v>0</v>
      </c>
      <c r="BC34">
        <v>2</v>
      </c>
      <c r="BD34">
        <v>3</v>
      </c>
      <c r="BE34">
        <v>13</v>
      </c>
      <c r="BF34">
        <v>1</v>
      </c>
      <c r="BG34">
        <v>0</v>
      </c>
      <c r="BH34">
        <v>0</v>
      </c>
      <c r="BI34">
        <v>0</v>
      </c>
      <c r="BJ34" t="s">
        <v>1362</v>
      </c>
      <c r="BK34">
        <v>59787</v>
      </c>
      <c r="BL34" t="s">
        <v>1362</v>
      </c>
      <c r="BM34">
        <v>68793</v>
      </c>
      <c r="BN34">
        <v>21</v>
      </c>
      <c r="BO34">
        <v>2920</v>
      </c>
      <c r="BP34">
        <v>267.5</v>
      </c>
      <c r="BQ34">
        <v>11</v>
      </c>
      <c r="BR34">
        <v>0</v>
      </c>
      <c r="BS34">
        <v>150494</v>
      </c>
      <c r="BT34">
        <v>2864</v>
      </c>
      <c r="BU34">
        <v>49643</v>
      </c>
      <c r="BV34">
        <v>53337</v>
      </c>
      <c r="BW34">
        <v>24710</v>
      </c>
      <c r="BX34">
        <v>11480</v>
      </c>
      <c r="BY34">
        <v>139170</v>
      </c>
      <c r="BZ34">
        <v>4486</v>
      </c>
      <c r="CA34">
        <v>146520</v>
      </c>
      <c r="CB34">
        <v>3</v>
      </c>
      <c r="CC34">
        <v>5459</v>
      </c>
      <c r="CD34">
        <v>1932</v>
      </c>
      <c r="CE34">
        <v>1547</v>
      </c>
      <c r="CF34">
        <v>408</v>
      </c>
      <c r="CG34">
        <v>9346</v>
      </c>
      <c r="CH34">
        <v>9349</v>
      </c>
      <c r="CI34">
        <v>0</v>
      </c>
      <c r="CJ34">
        <v>4669</v>
      </c>
      <c r="CK34">
        <v>540</v>
      </c>
      <c r="CL34">
        <v>3734</v>
      </c>
      <c r="CM34">
        <v>8943</v>
      </c>
      <c r="CN34">
        <v>0</v>
      </c>
      <c r="CO34">
        <v>8943</v>
      </c>
      <c r="CP34">
        <v>0</v>
      </c>
      <c r="CQ34">
        <v>171</v>
      </c>
      <c r="CR34">
        <v>0</v>
      </c>
      <c r="CS34">
        <v>87</v>
      </c>
      <c r="CT34">
        <v>258</v>
      </c>
      <c r="CU34">
        <v>258</v>
      </c>
      <c r="CV34" s="54">
        <v>2767</v>
      </c>
      <c r="CW34" s="54">
        <v>7540</v>
      </c>
      <c r="CX34" s="54">
        <v>2067</v>
      </c>
      <c r="CY34" s="54">
        <v>2927147</v>
      </c>
      <c r="CZ34" s="54">
        <v>0</v>
      </c>
      <c r="DA34">
        <v>0</v>
      </c>
      <c r="DB34">
        <v>2.6</v>
      </c>
      <c r="DC34">
        <v>17.8</v>
      </c>
      <c r="DD34">
        <v>20.400000000000002</v>
      </c>
      <c r="DE34">
        <v>47</v>
      </c>
      <c r="DF34">
        <v>2174</v>
      </c>
      <c r="DG34">
        <v>120327</v>
      </c>
      <c r="DH34">
        <v>34483</v>
      </c>
      <c r="DI34">
        <v>65136</v>
      </c>
      <c r="DJ34">
        <v>13584</v>
      </c>
      <c r="DK34">
        <v>233530</v>
      </c>
      <c r="DL34">
        <v>3827</v>
      </c>
      <c r="DM34">
        <v>418</v>
      </c>
      <c r="DN34">
        <v>767</v>
      </c>
      <c r="DO34">
        <v>5012</v>
      </c>
      <c r="DP34">
        <v>15994</v>
      </c>
      <c r="DQ34">
        <v>12878</v>
      </c>
      <c r="DR34">
        <v>18757</v>
      </c>
      <c r="DS34">
        <v>2005</v>
      </c>
      <c r="DT34">
        <v>0</v>
      </c>
      <c r="DU34">
        <v>0</v>
      </c>
      <c r="DV34">
        <v>20914</v>
      </c>
      <c r="DW34">
        <v>9292</v>
      </c>
      <c r="DX34">
        <v>57</v>
      </c>
      <c r="DY34">
        <v>62</v>
      </c>
      <c r="DZ34">
        <v>70</v>
      </c>
      <c r="EA34">
        <v>77950</v>
      </c>
      <c r="EB34">
        <v>0</v>
      </c>
      <c r="EC34" t="s">
        <v>703</v>
      </c>
      <c r="ED34">
        <v>8323</v>
      </c>
      <c r="EE34">
        <v>134</v>
      </c>
      <c r="EF34">
        <v>197362</v>
      </c>
      <c r="EG34" t="s">
        <v>7247</v>
      </c>
      <c r="EH34" t="s">
        <v>180</v>
      </c>
      <c r="EI34">
        <v>6</v>
      </c>
      <c r="EJ34">
        <v>0</v>
      </c>
      <c r="EK34">
        <v>11</v>
      </c>
      <c r="EL34">
        <v>2</v>
      </c>
      <c r="EM34">
        <v>664865</v>
      </c>
      <c r="EN34">
        <v>208707</v>
      </c>
      <c r="EO34">
        <v>71</v>
      </c>
      <c r="EP34">
        <v>34762</v>
      </c>
      <c r="EQ34">
        <v>12919</v>
      </c>
      <c r="ER34">
        <v>6448</v>
      </c>
      <c r="ES34">
        <v>1673</v>
      </c>
      <c r="ET34">
        <v>6638</v>
      </c>
      <c r="EU34">
        <v>8533</v>
      </c>
      <c r="EV34">
        <v>0</v>
      </c>
      <c r="EW34">
        <v>961</v>
      </c>
      <c r="EX34">
        <v>21846</v>
      </c>
      <c r="EY34">
        <v>6441</v>
      </c>
      <c r="EZ34" t="s">
        <v>7248</v>
      </c>
      <c r="FA34" t="s">
        <v>7248</v>
      </c>
      <c r="FB34">
        <v>0</v>
      </c>
      <c r="FC34">
        <v>0</v>
      </c>
      <c r="FD34">
        <v>0</v>
      </c>
      <c r="FE34">
        <v>0</v>
      </c>
      <c r="FF34">
        <v>0</v>
      </c>
      <c r="FG34">
        <v>100292</v>
      </c>
      <c r="FH34">
        <v>45770</v>
      </c>
      <c r="FI34">
        <v>39868</v>
      </c>
      <c r="FJ34">
        <v>9330</v>
      </c>
      <c r="FK34">
        <v>0</v>
      </c>
      <c r="FL34">
        <v>204398</v>
      </c>
      <c r="FM34">
        <v>1273230</v>
      </c>
      <c r="FN34">
        <v>0</v>
      </c>
      <c r="FO34">
        <v>2202</v>
      </c>
      <c r="FP34">
        <v>196</v>
      </c>
      <c r="FQ34">
        <v>2278</v>
      </c>
      <c r="FR34">
        <v>0</v>
      </c>
      <c r="FS34">
        <v>2000</v>
      </c>
      <c r="FT34">
        <v>0</v>
      </c>
      <c r="FU34">
        <v>63431</v>
      </c>
      <c r="FV34">
        <v>50000</v>
      </c>
      <c r="FW34">
        <v>120107</v>
      </c>
      <c r="FX34">
        <v>1153123</v>
      </c>
      <c r="FY34">
        <v>83784</v>
      </c>
      <c r="FZ34">
        <v>680789</v>
      </c>
      <c r="GA34">
        <v>186371</v>
      </c>
      <c r="GB34">
        <v>111198</v>
      </c>
      <c r="GC34">
        <v>362922</v>
      </c>
      <c r="GD34">
        <v>1341280</v>
      </c>
      <c r="GE34">
        <v>152598</v>
      </c>
      <c r="GF34">
        <v>1188682</v>
      </c>
      <c r="GG34">
        <v>80553</v>
      </c>
      <c r="GH34">
        <v>0</v>
      </c>
      <c r="GI34">
        <v>22993</v>
      </c>
      <c r="GJ34">
        <v>0</v>
      </c>
      <c r="GK34">
        <v>0</v>
      </c>
      <c r="GL34">
        <v>0</v>
      </c>
      <c r="GM34">
        <v>0</v>
      </c>
      <c r="GN34">
        <v>22993</v>
      </c>
      <c r="GO34">
        <v>0</v>
      </c>
      <c r="GP34">
        <v>0</v>
      </c>
      <c r="GQ34">
        <v>0</v>
      </c>
      <c r="GR34">
        <v>0</v>
      </c>
      <c r="GS34">
        <v>0</v>
      </c>
      <c r="GT34">
        <v>0</v>
      </c>
      <c r="GU34">
        <v>0</v>
      </c>
      <c r="GV34" s="54">
        <v>0</v>
      </c>
      <c r="GW34">
        <v>8</v>
      </c>
      <c r="GX34">
        <v>5</v>
      </c>
      <c r="GY34">
        <v>8</v>
      </c>
      <c r="GZ34">
        <v>5</v>
      </c>
      <c r="HA34">
        <v>0</v>
      </c>
      <c r="HB34">
        <v>0</v>
      </c>
      <c r="HG34"/>
      <c r="HH34"/>
      <c r="HI34"/>
      <c r="HJ34"/>
      <c r="HK34"/>
      <c r="HL34"/>
      <c r="HM34"/>
      <c r="HN34"/>
      <c r="HO34"/>
    </row>
    <row r="35" spans="1:223" ht="12.75" customHeight="1" x14ac:dyDescent="0.35">
      <c r="A35" s="428" t="s">
        <v>1003</v>
      </c>
      <c r="B35" s="429">
        <v>13</v>
      </c>
      <c r="C35" s="428" t="s">
        <v>1002</v>
      </c>
      <c r="D35" s="428" t="s">
        <v>1206</v>
      </c>
      <c r="E35" s="54" t="s">
        <v>1207</v>
      </c>
      <c r="F35" s="430" t="s">
        <v>1121</v>
      </c>
      <c r="G35" s="428">
        <v>71.5</v>
      </c>
      <c r="H35" s="428">
        <v>0</v>
      </c>
      <c r="I35" s="54" t="s">
        <v>43</v>
      </c>
      <c r="J35" s="54" t="s">
        <v>60</v>
      </c>
      <c r="L35" t="s">
        <v>803</v>
      </c>
      <c r="M35">
        <v>0</v>
      </c>
      <c r="N35">
        <v>0</v>
      </c>
      <c r="O35">
        <v>0</v>
      </c>
      <c r="P35">
        <v>0</v>
      </c>
      <c r="Q35">
        <v>2</v>
      </c>
      <c r="R35">
        <v>1</v>
      </c>
      <c r="S35">
        <v>1</v>
      </c>
      <c r="T35">
        <v>0</v>
      </c>
      <c r="U35">
        <v>3</v>
      </c>
      <c r="V35">
        <v>3</v>
      </c>
      <c r="W35">
        <v>8</v>
      </c>
      <c r="X35">
        <v>0</v>
      </c>
      <c r="Y35">
        <v>0</v>
      </c>
      <c r="Z35">
        <v>6</v>
      </c>
      <c r="AA35">
        <v>24</v>
      </c>
      <c r="AB35">
        <v>0</v>
      </c>
      <c r="AC35">
        <v>0</v>
      </c>
      <c r="AD35">
        <v>0</v>
      </c>
      <c r="AE35">
        <v>0</v>
      </c>
      <c r="AF35">
        <v>0</v>
      </c>
      <c r="AG35">
        <v>0</v>
      </c>
      <c r="AH35">
        <v>0</v>
      </c>
      <c r="AI35">
        <v>0</v>
      </c>
      <c r="AJ35">
        <v>0</v>
      </c>
      <c r="AK35">
        <v>0</v>
      </c>
      <c r="AL35">
        <v>0</v>
      </c>
      <c r="AM35">
        <v>0</v>
      </c>
      <c r="AN35">
        <v>0</v>
      </c>
      <c r="AO35">
        <v>0</v>
      </c>
      <c r="AP35">
        <v>0</v>
      </c>
      <c r="AQ35">
        <v>0</v>
      </c>
      <c r="AR35">
        <v>0</v>
      </c>
      <c r="AS35">
        <v>0</v>
      </c>
      <c r="AT35">
        <v>0</v>
      </c>
      <c r="AU35">
        <v>2</v>
      </c>
      <c r="AV35">
        <v>1</v>
      </c>
      <c r="AW35">
        <v>1</v>
      </c>
      <c r="AX35">
        <v>0</v>
      </c>
      <c r="AY35">
        <v>3</v>
      </c>
      <c r="AZ35">
        <v>3</v>
      </c>
      <c r="BA35">
        <v>8</v>
      </c>
      <c r="BB35">
        <v>0</v>
      </c>
      <c r="BC35">
        <v>0</v>
      </c>
      <c r="BD35">
        <v>6</v>
      </c>
      <c r="BE35">
        <v>24</v>
      </c>
      <c r="BF35">
        <v>1</v>
      </c>
      <c r="BG35">
        <v>0</v>
      </c>
      <c r="BH35">
        <v>0</v>
      </c>
      <c r="BI35">
        <v>0</v>
      </c>
      <c r="BJ35" t="s">
        <v>1430</v>
      </c>
      <c r="BK35">
        <v>21583</v>
      </c>
      <c r="BL35" t="s">
        <v>1430</v>
      </c>
      <c r="BM35">
        <v>22810</v>
      </c>
      <c r="BN35">
        <v>43</v>
      </c>
      <c r="BO35">
        <v>22099.5</v>
      </c>
      <c r="BP35">
        <v>3714</v>
      </c>
      <c r="BQ35">
        <v>22</v>
      </c>
      <c r="BR35">
        <v>1635</v>
      </c>
      <c r="BS35">
        <v>294621</v>
      </c>
      <c r="BT35">
        <v>51739</v>
      </c>
      <c r="BU35">
        <v>91152</v>
      </c>
      <c r="BV35">
        <v>62488</v>
      </c>
      <c r="BW35">
        <v>50252</v>
      </c>
      <c r="BX35">
        <v>34916</v>
      </c>
      <c r="BY35">
        <v>238808</v>
      </c>
      <c r="BZ35">
        <v>0</v>
      </c>
      <c r="CA35">
        <v>290547</v>
      </c>
      <c r="CB35">
        <v>138</v>
      </c>
      <c r="CC35">
        <v>3124</v>
      </c>
      <c r="CD35">
        <v>205</v>
      </c>
      <c r="CE35">
        <v>1569</v>
      </c>
      <c r="CF35">
        <v>440</v>
      </c>
      <c r="CG35">
        <v>5338</v>
      </c>
      <c r="CH35">
        <v>5476</v>
      </c>
      <c r="CI35">
        <v>9</v>
      </c>
      <c r="CJ35">
        <v>5201</v>
      </c>
      <c r="CK35">
        <v>2208</v>
      </c>
      <c r="CL35">
        <v>675</v>
      </c>
      <c r="CM35">
        <v>8084</v>
      </c>
      <c r="CN35">
        <v>0</v>
      </c>
      <c r="CO35">
        <v>8093</v>
      </c>
      <c r="CP35">
        <v>0</v>
      </c>
      <c r="CQ35">
        <v>38</v>
      </c>
      <c r="CR35">
        <v>0</v>
      </c>
      <c r="CS35">
        <v>0</v>
      </c>
      <c r="CT35">
        <v>38</v>
      </c>
      <c r="CU35">
        <v>38</v>
      </c>
      <c r="CV35" s="54">
        <v>1785</v>
      </c>
      <c r="CW35" s="54">
        <v>3944</v>
      </c>
      <c r="CX35" s="54">
        <v>1465</v>
      </c>
      <c r="CY35" s="54">
        <v>0</v>
      </c>
      <c r="CZ35" s="54">
        <v>0</v>
      </c>
      <c r="DA35">
        <v>0</v>
      </c>
      <c r="DB35">
        <v>3</v>
      </c>
      <c r="DC35">
        <v>57.8</v>
      </c>
      <c r="DD35">
        <v>60.8</v>
      </c>
      <c r="DE35">
        <v>4</v>
      </c>
      <c r="DF35">
        <v>360</v>
      </c>
      <c r="DG35">
        <v>57210</v>
      </c>
      <c r="DH35">
        <v>13022</v>
      </c>
      <c r="DI35">
        <v>17738</v>
      </c>
      <c r="DJ35">
        <v>10011</v>
      </c>
      <c r="DK35">
        <v>97981</v>
      </c>
      <c r="DL35">
        <v>2013</v>
      </c>
      <c r="DM35">
        <v>354</v>
      </c>
      <c r="DN35">
        <v>265</v>
      </c>
      <c r="DO35">
        <v>2632</v>
      </c>
      <c r="DP35">
        <v>18524</v>
      </c>
      <c r="DQ35">
        <v>16357</v>
      </c>
      <c r="DR35">
        <v>18395</v>
      </c>
      <c r="DS35">
        <v>0</v>
      </c>
      <c r="DT35">
        <v>0</v>
      </c>
      <c r="DU35">
        <v>0</v>
      </c>
      <c r="DV35">
        <v>1453</v>
      </c>
      <c r="DW35">
        <v>674</v>
      </c>
      <c r="DX35">
        <v>28</v>
      </c>
      <c r="DY35">
        <v>68</v>
      </c>
      <c r="DZ35">
        <v>90</v>
      </c>
      <c r="EA35">
        <v>70871</v>
      </c>
      <c r="EB35">
        <v>1237</v>
      </c>
      <c r="EC35" t="s">
        <v>709</v>
      </c>
      <c r="ED35">
        <v>3904</v>
      </c>
      <c r="EE35">
        <v>78</v>
      </c>
      <c r="EF35">
        <v>53961</v>
      </c>
      <c r="EG35">
        <v>21475</v>
      </c>
      <c r="EH35" t="s">
        <v>709</v>
      </c>
      <c r="EI35">
        <v>0</v>
      </c>
      <c r="EJ35">
        <v>161048</v>
      </c>
      <c r="EK35">
        <v>0</v>
      </c>
      <c r="EL35">
        <v>2</v>
      </c>
      <c r="EM35">
        <v>909424.29</v>
      </c>
      <c r="EN35">
        <v>80712.800000000003</v>
      </c>
      <c r="EO35">
        <v>0</v>
      </c>
      <c r="EP35">
        <v>41789.410000000003</v>
      </c>
      <c r="EQ35">
        <v>0</v>
      </c>
      <c r="ER35">
        <v>0</v>
      </c>
      <c r="ES35">
        <v>0</v>
      </c>
      <c r="ET35">
        <v>0</v>
      </c>
      <c r="EU35">
        <v>0</v>
      </c>
      <c r="EV35">
        <v>0</v>
      </c>
      <c r="EW35">
        <v>0</v>
      </c>
      <c r="EX35">
        <v>21057.41</v>
      </c>
      <c r="EY35">
        <v>15546.82</v>
      </c>
      <c r="EZ35">
        <v>0</v>
      </c>
      <c r="FA35">
        <v>0</v>
      </c>
      <c r="FB35">
        <v>0</v>
      </c>
      <c r="FC35">
        <v>0</v>
      </c>
      <c r="FD35">
        <v>0</v>
      </c>
      <c r="FE35">
        <v>3742.83</v>
      </c>
      <c r="FF35">
        <v>290</v>
      </c>
      <c r="FG35">
        <v>82426.470000000016</v>
      </c>
      <c r="FH35">
        <v>66816.88</v>
      </c>
      <c r="FI35">
        <v>44682.86</v>
      </c>
      <c r="FJ35">
        <v>13414.68</v>
      </c>
      <c r="FK35">
        <v>0</v>
      </c>
      <c r="FL35">
        <v>227012</v>
      </c>
      <c r="FM35">
        <v>1424489.98</v>
      </c>
      <c r="FN35">
        <v>116.99</v>
      </c>
      <c r="FO35">
        <v>0</v>
      </c>
      <c r="FP35">
        <v>7993.93</v>
      </c>
      <c r="FQ35">
        <v>0</v>
      </c>
      <c r="FR35">
        <v>0</v>
      </c>
      <c r="FS35">
        <v>9111.48</v>
      </c>
      <c r="FT35">
        <v>31.8</v>
      </c>
      <c r="FU35">
        <v>2383.5</v>
      </c>
      <c r="FV35">
        <v>-32.130000000000003</v>
      </c>
      <c r="FW35">
        <v>19605.57</v>
      </c>
      <c r="FX35">
        <v>1404884.41</v>
      </c>
      <c r="FY35">
        <v>501399.2</v>
      </c>
      <c r="FZ35">
        <v>951640.96</v>
      </c>
      <c r="GA35">
        <v>133251.4</v>
      </c>
      <c r="GB35">
        <v>144000</v>
      </c>
      <c r="GC35">
        <v>365409.73</v>
      </c>
      <c r="GD35">
        <v>1594302.0899999999</v>
      </c>
      <c r="GE35">
        <v>49106.6</v>
      </c>
      <c r="GF35">
        <v>1545195.4899999998</v>
      </c>
      <c r="GG35">
        <v>501399.2</v>
      </c>
      <c r="GH35">
        <v>0</v>
      </c>
      <c r="GI35">
        <v>64414</v>
      </c>
      <c r="GJ35">
        <v>0</v>
      </c>
      <c r="GK35">
        <v>0</v>
      </c>
      <c r="GL35">
        <v>0</v>
      </c>
      <c r="GM35">
        <v>0</v>
      </c>
      <c r="GN35">
        <v>64414</v>
      </c>
      <c r="GO35" t="s">
        <v>7249</v>
      </c>
      <c r="GP35" t="s">
        <v>7250</v>
      </c>
      <c r="GQ35">
        <v>0</v>
      </c>
      <c r="GR35">
        <v>0</v>
      </c>
      <c r="GS35">
        <v>0</v>
      </c>
      <c r="GT35">
        <v>0</v>
      </c>
      <c r="GU35">
        <v>0</v>
      </c>
      <c r="GV35" s="54" t="s">
        <v>7251</v>
      </c>
      <c r="GW35">
        <v>24</v>
      </c>
      <c r="GX35">
        <v>0</v>
      </c>
      <c r="GY35">
        <v>24</v>
      </c>
      <c r="GZ35">
        <v>0</v>
      </c>
      <c r="HA35">
        <v>0</v>
      </c>
      <c r="HB35">
        <v>0</v>
      </c>
      <c r="HG35"/>
      <c r="HH35"/>
      <c r="HI35"/>
      <c r="HJ35"/>
      <c r="HK35"/>
      <c r="HL35"/>
      <c r="HM35"/>
      <c r="HN35"/>
      <c r="HO35"/>
    </row>
    <row r="36" spans="1:223" ht="12.75" customHeight="1" x14ac:dyDescent="0.35">
      <c r="A36" s="428" t="s">
        <v>1003</v>
      </c>
      <c r="B36" s="429">
        <v>14</v>
      </c>
      <c r="C36" s="428" t="s">
        <v>1002</v>
      </c>
      <c r="D36" s="428" t="s">
        <v>1209</v>
      </c>
      <c r="E36" s="54" t="s">
        <v>1210</v>
      </c>
      <c r="F36" s="430" t="s">
        <v>1121</v>
      </c>
      <c r="G36" s="428">
        <v>71.5</v>
      </c>
      <c r="H36" s="428">
        <v>0</v>
      </c>
      <c r="I36" s="54" t="s">
        <v>43</v>
      </c>
      <c r="J36" s="54" t="s">
        <v>60</v>
      </c>
      <c r="L36" t="s">
        <v>1083</v>
      </c>
      <c r="M36">
        <v>0</v>
      </c>
      <c r="N36">
        <v>0</v>
      </c>
      <c r="O36">
        <v>3</v>
      </c>
      <c r="P36">
        <v>2</v>
      </c>
      <c r="Q36">
        <v>0</v>
      </c>
      <c r="R36">
        <v>0</v>
      </c>
      <c r="S36">
        <v>6</v>
      </c>
      <c r="T36">
        <v>0</v>
      </c>
      <c r="U36">
        <v>0</v>
      </c>
      <c r="V36">
        <v>0</v>
      </c>
      <c r="W36">
        <v>0</v>
      </c>
      <c r="X36">
        <v>0</v>
      </c>
      <c r="Y36">
        <v>0</v>
      </c>
      <c r="Z36">
        <v>0</v>
      </c>
      <c r="AA36">
        <v>11</v>
      </c>
      <c r="AB36">
        <v>0</v>
      </c>
      <c r="AC36">
        <v>0</v>
      </c>
      <c r="AD36">
        <v>0</v>
      </c>
      <c r="AE36">
        <v>0</v>
      </c>
      <c r="AF36">
        <v>0</v>
      </c>
      <c r="AG36">
        <v>0</v>
      </c>
      <c r="AH36">
        <v>0</v>
      </c>
      <c r="AI36">
        <v>0</v>
      </c>
      <c r="AJ36">
        <v>0</v>
      </c>
      <c r="AK36">
        <v>0</v>
      </c>
      <c r="AL36">
        <v>0</v>
      </c>
      <c r="AM36">
        <v>0</v>
      </c>
      <c r="AN36">
        <v>0</v>
      </c>
      <c r="AO36">
        <v>0</v>
      </c>
      <c r="AP36">
        <v>0</v>
      </c>
      <c r="AQ36">
        <v>0</v>
      </c>
      <c r="AR36">
        <v>0</v>
      </c>
      <c r="AS36">
        <v>3</v>
      </c>
      <c r="AT36">
        <v>2</v>
      </c>
      <c r="AU36">
        <v>0</v>
      </c>
      <c r="AV36">
        <v>0</v>
      </c>
      <c r="AW36">
        <v>6</v>
      </c>
      <c r="AX36">
        <v>0</v>
      </c>
      <c r="AY36">
        <v>0</v>
      </c>
      <c r="AZ36">
        <v>0</v>
      </c>
      <c r="BA36">
        <v>0</v>
      </c>
      <c r="BB36">
        <v>0</v>
      </c>
      <c r="BC36">
        <v>0</v>
      </c>
      <c r="BD36">
        <v>0</v>
      </c>
      <c r="BE36">
        <v>11</v>
      </c>
      <c r="BF36">
        <v>1</v>
      </c>
      <c r="BG36">
        <v>0</v>
      </c>
      <c r="BH36">
        <v>0</v>
      </c>
      <c r="BI36">
        <v>0</v>
      </c>
      <c r="BJ36" t="s">
        <v>1172</v>
      </c>
      <c r="BK36">
        <v>192655</v>
      </c>
      <c r="BL36" t="s">
        <v>1172</v>
      </c>
      <c r="BM36">
        <v>87769</v>
      </c>
      <c r="BN36">
        <v>222</v>
      </c>
      <c r="BO36">
        <v>329116.16666666669</v>
      </c>
      <c r="BP36">
        <v>50581</v>
      </c>
      <c r="BQ36">
        <v>11</v>
      </c>
      <c r="BR36">
        <v>87571.25</v>
      </c>
      <c r="BS36">
        <v>510557</v>
      </c>
      <c r="BT36">
        <v>22099</v>
      </c>
      <c r="BU36">
        <v>99235</v>
      </c>
      <c r="BV36">
        <v>89391</v>
      </c>
      <c r="BW36">
        <v>116898</v>
      </c>
      <c r="BX36">
        <v>51864</v>
      </c>
      <c r="BY36">
        <v>357388</v>
      </c>
      <c r="BZ36">
        <v>83258</v>
      </c>
      <c r="CA36">
        <v>462745</v>
      </c>
      <c r="CB36">
        <v>0</v>
      </c>
      <c r="CC36">
        <v>12518</v>
      </c>
      <c r="CD36">
        <v>6585</v>
      </c>
      <c r="CE36">
        <v>14594</v>
      </c>
      <c r="CF36">
        <v>1622</v>
      </c>
      <c r="CG36">
        <v>35319</v>
      </c>
      <c r="CH36">
        <v>35319</v>
      </c>
      <c r="CI36">
        <v>0</v>
      </c>
      <c r="CJ36">
        <v>4416</v>
      </c>
      <c r="CK36">
        <v>1571</v>
      </c>
      <c r="CL36">
        <v>8199</v>
      </c>
      <c r="CM36">
        <v>14186</v>
      </c>
      <c r="CN36">
        <v>1757</v>
      </c>
      <c r="CO36">
        <v>15943</v>
      </c>
      <c r="CP36">
        <v>0</v>
      </c>
      <c r="CQ36">
        <v>155</v>
      </c>
      <c r="CR36">
        <v>84</v>
      </c>
      <c r="CS36">
        <v>624</v>
      </c>
      <c r="CT36">
        <v>863</v>
      </c>
      <c r="CU36">
        <v>863</v>
      </c>
      <c r="CV36" s="54">
        <v>22349</v>
      </c>
      <c r="CW36" s="54">
        <v>11194</v>
      </c>
      <c r="CX36" s="54">
        <v>10813</v>
      </c>
      <c r="CY36" s="54">
        <v>15000000</v>
      </c>
      <c r="CZ36" s="54">
        <v>0</v>
      </c>
      <c r="DA36">
        <v>30</v>
      </c>
      <c r="DB36">
        <v>13.5</v>
      </c>
      <c r="DC36">
        <v>57.5</v>
      </c>
      <c r="DD36">
        <v>71</v>
      </c>
      <c r="DE36">
        <v>86</v>
      </c>
      <c r="DF36">
        <v>879</v>
      </c>
      <c r="DG36">
        <v>282419</v>
      </c>
      <c r="DH36">
        <v>281090</v>
      </c>
      <c r="DI36">
        <v>494182</v>
      </c>
      <c r="DJ36">
        <v>99039</v>
      </c>
      <c r="DK36">
        <v>1156730</v>
      </c>
      <c r="DL36">
        <v>5393</v>
      </c>
      <c r="DM36">
        <v>2483</v>
      </c>
      <c r="DN36">
        <v>15844</v>
      </c>
      <c r="DO36">
        <v>23720</v>
      </c>
      <c r="DP36">
        <v>44755</v>
      </c>
      <c r="DQ36">
        <v>98628</v>
      </c>
      <c r="DR36">
        <v>30602</v>
      </c>
      <c r="DS36">
        <v>63826</v>
      </c>
      <c r="DT36">
        <v>0</v>
      </c>
      <c r="DU36">
        <v>877</v>
      </c>
      <c r="DV36">
        <v>90020</v>
      </c>
      <c r="DW36">
        <v>71543</v>
      </c>
      <c r="DX36">
        <v>60.32</v>
      </c>
      <c r="DY36">
        <v>77.37</v>
      </c>
      <c r="DZ36">
        <v>88.03</v>
      </c>
      <c r="EA36">
        <v>0</v>
      </c>
      <c r="EB36">
        <v>0</v>
      </c>
      <c r="EC36" t="s">
        <v>180</v>
      </c>
      <c r="ED36">
        <v>283545</v>
      </c>
      <c r="EE36">
        <v>97</v>
      </c>
      <c r="EF36">
        <v>593367</v>
      </c>
      <c r="EG36">
        <v>0</v>
      </c>
      <c r="EH36" t="s">
        <v>709</v>
      </c>
      <c r="EI36">
        <v>11</v>
      </c>
      <c r="EJ36">
        <v>108216</v>
      </c>
      <c r="EK36">
        <v>21</v>
      </c>
      <c r="EL36">
        <v>190</v>
      </c>
      <c r="EM36">
        <v>2446841</v>
      </c>
      <c r="EN36">
        <v>491969</v>
      </c>
      <c r="EO36">
        <v>704.25</v>
      </c>
      <c r="EP36">
        <v>98333.54</v>
      </c>
      <c r="EQ36">
        <v>62389.42</v>
      </c>
      <c r="ER36">
        <v>74981</v>
      </c>
      <c r="ES36">
        <v>18746</v>
      </c>
      <c r="ET36">
        <v>0</v>
      </c>
      <c r="EU36">
        <v>8896</v>
      </c>
      <c r="EV36">
        <v>3019</v>
      </c>
      <c r="EW36">
        <v>6695</v>
      </c>
      <c r="EX36">
        <v>45968</v>
      </c>
      <c r="EY36">
        <v>5993</v>
      </c>
      <c r="EZ36">
        <v>0</v>
      </c>
      <c r="FA36">
        <v>7000</v>
      </c>
      <c r="FB36">
        <v>0</v>
      </c>
      <c r="FC36">
        <v>39040</v>
      </c>
      <c r="FD36">
        <v>45968</v>
      </c>
      <c r="FE36">
        <v>0</v>
      </c>
      <c r="FF36">
        <v>0</v>
      </c>
      <c r="FG36">
        <v>417733.20999999996</v>
      </c>
      <c r="FH36">
        <v>181039</v>
      </c>
      <c r="FI36">
        <v>538037</v>
      </c>
      <c r="FJ36">
        <v>0</v>
      </c>
      <c r="FK36">
        <v>0</v>
      </c>
      <c r="FL36">
        <v>90673</v>
      </c>
      <c r="FM36">
        <v>4166292.21</v>
      </c>
      <c r="FN36">
        <v>1770</v>
      </c>
      <c r="FO36">
        <v>15</v>
      </c>
      <c r="FP36">
        <v>104853</v>
      </c>
      <c r="FQ36">
        <v>18</v>
      </c>
      <c r="FR36">
        <v>0</v>
      </c>
      <c r="FS36">
        <v>0</v>
      </c>
      <c r="FT36">
        <v>0</v>
      </c>
      <c r="FU36">
        <v>17980</v>
      </c>
      <c r="FV36">
        <v>0</v>
      </c>
      <c r="FW36">
        <v>124636</v>
      </c>
      <c r="FX36">
        <v>4041656.21</v>
      </c>
      <c r="FY36">
        <v>0</v>
      </c>
      <c r="FZ36">
        <v>2446841</v>
      </c>
      <c r="GA36">
        <v>491969</v>
      </c>
      <c r="GB36">
        <v>371000</v>
      </c>
      <c r="GC36">
        <v>800000</v>
      </c>
      <c r="GD36">
        <v>4109810</v>
      </c>
      <c r="GE36">
        <v>500000</v>
      </c>
      <c r="GF36">
        <v>3609810</v>
      </c>
      <c r="GG36">
        <v>0</v>
      </c>
      <c r="GH36">
        <v>0</v>
      </c>
      <c r="GI36">
        <v>0</v>
      </c>
      <c r="GJ36">
        <v>0</v>
      </c>
      <c r="GK36">
        <v>0</v>
      </c>
      <c r="GL36">
        <v>0</v>
      </c>
      <c r="GM36">
        <v>0</v>
      </c>
      <c r="GN36">
        <v>0</v>
      </c>
      <c r="GO36" t="s">
        <v>7252</v>
      </c>
      <c r="GP36" t="s">
        <v>1380</v>
      </c>
      <c r="GQ36">
        <v>0</v>
      </c>
      <c r="GR36">
        <v>0</v>
      </c>
      <c r="GS36">
        <v>0</v>
      </c>
      <c r="GT36" t="s">
        <v>7253</v>
      </c>
      <c r="GU36">
        <v>0</v>
      </c>
      <c r="GV36" s="54">
        <v>0</v>
      </c>
      <c r="GW36">
        <v>11</v>
      </c>
      <c r="GX36">
        <v>0</v>
      </c>
      <c r="GY36">
        <v>0</v>
      </c>
      <c r="GZ36">
        <v>0</v>
      </c>
      <c r="HA36">
        <v>11</v>
      </c>
      <c r="HB36">
        <v>0</v>
      </c>
      <c r="HG36"/>
      <c r="HH36"/>
      <c r="HI36"/>
      <c r="HJ36"/>
      <c r="HK36"/>
      <c r="HL36"/>
      <c r="HM36"/>
      <c r="HN36"/>
      <c r="HO36"/>
    </row>
    <row r="37" spans="1:223" ht="12.75" customHeight="1" x14ac:dyDescent="0.35">
      <c r="A37" s="428" t="s">
        <v>1003</v>
      </c>
      <c r="B37" s="429">
        <v>15</v>
      </c>
      <c r="C37" s="428" t="s">
        <v>1002</v>
      </c>
      <c r="D37" s="428" t="s">
        <v>1211</v>
      </c>
      <c r="E37" s="54" t="s">
        <v>1212</v>
      </c>
      <c r="F37" s="430" t="s">
        <v>1121</v>
      </c>
      <c r="G37" s="428">
        <v>33.5</v>
      </c>
      <c r="H37" s="428">
        <v>0</v>
      </c>
      <c r="I37" s="54" t="s">
        <v>43</v>
      </c>
      <c r="J37" s="54" t="s">
        <v>60</v>
      </c>
      <c r="L37" t="s">
        <v>1013</v>
      </c>
      <c r="M37">
        <v>0</v>
      </c>
      <c r="N37">
        <v>0</v>
      </c>
      <c r="O37">
        <v>0</v>
      </c>
      <c r="P37">
        <v>1</v>
      </c>
      <c r="Q37">
        <v>0</v>
      </c>
      <c r="R37">
        <v>0</v>
      </c>
      <c r="S37">
        <v>0</v>
      </c>
      <c r="T37">
        <v>0</v>
      </c>
      <c r="U37">
        <v>0</v>
      </c>
      <c r="V37">
        <v>0</v>
      </c>
      <c r="W37">
        <v>2</v>
      </c>
      <c r="X37">
        <v>1</v>
      </c>
      <c r="Y37">
        <v>0</v>
      </c>
      <c r="Z37">
        <v>5</v>
      </c>
      <c r="AA37">
        <v>9</v>
      </c>
      <c r="AB37">
        <v>0</v>
      </c>
      <c r="AC37">
        <v>0</v>
      </c>
      <c r="AD37">
        <v>0</v>
      </c>
      <c r="AE37">
        <v>0</v>
      </c>
      <c r="AF37">
        <v>0</v>
      </c>
      <c r="AG37">
        <v>0</v>
      </c>
      <c r="AH37">
        <v>0</v>
      </c>
      <c r="AI37">
        <v>0</v>
      </c>
      <c r="AJ37">
        <v>0</v>
      </c>
      <c r="AK37">
        <v>0</v>
      </c>
      <c r="AL37">
        <v>0</v>
      </c>
      <c r="AM37">
        <v>0</v>
      </c>
      <c r="AN37">
        <v>0</v>
      </c>
      <c r="AO37">
        <v>0</v>
      </c>
      <c r="AP37">
        <v>0</v>
      </c>
      <c r="AQ37">
        <v>0</v>
      </c>
      <c r="AR37">
        <v>0</v>
      </c>
      <c r="AS37">
        <v>0</v>
      </c>
      <c r="AT37">
        <v>1</v>
      </c>
      <c r="AU37">
        <v>0</v>
      </c>
      <c r="AV37">
        <v>0</v>
      </c>
      <c r="AW37">
        <v>0</v>
      </c>
      <c r="AX37">
        <v>0</v>
      </c>
      <c r="AY37">
        <v>0</v>
      </c>
      <c r="AZ37">
        <v>0</v>
      </c>
      <c r="BA37">
        <v>2</v>
      </c>
      <c r="BB37">
        <v>1</v>
      </c>
      <c r="BC37">
        <v>0</v>
      </c>
      <c r="BD37">
        <v>5</v>
      </c>
      <c r="BE37">
        <v>9</v>
      </c>
      <c r="BF37">
        <v>1</v>
      </c>
      <c r="BG37">
        <v>0</v>
      </c>
      <c r="BH37">
        <v>0</v>
      </c>
      <c r="BI37">
        <v>0</v>
      </c>
      <c r="BJ37" t="s">
        <v>1305</v>
      </c>
      <c r="BK37">
        <v>56375</v>
      </c>
      <c r="BL37" t="s">
        <v>1305</v>
      </c>
      <c r="BM37">
        <v>42639</v>
      </c>
      <c r="BN37">
        <v>14</v>
      </c>
      <c r="BO37">
        <v>11938</v>
      </c>
      <c r="BP37">
        <v>4344</v>
      </c>
      <c r="BQ37">
        <v>8</v>
      </c>
      <c r="BR37">
        <v>0</v>
      </c>
      <c r="BS37">
        <v>141278</v>
      </c>
      <c r="BT37">
        <v>10078</v>
      </c>
      <c r="BU37">
        <v>33581</v>
      </c>
      <c r="BV37">
        <v>36596</v>
      </c>
      <c r="BW37">
        <v>33016</v>
      </c>
      <c r="BX37">
        <v>23902</v>
      </c>
      <c r="BY37">
        <v>127095</v>
      </c>
      <c r="BZ37">
        <v>2642</v>
      </c>
      <c r="CA37">
        <v>139815</v>
      </c>
      <c r="CB37">
        <v>150</v>
      </c>
      <c r="CC37">
        <v>1789</v>
      </c>
      <c r="CD37">
        <v>831</v>
      </c>
      <c r="CE37">
        <v>1485</v>
      </c>
      <c r="CF37">
        <v>550</v>
      </c>
      <c r="CG37">
        <v>4655</v>
      </c>
      <c r="CH37">
        <v>4805</v>
      </c>
      <c r="CI37">
        <v>45</v>
      </c>
      <c r="CJ37">
        <v>1075</v>
      </c>
      <c r="CK37">
        <v>346</v>
      </c>
      <c r="CL37">
        <v>3844</v>
      </c>
      <c r="CM37">
        <v>5265</v>
      </c>
      <c r="CN37">
        <v>31</v>
      </c>
      <c r="CO37">
        <v>5341</v>
      </c>
      <c r="CP37">
        <v>0</v>
      </c>
      <c r="CQ37">
        <v>47</v>
      </c>
      <c r="CR37">
        <v>0</v>
      </c>
      <c r="CS37">
        <v>66</v>
      </c>
      <c r="CT37">
        <v>113</v>
      </c>
      <c r="CU37">
        <v>113</v>
      </c>
      <c r="CV37" s="54">
        <v>2126</v>
      </c>
      <c r="CW37" s="54">
        <v>11120</v>
      </c>
      <c r="CX37" s="54">
        <v>1336</v>
      </c>
      <c r="CY37" s="54">
        <v>0</v>
      </c>
      <c r="CZ37" s="54">
        <v>0</v>
      </c>
      <c r="DA37">
        <v>209</v>
      </c>
      <c r="DB37">
        <v>4.21</v>
      </c>
      <c r="DC37">
        <v>12.8</v>
      </c>
      <c r="DD37">
        <v>17.010000000000002</v>
      </c>
      <c r="DE37">
        <v>8</v>
      </c>
      <c r="DF37">
        <v>337</v>
      </c>
      <c r="DG37">
        <v>39428</v>
      </c>
      <c r="DH37">
        <v>15781</v>
      </c>
      <c r="DI37">
        <v>38215</v>
      </c>
      <c r="DJ37">
        <v>8681</v>
      </c>
      <c r="DK37">
        <v>102105</v>
      </c>
      <c r="DL37">
        <v>1407</v>
      </c>
      <c r="DM37">
        <v>135</v>
      </c>
      <c r="DN37">
        <v>1368</v>
      </c>
      <c r="DO37">
        <v>2910</v>
      </c>
      <c r="DP37">
        <v>4275</v>
      </c>
      <c r="DQ37">
        <v>17141</v>
      </c>
      <c r="DR37">
        <v>8674</v>
      </c>
      <c r="DS37">
        <v>0</v>
      </c>
      <c r="DT37">
        <v>0</v>
      </c>
      <c r="DU37">
        <v>109</v>
      </c>
      <c r="DV37">
        <v>9887</v>
      </c>
      <c r="DW37">
        <v>6531</v>
      </c>
      <c r="DX37">
        <v>62</v>
      </c>
      <c r="DY37">
        <v>72</v>
      </c>
      <c r="DZ37">
        <v>81</v>
      </c>
      <c r="EA37">
        <v>0</v>
      </c>
      <c r="EB37">
        <v>0</v>
      </c>
      <c r="EC37" t="s">
        <v>180</v>
      </c>
      <c r="ED37">
        <v>4780</v>
      </c>
      <c r="EE37">
        <v>130</v>
      </c>
      <c r="EF37">
        <v>114704</v>
      </c>
      <c r="EG37">
        <v>0</v>
      </c>
      <c r="EH37" t="s">
        <v>709</v>
      </c>
      <c r="EI37">
        <v>1</v>
      </c>
      <c r="EJ37">
        <v>59265</v>
      </c>
      <c r="EK37">
        <v>4</v>
      </c>
      <c r="EL37">
        <v>75</v>
      </c>
      <c r="EM37">
        <v>598576</v>
      </c>
      <c r="EN37">
        <v>32810</v>
      </c>
      <c r="EO37">
        <v>620</v>
      </c>
      <c r="EP37">
        <v>10695</v>
      </c>
      <c r="EQ37">
        <v>5885</v>
      </c>
      <c r="ER37">
        <v>7470</v>
      </c>
      <c r="ES37">
        <v>5450</v>
      </c>
      <c r="ET37">
        <v>1000</v>
      </c>
      <c r="EU37">
        <v>1250</v>
      </c>
      <c r="EV37">
        <v>0</v>
      </c>
      <c r="EW37">
        <v>3800</v>
      </c>
      <c r="EX37">
        <v>2900</v>
      </c>
      <c r="EY37">
        <v>6372</v>
      </c>
      <c r="EZ37">
        <v>8730</v>
      </c>
      <c r="FA37">
        <v>0</v>
      </c>
      <c r="FB37">
        <v>0</v>
      </c>
      <c r="FC37">
        <v>0</v>
      </c>
      <c r="FD37">
        <v>4349</v>
      </c>
      <c r="FE37">
        <v>1750</v>
      </c>
      <c r="FF37">
        <v>300</v>
      </c>
      <c r="FG37">
        <v>0</v>
      </c>
      <c r="FH37">
        <v>37752</v>
      </c>
      <c r="FI37">
        <v>52508</v>
      </c>
      <c r="FJ37">
        <v>2684</v>
      </c>
      <c r="FK37">
        <v>0</v>
      </c>
      <c r="FL37">
        <v>129663</v>
      </c>
      <c r="FM37">
        <v>0</v>
      </c>
      <c r="FN37">
        <v>0</v>
      </c>
      <c r="FO37">
        <v>0</v>
      </c>
      <c r="FP37">
        <v>0</v>
      </c>
      <c r="FQ37">
        <v>4</v>
      </c>
      <c r="FR37">
        <v>0</v>
      </c>
      <c r="FS37">
        <v>10934</v>
      </c>
      <c r="FT37">
        <v>0</v>
      </c>
      <c r="FU37">
        <v>2218</v>
      </c>
      <c r="FV37">
        <v>0</v>
      </c>
      <c r="FW37">
        <v>0</v>
      </c>
      <c r="FX37">
        <v>0</v>
      </c>
      <c r="FY37">
        <v>54449</v>
      </c>
      <c r="FZ37">
        <v>619717</v>
      </c>
      <c r="GA37">
        <v>36012</v>
      </c>
      <c r="GB37">
        <v>60383</v>
      </c>
      <c r="GC37">
        <v>173141</v>
      </c>
      <c r="GD37">
        <v>889253</v>
      </c>
      <c r="GE37">
        <v>8658</v>
      </c>
      <c r="GF37">
        <v>880595</v>
      </c>
      <c r="GG37">
        <v>54449</v>
      </c>
      <c r="GH37">
        <v>0</v>
      </c>
      <c r="GI37">
        <v>587832</v>
      </c>
      <c r="GJ37">
        <v>0</v>
      </c>
      <c r="GK37">
        <v>0</v>
      </c>
      <c r="GL37">
        <v>0</v>
      </c>
      <c r="GM37">
        <v>0</v>
      </c>
      <c r="GN37">
        <v>0</v>
      </c>
      <c r="GO37">
        <v>0</v>
      </c>
      <c r="GP37">
        <v>0</v>
      </c>
      <c r="GQ37" t="s">
        <v>7254</v>
      </c>
      <c r="GR37" t="s">
        <v>7255</v>
      </c>
      <c r="GS37">
        <v>0</v>
      </c>
      <c r="GT37">
        <v>0</v>
      </c>
      <c r="GU37">
        <v>0</v>
      </c>
      <c r="GV37" s="54">
        <v>0</v>
      </c>
      <c r="GW37">
        <v>9</v>
      </c>
      <c r="GX37">
        <v>0</v>
      </c>
      <c r="GY37">
        <v>9</v>
      </c>
      <c r="GZ37">
        <v>0</v>
      </c>
      <c r="HA37">
        <v>0</v>
      </c>
      <c r="HB37">
        <v>0</v>
      </c>
      <c r="HG37"/>
      <c r="HH37"/>
      <c r="HI37"/>
      <c r="HJ37"/>
      <c r="HK37"/>
      <c r="HL37"/>
      <c r="HM37"/>
      <c r="HN37"/>
      <c r="HO37"/>
    </row>
    <row r="38" spans="1:223" ht="12.75" customHeight="1" x14ac:dyDescent="0.35">
      <c r="A38" s="428" t="s">
        <v>1003</v>
      </c>
      <c r="B38" s="429">
        <v>16</v>
      </c>
      <c r="C38" s="428" t="s">
        <v>1002</v>
      </c>
      <c r="D38" s="428" t="s">
        <v>1214</v>
      </c>
      <c r="E38" s="54" t="s">
        <v>1215</v>
      </c>
      <c r="F38" s="430" t="s">
        <v>1121</v>
      </c>
      <c r="G38" s="428">
        <v>20</v>
      </c>
      <c r="H38" s="428">
        <v>0</v>
      </c>
      <c r="I38" s="54" t="s">
        <v>43</v>
      </c>
      <c r="J38" s="54" t="s">
        <v>60</v>
      </c>
      <c r="L38" t="s">
        <v>823</v>
      </c>
      <c r="M38">
        <v>0</v>
      </c>
      <c r="N38">
        <v>0</v>
      </c>
      <c r="O38">
        <v>12</v>
      </c>
      <c r="P38">
        <v>0</v>
      </c>
      <c r="Q38">
        <v>8</v>
      </c>
      <c r="R38">
        <v>0</v>
      </c>
      <c r="S38">
        <v>7</v>
      </c>
      <c r="T38">
        <v>0</v>
      </c>
      <c r="U38">
        <v>0</v>
      </c>
      <c r="V38">
        <v>0</v>
      </c>
      <c r="W38">
        <v>0</v>
      </c>
      <c r="X38">
        <v>2</v>
      </c>
      <c r="Y38">
        <v>0</v>
      </c>
      <c r="Z38">
        <v>0</v>
      </c>
      <c r="AA38">
        <v>29</v>
      </c>
      <c r="AB38">
        <v>0</v>
      </c>
      <c r="AC38">
        <v>0</v>
      </c>
      <c r="AD38">
        <v>0</v>
      </c>
      <c r="AE38">
        <v>0</v>
      </c>
      <c r="AF38">
        <v>0</v>
      </c>
      <c r="AG38">
        <v>0</v>
      </c>
      <c r="AH38">
        <v>0</v>
      </c>
      <c r="AI38">
        <v>0</v>
      </c>
      <c r="AJ38">
        <v>0</v>
      </c>
      <c r="AK38">
        <v>0</v>
      </c>
      <c r="AL38">
        <v>0</v>
      </c>
      <c r="AM38">
        <v>0</v>
      </c>
      <c r="AN38">
        <v>0</v>
      </c>
      <c r="AO38">
        <v>0</v>
      </c>
      <c r="AP38">
        <v>0</v>
      </c>
      <c r="AQ38">
        <v>0</v>
      </c>
      <c r="AR38">
        <v>0</v>
      </c>
      <c r="AS38">
        <v>12</v>
      </c>
      <c r="AT38">
        <v>0</v>
      </c>
      <c r="AU38">
        <v>8</v>
      </c>
      <c r="AV38">
        <v>0</v>
      </c>
      <c r="AW38">
        <v>7</v>
      </c>
      <c r="AX38">
        <v>0</v>
      </c>
      <c r="AY38">
        <v>0</v>
      </c>
      <c r="AZ38">
        <v>0</v>
      </c>
      <c r="BA38">
        <v>0</v>
      </c>
      <c r="BB38">
        <v>2</v>
      </c>
      <c r="BC38">
        <v>0</v>
      </c>
      <c r="BD38">
        <v>0</v>
      </c>
      <c r="BE38">
        <v>29</v>
      </c>
      <c r="BF38">
        <v>1</v>
      </c>
      <c r="BG38">
        <v>0</v>
      </c>
      <c r="BH38">
        <v>0</v>
      </c>
      <c r="BI38">
        <v>0</v>
      </c>
      <c r="BJ38" t="s">
        <v>1120</v>
      </c>
      <c r="BK38">
        <v>121552</v>
      </c>
      <c r="BL38" t="s">
        <v>1120</v>
      </c>
      <c r="BM38">
        <v>110264</v>
      </c>
      <c r="BN38">
        <v>280</v>
      </c>
      <c r="BO38">
        <v>0</v>
      </c>
      <c r="BP38">
        <v>16235</v>
      </c>
      <c r="BQ38">
        <v>26</v>
      </c>
      <c r="BR38">
        <v>0</v>
      </c>
      <c r="BS38">
        <v>1257965</v>
      </c>
      <c r="BT38">
        <v>315662</v>
      </c>
      <c r="BU38">
        <v>205301</v>
      </c>
      <c r="BV38">
        <v>199991</v>
      </c>
      <c r="BW38">
        <v>181546</v>
      </c>
      <c r="BX38">
        <v>53368</v>
      </c>
      <c r="BY38">
        <v>640206</v>
      </c>
      <c r="BZ38">
        <v>275062</v>
      </c>
      <c r="CA38">
        <v>1230930</v>
      </c>
      <c r="CB38">
        <v>254</v>
      </c>
      <c r="CC38">
        <v>16563</v>
      </c>
      <c r="CD38">
        <v>9121</v>
      </c>
      <c r="CE38">
        <v>17079</v>
      </c>
      <c r="CF38">
        <v>3444</v>
      </c>
      <c r="CG38">
        <v>46207</v>
      </c>
      <c r="CH38">
        <v>46461</v>
      </c>
      <c r="CI38">
        <v>880</v>
      </c>
      <c r="CJ38">
        <v>19667</v>
      </c>
      <c r="CK38">
        <v>5937</v>
      </c>
      <c r="CL38">
        <v>57459</v>
      </c>
      <c r="CM38">
        <v>83063</v>
      </c>
      <c r="CN38">
        <v>0</v>
      </c>
      <c r="CO38">
        <v>83943</v>
      </c>
      <c r="CP38">
        <v>0</v>
      </c>
      <c r="CQ38">
        <v>862</v>
      </c>
      <c r="CR38">
        <v>11</v>
      </c>
      <c r="CS38">
        <v>96</v>
      </c>
      <c r="CT38">
        <v>969</v>
      </c>
      <c r="CU38">
        <v>969</v>
      </c>
      <c r="CV38" s="54">
        <v>17329</v>
      </c>
      <c r="CW38" s="54">
        <v>11389</v>
      </c>
      <c r="CX38" s="54">
        <v>11124</v>
      </c>
      <c r="CY38" s="54">
        <v>2943763</v>
      </c>
      <c r="CZ38" s="54">
        <v>0</v>
      </c>
      <c r="DA38">
        <v>0</v>
      </c>
      <c r="DB38">
        <v>39.47</v>
      </c>
      <c r="DC38">
        <v>156.74</v>
      </c>
      <c r="DD38">
        <v>196.21</v>
      </c>
      <c r="DE38">
        <v>77</v>
      </c>
      <c r="DF38">
        <v>2415</v>
      </c>
      <c r="DG38">
        <v>232101</v>
      </c>
      <c r="DH38">
        <v>133127</v>
      </c>
      <c r="DI38">
        <v>240044</v>
      </c>
      <c r="DJ38">
        <v>44783</v>
      </c>
      <c r="DK38">
        <v>650055</v>
      </c>
      <c r="DL38">
        <v>12505</v>
      </c>
      <c r="DM38">
        <v>2262</v>
      </c>
      <c r="DN38">
        <v>12045</v>
      </c>
      <c r="DO38">
        <v>26812</v>
      </c>
      <c r="DP38">
        <v>194754</v>
      </c>
      <c r="DQ38">
        <v>2724453</v>
      </c>
      <c r="DR38">
        <v>146639</v>
      </c>
      <c r="DS38">
        <v>3774</v>
      </c>
      <c r="DT38">
        <v>0</v>
      </c>
      <c r="DU38">
        <v>0</v>
      </c>
      <c r="DV38">
        <v>106632</v>
      </c>
      <c r="DW38">
        <v>80987</v>
      </c>
      <c r="DX38">
        <v>43.37</v>
      </c>
      <c r="DY38">
        <v>62.49</v>
      </c>
      <c r="DZ38">
        <v>75.739999999999995</v>
      </c>
      <c r="EA38">
        <v>36481</v>
      </c>
      <c r="EB38">
        <v>0</v>
      </c>
      <c r="EC38" t="s">
        <v>180</v>
      </c>
      <c r="ED38">
        <v>61014</v>
      </c>
      <c r="EE38">
        <v>201</v>
      </c>
      <c r="EF38">
        <v>389996</v>
      </c>
      <c r="EG38">
        <v>0</v>
      </c>
      <c r="EH38" t="s">
        <v>180</v>
      </c>
      <c r="EI38">
        <v>0</v>
      </c>
      <c r="EJ38">
        <v>9432914</v>
      </c>
      <c r="EK38">
        <v>17</v>
      </c>
      <c r="EL38">
        <v>15</v>
      </c>
      <c r="EM38">
        <v>7075706</v>
      </c>
      <c r="EN38">
        <v>711910</v>
      </c>
      <c r="EO38">
        <v>13194</v>
      </c>
      <c r="EP38">
        <v>138212</v>
      </c>
      <c r="EQ38">
        <v>79649</v>
      </c>
      <c r="ER38">
        <v>71596</v>
      </c>
      <c r="ES38">
        <v>23019</v>
      </c>
      <c r="ET38">
        <v>16751</v>
      </c>
      <c r="EU38">
        <v>28080</v>
      </c>
      <c r="EV38">
        <v>256</v>
      </c>
      <c r="EW38">
        <v>856</v>
      </c>
      <c r="EX38">
        <v>52869</v>
      </c>
      <c r="EY38">
        <v>21113</v>
      </c>
      <c r="EZ38">
        <v>49304</v>
      </c>
      <c r="FA38">
        <v>2980</v>
      </c>
      <c r="FB38">
        <v>0</v>
      </c>
      <c r="FC38">
        <v>0</v>
      </c>
      <c r="FD38">
        <v>28801</v>
      </c>
      <c r="FE38">
        <v>0</v>
      </c>
      <c r="FF38">
        <v>192</v>
      </c>
      <c r="FG38">
        <v>0</v>
      </c>
      <c r="FH38">
        <v>500000</v>
      </c>
      <c r="FI38">
        <v>226771</v>
      </c>
      <c r="FJ38">
        <v>28189</v>
      </c>
      <c r="FK38">
        <v>5212</v>
      </c>
      <c r="FL38">
        <v>0</v>
      </c>
      <c r="FM38">
        <v>0</v>
      </c>
      <c r="FN38">
        <v>3368</v>
      </c>
      <c r="FO38">
        <v>0</v>
      </c>
      <c r="FP38">
        <v>2896</v>
      </c>
      <c r="FQ38">
        <v>520</v>
      </c>
      <c r="FR38">
        <v>0</v>
      </c>
      <c r="FS38">
        <v>54331</v>
      </c>
      <c r="FT38">
        <v>0</v>
      </c>
      <c r="FU38">
        <v>53520</v>
      </c>
      <c r="FV38">
        <v>37756</v>
      </c>
      <c r="FW38">
        <v>152391</v>
      </c>
      <c r="FX38">
        <v>0</v>
      </c>
      <c r="FY38">
        <v>352444</v>
      </c>
      <c r="FZ38">
        <v>7440673</v>
      </c>
      <c r="GA38">
        <v>1164844</v>
      </c>
      <c r="GB38">
        <v>680000</v>
      </c>
      <c r="GC38">
        <v>982000</v>
      </c>
      <c r="GD38">
        <v>10267517</v>
      </c>
      <c r="GE38">
        <v>150000</v>
      </c>
      <c r="GF38">
        <v>10117517</v>
      </c>
      <c r="GG38">
        <v>350000</v>
      </c>
      <c r="GH38">
        <v>0</v>
      </c>
      <c r="GI38">
        <v>904615</v>
      </c>
      <c r="GJ38">
        <v>56814</v>
      </c>
      <c r="GK38">
        <v>0</v>
      </c>
      <c r="GL38">
        <v>0</v>
      </c>
      <c r="GM38">
        <v>0</v>
      </c>
      <c r="GN38">
        <v>0</v>
      </c>
      <c r="GO38">
        <v>0</v>
      </c>
      <c r="GP38">
        <v>0</v>
      </c>
      <c r="GQ38" t="s">
        <v>7256</v>
      </c>
      <c r="GR38">
        <v>0</v>
      </c>
      <c r="GS38">
        <v>0</v>
      </c>
      <c r="GT38">
        <v>0</v>
      </c>
      <c r="GU38">
        <v>0</v>
      </c>
      <c r="GV38" s="54" t="s">
        <v>7257</v>
      </c>
      <c r="GW38">
        <v>29</v>
      </c>
      <c r="GX38">
        <v>0</v>
      </c>
      <c r="GY38">
        <v>30</v>
      </c>
      <c r="GZ38">
        <v>0</v>
      </c>
      <c r="HA38">
        <v>0</v>
      </c>
      <c r="HB38">
        <v>0</v>
      </c>
      <c r="HG38"/>
      <c r="HH38"/>
      <c r="HI38"/>
      <c r="HJ38"/>
      <c r="HK38"/>
      <c r="HL38"/>
      <c r="HM38"/>
      <c r="HN38"/>
      <c r="HO38"/>
    </row>
    <row r="39" spans="1:223" ht="12.75" customHeight="1" x14ac:dyDescent="0.35">
      <c r="A39" s="428" t="s">
        <v>1019</v>
      </c>
      <c r="B39" s="429">
        <v>1</v>
      </c>
      <c r="C39" s="428" t="s">
        <v>1018</v>
      </c>
      <c r="D39" s="428" t="s">
        <v>1217</v>
      </c>
      <c r="E39" s="54" t="s">
        <v>1218</v>
      </c>
      <c r="F39" s="430" t="s">
        <v>1121</v>
      </c>
      <c r="G39" s="428">
        <v>32</v>
      </c>
      <c r="H39" s="428">
        <v>0</v>
      </c>
      <c r="I39" s="54" t="s">
        <v>43</v>
      </c>
      <c r="J39" s="54" t="s">
        <v>60</v>
      </c>
      <c r="L39" t="s">
        <v>1035</v>
      </c>
      <c r="M39">
        <v>5</v>
      </c>
      <c r="N39">
        <v>1</v>
      </c>
      <c r="O39">
        <v>0</v>
      </c>
      <c r="P39">
        <v>1</v>
      </c>
      <c r="Q39">
        <v>0</v>
      </c>
      <c r="R39">
        <v>1</v>
      </c>
      <c r="S39">
        <v>1</v>
      </c>
      <c r="T39">
        <v>2</v>
      </c>
      <c r="U39">
        <v>0</v>
      </c>
      <c r="V39">
        <v>0</v>
      </c>
      <c r="W39">
        <v>0</v>
      </c>
      <c r="X39">
        <v>0</v>
      </c>
      <c r="Y39">
        <v>0</v>
      </c>
      <c r="Z39">
        <v>1</v>
      </c>
      <c r="AA39">
        <v>12</v>
      </c>
      <c r="AB39">
        <v>0</v>
      </c>
      <c r="AC39">
        <v>0</v>
      </c>
      <c r="AD39">
        <v>0</v>
      </c>
      <c r="AE39">
        <v>0</v>
      </c>
      <c r="AF39">
        <v>0</v>
      </c>
      <c r="AG39">
        <v>0</v>
      </c>
      <c r="AH39">
        <v>0</v>
      </c>
      <c r="AI39">
        <v>0</v>
      </c>
      <c r="AJ39">
        <v>0</v>
      </c>
      <c r="AK39">
        <v>0</v>
      </c>
      <c r="AL39">
        <v>0</v>
      </c>
      <c r="AM39">
        <v>0</v>
      </c>
      <c r="AN39">
        <v>0</v>
      </c>
      <c r="AO39">
        <v>0</v>
      </c>
      <c r="AP39">
        <v>0</v>
      </c>
      <c r="AQ39">
        <v>5</v>
      </c>
      <c r="AR39">
        <v>1</v>
      </c>
      <c r="AS39">
        <v>0</v>
      </c>
      <c r="AT39">
        <v>1</v>
      </c>
      <c r="AU39">
        <v>0</v>
      </c>
      <c r="AV39">
        <v>1</v>
      </c>
      <c r="AW39">
        <v>1</v>
      </c>
      <c r="AX39">
        <v>2</v>
      </c>
      <c r="AY39">
        <v>0</v>
      </c>
      <c r="AZ39">
        <v>0</v>
      </c>
      <c r="BA39">
        <v>0</v>
      </c>
      <c r="BB39">
        <v>0</v>
      </c>
      <c r="BC39">
        <v>0</v>
      </c>
      <c r="BD39">
        <v>1</v>
      </c>
      <c r="BE39">
        <v>12</v>
      </c>
      <c r="BF39">
        <v>0.99121265377855883</v>
      </c>
      <c r="BG39">
        <v>8.7873462214411256E-3</v>
      </c>
      <c r="BH39">
        <v>0</v>
      </c>
      <c r="BI39">
        <v>0</v>
      </c>
      <c r="BJ39" t="s">
        <v>1453</v>
      </c>
      <c r="BK39">
        <v>82831</v>
      </c>
      <c r="BL39" t="s">
        <v>1453</v>
      </c>
      <c r="BM39">
        <v>132293</v>
      </c>
      <c r="BN39">
        <v>40</v>
      </c>
      <c r="BO39">
        <v>76820</v>
      </c>
      <c r="BP39">
        <v>60528</v>
      </c>
      <c r="BQ39">
        <v>11</v>
      </c>
      <c r="BR39">
        <v>329913</v>
      </c>
      <c r="BS39">
        <v>338786</v>
      </c>
      <c r="BT39">
        <v>587</v>
      </c>
      <c r="BU39">
        <v>111104</v>
      </c>
      <c r="BV39">
        <v>96648</v>
      </c>
      <c r="BW39">
        <v>118701</v>
      </c>
      <c r="BX39">
        <v>32514</v>
      </c>
      <c r="BY39">
        <v>358967</v>
      </c>
      <c r="BZ39">
        <v>0</v>
      </c>
      <c r="CA39">
        <v>359554</v>
      </c>
      <c r="CB39">
        <v>61</v>
      </c>
      <c r="CC39">
        <v>10612</v>
      </c>
      <c r="CD39">
        <v>6721</v>
      </c>
      <c r="CE39">
        <v>12458</v>
      </c>
      <c r="CF39">
        <v>3569</v>
      </c>
      <c r="CG39">
        <v>33360</v>
      </c>
      <c r="CH39">
        <v>33421</v>
      </c>
      <c r="CI39">
        <v>587</v>
      </c>
      <c r="CJ39">
        <v>8772</v>
      </c>
      <c r="CK39">
        <v>824</v>
      </c>
      <c r="CL39">
        <v>26982</v>
      </c>
      <c r="CM39">
        <v>36578</v>
      </c>
      <c r="CN39">
        <v>0</v>
      </c>
      <c r="CO39">
        <v>37165</v>
      </c>
      <c r="CP39">
        <v>0</v>
      </c>
      <c r="CQ39">
        <v>148</v>
      </c>
      <c r="CR39">
        <v>40</v>
      </c>
      <c r="CS39">
        <v>837</v>
      </c>
      <c r="CT39">
        <v>1025</v>
      </c>
      <c r="CU39">
        <v>1025</v>
      </c>
      <c r="CV39" s="54">
        <v>9039</v>
      </c>
      <c r="CW39" s="54">
        <v>7537</v>
      </c>
      <c r="CX39" s="54">
        <v>5751</v>
      </c>
      <c r="CY39" s="54">
        <v>0</v>
      </c>
      <c r="CZ39" s="54">
        <v>19980</v>
      </c>
      <c r="DA39">
        <v>42</v>
      </c>
      <c r="DB39">
        <v>14</v>
      </c>
      <c r="DC39">
        <v>72</v>
      </c>
      <c r="DD39">
        <v>86</v>
      </c>
      <c r="DE39">
        <v>7</v>
      </c>
      <c r="DF39">
        <v>336</v>
      </c>
      <c r="DG39">
        <v>127534</v>
      </c>
      <c r="DH39">
        <v>266968</v>
      </c>
      <c r="DI39">
        <v>224228</v>
      </c>
      <c r="DJ39">
        <v>46249</v>
      </c>
      <c r="DK39">
        <v>664979</v>
      </c>
      <c r="DL39">
        <v>6171</v>
      </c>
      <c r="DM39">
        <v>47300</v>
      </c>
      <c r="DN39">
        <v>10632</v>
      </c>
      <c r="DO39">
        <v>64103</v>
      </c>
      <c r="DP39">
        <v>214469</v>
      </c>
      <c r="DQ39">
        <v>858178</v>
      </c>
      <c r="DR39">
        <v>0</v>
      </c>
      <c r="DS39">
        <v>0</v>
      </c>
      <c r="DT39">
        <v>70425</v>
      </c>
      <c r="DU39">
        <v>58</v>
      </c>
      <c r="DV39">
        <v>33374</v>
      </c>
      <c r="DW39">
        <v>25005</v>
      </c>
      <c r="DX39">
        <v>69</v>
      </c>
      <c r="DY39">
        <v>76</v>
      </c>
      <c r="DZ39">
        <v>86</v>
      </c>
      <c r="EA39">
        <v>0</v>
      </c>
      <c r="EB39">
        <v>0</v>
      </c>
      <c r="EC39" t="s">
        <v>180</v>
      </c>
      <c r="ED39">
        <v>24822</v>
      </c>
      <c r="EE39">
        <v>192</v>
      </c>
      <c r="EF39">
        <v>597093</v>
      </c>
      <c r="EG39">
        <v>0</v>
      </c>
      <c r="EH39" t="s">
        <v>709</v>
      </c>
      <c r="EI39">
        <v>12</v>
      </c>
      <c r="EJ39">
        <v>274993</v>
      </c>
      <c r="EK39">
        <v>5</v>
      </c>
      <c r="EL39">
        <v>2</v>
      </c>
      <c r="EM39">
        <v>4226417</v>
      </c>
      <c r="EN39">
        <v>0</v>
      </c>
      <c r="EO39">
        <v>0</v>
      </c>
      <c r="EP39">
        <v>80151.06</v>
      </c>
      <c r="EQ39">
        <v>65471.22</v>
      </c>
      <c r="ER39">
        <v>87962.86</v>
      </c>
      <c r="ES39">
        <v>3460.15</v>
      </c>
      <c r="ET39">
        <v>0</v>
      </c>
      <c r="EU39">
        <v>0</v>
      </c>
      <c r="EV39">
        <v>0</v>
      </c>
      <c r="EW39">
        <v>12111.27</v>
      </c>
      <c r="EX39">
        <v>0</v>
      </c>
      <c r="EY39">
        <v>8701</v>
      </c>
      <c r="EZ39">
        <v>0</v>
      </c>
      <c r="FA39">
        <v>0</v>
      </c>
      <c r="FB39">
        <v>0</v>
      </c>
      <c r="FC39">
        <v>0</v>
      </c>
      <c r="FD39">
        <v>0</v>
      </c>
      <c r="FE39">
        <v>0</v>
      </c>
      <c r="FF39">
        <v>0</v>
      </c>
      <c r="FG39">
        <v>257857.56</v>
      </c>
      <c r="FH39">
        <v>169960.98</v>
      </c>
      <c r="FI39">
        <v>233851.81</v>
      </c>
      <c r="FJ39">
        <v>25858.53</v>
      </c>
      <c r="FK39">
        <v>11701.11</v>
      </c>
      <c r="FL39">
        <v>1283100.75</v>
      </c>
      <c r="FM39">
        <v>6208747.7400000002</v>
      </c>
      <c r="FN39">
        <v>19349</v>
      </c>
      <c r="FO39">
        <v>3432</v>
      </c>
      <c r="FP39">
        <v>0</v>
      </c>
      <c r="FQ39">
        <v>4044.69</v>
      </c>
      <c r="FR39">
        <v>0</v>
      </c>
      <c r="FS39">
        <v>0</v>
      </c>
      <c r="FT39">
        <v>0</v>
      </c>
      <c r="FU39">
        <v>181814.25</v>
      </c>
      <c r="FV39">
        <v>0</v>
      </c>
      <c r="FW39">
        <v>208639.94</v>
      </c>
      <c r="FX39">
        <v>6000107.7999999998</v>
      </c>
      <c r="FY39">
        <v>-1412391.96</v>
      </c>
      <c r="FZ39">
        <v>3813828</v>
      </c>
      <c r="GA39">
        <v>984158</v>
      </c>
      <c r="GB39">
        <v>257858</v>
      </c>
      <c r="GC39">
        <v>1763331</v>
      </c>
      <c r="GD39">
        <v>6819175</v>
      </c>
      <c r="GE39">
        <v>459120.99</v>
      </c>
      <c r="GF39">
        <v>6360054.0099999998</v>
      </c>
      <c r="GG39">
        <v>597264</v>
      </c>
      <c r="GH39">
        <v>29387</v>
      </c>
      <c r="GI39">
        <v>0</v>
      </c>
      <c r="GJ39">
        <v>149669</v>
      </c>
      <c r="GK39">
        <v>0</v>
      </c>
      <c r="GL39">
        <v>0</v>
      </c>
      <c r="GM39">
        <v>0</v>
      </c>
      <c r="GN39">
        <v>179056</v>
      </c>
      <c r="GO39">
        <v>0</v>
      </c>
      <c r="GP39">
        <v>0</v>
      </c>
      <c r="GQ39">
        <v>0</v>
      </c>
      <c r="GR39">
        <v>0</v>
      </c>
      <c r="GS39">
        <v>0</v>
      </c>
      <c r="GT39">
        <v>0</v>
      </c>
      <c r="GU39">
        <v>0</v>
      </c>
      <c r="GV39" s="54">
        <v>0</v>
      </c>
      <c r="GW39">
        <v>12</v>
      </c>
      <c r="GX39">
        <v>0</v>
      </c>
      <c r="GY39">
        <v>12</v>
      </c>
      <c r="GZ39">
        <v>0</v>
      </c>
      <c r="HA39">
        <v>0</v>
      </c>
      <c r="HB39">
        <v>0</v>
      </c>
      <c r="HG39"/>
      <c r="HH39"/>
      <c r="HI39"/>
      <c r="HJ39"/>
      <c r="HK39"/>
      <c r="HL39"/>
      <c r="HM39"/>
      <c r="HN39"/>
      <c r="HO39"/>
    </row>
    <row r="40" spans="1:223" ht="12.75" customHeight="1" x14ac:dyDescent="0.35">
      <c r="A40" s="428" t="s">
        <v>1019</v>
      </c>
      <c r="B40" s="429">
        <v>2</v>
      </c>
      <c r="C40" s="428" t="s">
        <v>1018</v>
      </c>
      <c r="D40" s="428" t="s">
        <v>1220</v>
      </c>
      <c r="E40" s="54" t="s">
        <v>1221</v>
      </c>
      <c r="F40" s="430" t="s">
        <v>1121</v>
      </c>
      <c r="G40" s="428">
        <v>29</v>
      </c>
      <c r="H40" s="428">
        <v>0</v>
      </c>
      <c r="I40" s="54" t="s">
        <v>43</v>
      </c>
      <c r="J40" s="54" t="s">
        <v>60</v>
      </c>
      <c r="L40" t="s">
        <v>781</v>
      </c>
      <c r="M40">
        <v>1</v>
      </c>
      <c r="N40">
        <v>0</v>
      </c>
      <c r="O40">
        <v>2</v>
      </c>
      <c r="P40">
        <v>2</v>
      </c>
      <c r="Q40">
        <v>3</v>
      </c>
      <c r="R40">
        <v>0</v>
      </c>
      <c r="S40">
        <v>0</v>
      </c>
      <c r="T40">
        <v>3</v>
      </c>
      <c r="U40">
        <v>2</v>
      </c>
      <c r="V40">
        <v>1</v>
      </c>
      <c r="W40">
        <v>0</v>
      </c>
      <c r="X40">
        <v>0</v>
      </c>
      <c r="Y40">
        <v>0</v>
      </c>
      <c r="Z40">
        <v>0</v>
      </c>
      <c r="AA40">
        <v>14</v>
      </c>
      <c r="AB40">
        <v>0</v>
      </c>
      <c r="AC40">
        <v>0</v>
      </c>
      <c r="AD40">
        <v>0</v>
      </c>
      <c r="AE40">
        <v>0</v>
      </c>
      <c r="AF40">
        <v>0</v>
      </c>
      <c r="AG40">
        <v>0</v>
      </c>
      <c r="AH40">
        <v>0</v>
      </c>
      <c r="AI40">
        <v>3</v>
      </c>
      <c r="AJ40">
        <v>0</v>
      </c>
      <c r="AK40">
        <v>0</v>
      </c>
      <c r="AL40">
        <v>0</v>
      </c>
      <c r="AM40">
        <v>0</v>
      </c>
      <c r="AN40">
        <v>0</v>
      </c>
      <c r="AO40">
        <v>0</v>
      </c>
      <c r="AP40">
        <v>3</v>
      </c>
      <c r="AQ40">
        <v>1</v>
      </c>
      <c r="AR40">
        <v>0</v>
      </c>
      <c r="AS40">
        <v>2</v>
      </c>
      <c r="AT40">
        <v>2</v>
      </c>
      <c r="AU40">
        <v>3</v>
      </c>
      <c r="AV40">
        <v>0</v>
      </c>
      <c r="AW40">
        <v>0</v>
      </c>
      <c r="AX40">
        <v>6</v>
      </c>
      <c r="AY40">
        <v>2</v>
      </c>
      <c r="AZ40">
        <v>1</v>
      </c>
      <c r="BA40">
        <v>0</v>
      </c>
      <c r="BB40">
        <v>0</v>
      </c>
      <c r="BC40">
        <v>0</v>
      </c>
      <c r="BD40">
        <v>0</v>
      </c>
      <c r="BE40">
        <v>17</v>
      </c>
      <c r="BF40">
        <v>1</v>
      </c>
      <c r="BG40">
        <v>0</v>
      </c>
      <c r="BH40">
        <v>0</v>
      </c>
      <c r="BI40">
        <v>0</v>
      </c>
      <c r="BJ40" t="s">
        <v>1120</v>
      </c>
      <c r="BK40">
        <v>135223</v>
      </c>
      <c r="BL40" t="s">
        <v>1120</v>
      </c>
      <c r="BM40">
        <v>123196</v>
      </c>
      <c r="BN40">
        <v>200</v>
      </c>
      <c r="BO40">
        <v>195735</v>
      </c>
      <c r="BP40">
        <v>37734</v>
      </c>
      <c r="BQ40">
        <v>17</v>
      </c>
      <c r="BR40">
        <v>75677</v>
      </c>
      <c r="BS40">
        <v>340323</v>
      </c>
      <c r="BT40">
        <v>5465</v>
      </c>
      <c r="BU40">
        <v>115504</v>
      </c>
      <c r="BV40">
        <v>79394</v>
      </c>
      <c r="BW40">
        <v>97357</v>
      </c>
      <c r="BX40">
        <v>27504</v>
      </c>
      <c r="BY40">
        <v>319759</v>
      </c>
      <c r="BZ40">
        <v>27</v>
      </c>
      <c r="CA40">
        <v>325251</v>
      </c>
      <c r="CB40">
        <v>108</v>
      </c>
      <c r="CC40">
        <v>9517</v>
      </c>
      <c r="CD40">
        <v>4432</v>
      </c>
      <c r="CE40">
        <v>12808</v>
      </c>
      <c r="CF40">
        <v>2445</v>
      </c>
      <c r="CG40">
        <v>29202</v>
      </c>
      <c r="CH40">
        <v>29310</v>
      </c>
      <c r="CI40">
        <v>0</v>
      </c>
      <c r="CJ40">
        <v>8606</v>
      </c>
      <c r="CK40">
        <v>848</v>
      </c>
      <c r="CL40">
        <v>11824</v>
      </c>
      <c r="CM40">
        <v>21278</v>
      </c>
      <c r="CN40">
        <v>0</v>
      </c>
      <c r="CO40">
        <v>21278</v>
      </c>
      <c r="CP40">
        <v>0</v>
      </c>
      <c r="CQ40">
        <v>738</v>
      </c>
      <c r="CR40">
        <v>13</v>
      </c>
      <c r="CS40">
        <v>264</v>
      </c>
      <c r="CT40">
        <v>1015</v>
      </c>
      <c r="CU40">
        <v>1015</v>
      </c>
      <c r="CV40" s="54">
        <v>6416</v>
      </c>
      <c r="CW40" s="54">
        <v>13435</v>
      </c>
      <c r="CX40" s="54">
        <v>5606</v>
      </c>
      <c r="CY40" s="54">
        <v>0</v>
      </c>
      <c r="CZ40" s="54">
        <v>0</v>
      </c>
      <c r="DA40">
        <v>0</v>
      </c>
      <c r="DB40">
        <v>9.81</v>
      </c>
      <c r="DC40">
        <v>62.38</v>
      </c>
      <c r="DD40">
        <v>72.19</v>
      </c>
      <c r="DE40">
        <v>7</v>
      </c>
      <c r="DF40">
        <v>50.5</v>
      </c>
      <c r="DG40">
        <v>166644</v>
      </c>
      <c r="DH40">
        <v>76212</v>
      </c>
      <c r="DI40">
        <v>201590</v>
      </c>
      <c r="DJ40">
        <v>35379</v>
      </c>
      <c r="DK40">
        <v>479825</v>
      </c>
      <c r="DL40">
        <v>8100</v>
      </c>
      <c r="DM40">
        <v>643</v>
      </c>
      <c r="DN40">
        <v>7451</v>
      </c>
      <c r="DO40">
        <v>16194</v>
      </c>
      <c r="DP40">
        <v>32203</v>
      </c>
      <c r="DQ40">
        <v>95705</v>
      </c>
      <c r="DR40">
        <v>37097</v>
      </c>
      <c r="DS40">
        <v>0</v>
      </c>
      <c r="DT40">
        <v>0</v>
      </c>
      <c r="DU40">
        <v>0</v>
      </c>
      <c r="DV40">
        <v>11685</v>
      </c>
      <c r="DW40">
        <v>1483</v>
      </c>
      <c r="DX40">
        <v>0</v>
      </c>
      <c r="DY40">
        <v>0</v>
      </c>
      <c r="DZ40">
        <v>0</v>
      </c>
      <c r="EA40">
        <v>124240</v>
      </c>
      <c r="EB40">
        <v>23692</v>
      </c>
      <c r="EC40" t="s">
        <v>709</v>
      </c>
      <c r="ED40">
        <v>16368</v>
      </c>
      <c r="EE40">
        <v>178</v>
      </c>
      <c r="EF40">
        <v>365831</v>
      </c>
      <c r="EG40">
        <v>0</v>
      </c>
      <c r="EH40" t="s">
        <v>709</v>
      </c>
      <c r="EI40">
        <v>14</v>
      </c>
      <c r="EJ40">
        <v>67872</v>
      </c>
      <c r="EK40">
        <v>13</v>
      </c>
      <c r="EL40">
        <v>5</v>
      </c>
      <c r="EM40">
        <v>2306002</v>
      </c>
      <c r="EN40">
        <v>885377</v>
      </c>
      <c r="EO40">
        <v>3556</v>
      </c>
      <c r="EP40">
        <v>94819</v>
      </c>
      <c r="EQ40">
        <v>54021</v>
      </c>
      <c r="ER40">
        <v>64671</v>
      </c>
      <c r="ES40">
        <v>17340</v>
      </c>
      <c r="ET40">
        <v>1384</v>
      </c>
      <c r="EU40">
        <v>21521</v>
      </c>
      <c r="EV40">
        <v>0</v>
      </c>
      <c r="EW40">
        <v>1859</v>
      </c>
      <c r="EX40">
        <v>13989</v>
      </c>
      <c r="EY40">
        <v>18523</v>
      </c>
      <c r="EZ40">
        <v>21356</v>
      </c>
      <c r="FA40">
        <v>0</v>
      </c>
      <c r="FB40">
        <v>0</v>
      </c>
      <c r="FC40">
        <v>0</v>
      </c>
      <c r="FD40">
        <v>30510</v>
      </c>
      <c r="FE40">
        <v>1479</v>
      </c>
      <c r="FF40">
        <v>0</v>
      </c>
      <c r="FG40">
        <v>345028</v>
      </c>
      <c r="FH40">
        <v>87559</v>
      </c>
      <c r="FI40">
        <v>327808</v>
      </c>
      <c r="FJ40">
        <v>20971</v>
      </c>
      <c r="FK40">
        <v>246655</v>
      </c>
      <c r="FL40">
        <v>66821</v>
      </c>
      <c r="FM40">
        <v>4286221</v>
      </c>
      <c r="FN40">
        <v>6016</v>
      </c>
      <c r="FO40">
        <v>607</v>
      </c>
      <c r="FP40">
        <v>28496</v>
      </c>
      <c r="FQ40">
        <v>2538</v>
      </c>
      <c r="FR40">
        <v>1545</v>
      </c>
      <c r="FS40">
        <v>360891</v>
      </c>
      <c r="FT40">
        <v>0</v>
      </c>
      <c r="FU40">
        <v>34399</v>
      </c>
      <c r="FV40">
        <v>0</v>
      </c>
      <c r="FW40">
        <v>434492</v>
      </c>
      <c r="FX40">
        <v>3851729</v>
      </c>
      <c r="FY40">
        <v>0</v>
      </c>
      <c r="FZ40">
        <v>2470233</v>
      </c>
      <c r="GA40">
        <v>888181</v>
      </c>
      <c r="GB40">
        <v>388361</v>
      </c>
      <c r="GC40">
        <v>577675</v>
      </c>
      <c r="GD40">
        <v>4324450</v>
      </c>
      <c r="GE40">
        <v>306304</v>
      </c>
      <c r="GF40">
        <v>4018146</v>
      </c>
      <c r="GG40">
        <v>0</v>
      </c>
      <c r="GH40">
        <v>0</v>
      </c>
      <c r="GI40">
        <v>0</v>
      </c>
      <c r="GJ40">
        <v>0</v>
      </c>
      <c r="GK40">
        <v>0</v>
      </c>
      <c r="GL40">
        <v>0</v>
      </c>
      <c r="GM40">
        <v>0</v>
      </c>
      <c r="GN40">
        <v>0</v>
      </c>
      <c r="GO40">
        <v>0</v>
      </c>
      <c r="GP40">
        <v>0</v>
      </c>
      <c r="GQ40">
        <v>0</v>
      </c>
      <c r="GR40">
        <v>0</v>
      </c>
      <c r="GS40">
        <v>0</v>
      </c>
      <c r="GT40">
        <v>0</v>
      </c>
      <c r="GU40">
        <v>0</v>
      </c>
      <c r="GV40" s="54">
        <v>0</v>
      </c>
      <c r="GW40">
        <v>14</v>
      </c>
      <c r="GX40">
        <v>3</v>
      </c>
      <c r="GY40">
        <v>14</v>
      </c>
      <c r="GZ40">
        <v>3</v>
      </c>
      <c r="HA40">
        <v>0</v>
      </c>
      <c r="HB40">
        <v>0</v>
      </c>
      <c r="HG40"/>
      <c r="HH40"/>
      <c r="HI40"/>
      <c r="HJ40"/>
      <c r="HK40"/>
      <c r="HL40"/>
      <c r="HM40"/>
      <c r="HN40"/>
      <c r="HO40"/>
    </row>
    <row r="41" spans="1:223" ht="12.75" customHeight="1" x14ac:dyDescent="0.35">
      <c r="A41" s="428" t="s">
        <v>1019</v>
      </c>
      <c r="B41" s="429">
        <v>3</v>
      </c>
      <c r="C41" s="428" t="s">
        <v>1018</v>
      </c>
      <c r="D41" s="428" t="s">
        <v>1224</v>
      </c>
      <c r="E41" s="54" t="s">
        <v>1225</v>
      </c>
      <c r="F41" s="430" t="s">
        <v>1121</v>
      </c>
      <c r="G41" s="428">
        <v>49</v>
      </c>
      <c r="H41" s="428">
        <v>0</v>
      </c>
      <c r="I41" s="54" t="s">
        <v>43</v>
      </c>
      <c r="J41" s="54" t="s">
        <v>60</v>
      </c>
      <c r="L41" t="s">
        <v>807</v>
      </c>
      <c r="M41">
        <v>0</v>
      </c>
      <c r="N41">
        <v>1</v>
      </c>
      <c r="O41">
        <v>0</v>
      </c>
      <c r="P41">
        <v>0</v>
      </c>
      <c r="Q41">
        <v>0</v>
      </c>
      <c r="R41">
        <v>11</v>
      </c>
      <c r="S41">
        <v>0</v>
      </c>
      <c r="T41">
        <v>0</v>
      </c>
      <c r="U41">
        <v>27</v>
      </c>
      <c r="V41">
        <v>0</v>
      </c>
      <c r="W41">
        <v>1</v>
      </c>
      <c r="X41">
        <v>2</v>
      </c>
      <c r="Y41">
        <v>0</v>
      </c>
      <c r="Z41">
        <v>0</v>
      </c>
      <c r="AA41">
        <v>42</v>
      </c>
      <c r="AB41">
        <v>0</v>
      </c>
      <c r="AC41">
        <v>0</v>
      </c>
      <c r="AD41">
        <v>0</v>
      </c>
      <c r="AE41">
        <v>0</v>
      </c>
      <c r="AF41">
        <v>0</v>
      </c>
      <c r="AG41">
        <v>0</v>
      </c>
      <c r="AH41">
        <v>0</v>
      </c>
      <c r="AI41">
        <v>0</v>
      </c>
      <c r="AJ41">
        <v>0</v>
      </c>
      <c r="AK41">
        <v>0</v>
      </c>
      <c r="AL41">
        <v>0</v>
      </c>
      <c r="AM41">
        <v>0</v>
      </c>
      <c r="AN41">
        <v>0</v>
      </c>
      <c r="AO41">
        <v>0</v>
      </c>
      <c r="AP41">
        <v>0</v>
      </c>
      <c r="AQ41">
        <v>0</v>
      </c>
      <c r="AR41">
        <v>1</v>
      </c>
      <c r="AS41">
        <v>0</v>
      </c>
      <c r="AT41">
        <v>0</v>
      </c>
      <c r="AU41">
        <v>0</v>
      </c>
      <c r="AV41">
        <v>11</v>
      </c>
      <c r="AW41">
        <v>0</v>
      </c>
      <c r="AX41">
        <v>0</v>
      </c>
      <c r="AY41">
        <v>27</v>
      </c>
      <c r="AZ41">
        <v>0</v>
      </c>
      <c r="BA41">
        <v>1</v>
      </c>
      <c r="BB41">
        <v>2</v>
      </c>
      <c r="BC41">
        <v>0</v>
      </c>
      <c r="BD41">
        <v>0</v>
      </c>
      <c r="BE41">
        <v>42</v>
      </c>
      <c r="BF41">
        <v>1</v>
      </c>
      <c r="BG41">
        <v>0</v>
      </c>
      <c r="BH41">
        <v>0</v>
      </c>
      <c r="BI41">
        <v>0</v>
      </c>
      <c r="BJ41" t="s">
        <v>6770</v>
      </c>
      <c r="BK41">
        <v>68177</v>
      </c>
      <c r="BL41" t="s">
        <v>6770</v>
      </c>
      <c r="BM41">
        <v>53907</v>
      </c>
      <c r="BN41">
        <v>268</v>
      </c>
      <c r="BO41">
        <v>223954</v>
      </c>
      <c r="BP41">
        <v>29532</v>
      </c>
      <c r="BQ41">
        <v>39</v>
      </c>
      <c r="BR41">
        <v>0</v>
      </c>
      <c r="BS41">
        <v>520901</v>
      </c>
      <c r="BT41">
        <v>9329</v>
      </c>
      <c r="BU41">
        <v>133331</v>
      </c>
      <c r="BV41">
        <v>47475</v>
      </c>
      <c r="BW41">
        <v>69118</v>
      </c>
      <c r="BX41">
        <v>17548</v>
      </c>
      <c r="BY41">
        <v>267472</v>
      </c>
      <c r="BZ41">
        <v>219470</v>
      </c>
      <c r="CA41">
        <v>496271</v>
      </c>
      <c r="CB41">
        <v>49</v>
      </c>
      <c r="CC41">
        <v>15724</v>
      </c>
      <c r="CD41">
        <v>3295</v>
      </c>
      <c r="CE41">
        <v>8162</v>
      </c>
      <c r="CF41">
        <v>1986</v>
      </c>
      <c r="CG41">
        <v>29167</v>
      </c>
      <c r="CH41">
        <v>29216</v>
      </c>
      <c r="CI41">
        <v>0</v>
      </c>
      <c r="CJ41">
        <v>8500</v>
      </c>
      <c r="CK41">
        <v>531</v>
      </c>
      <c r="CL41">
        <v>22</v>
      </c>
      <c r="CM41">
        <v>9053</v>
      </c>
      <c r="CN41">
        <v>2196</v>
      </c>
      <c r="CO41">
        <v>11249</v>
      </c>
      <c r="CP41">
        <v>0</v>
      </c>
      <c r="CQ41">
        <v>1226</v>
      </c>
      <c r="CR41">
        <v>1</v>
      </c>
      <c r="CS41">
        <v>0</v>
      </c>
      <c r="CT41">
        <v>1227</v>
      </c>
      <c r="CU41">
        <v>1227</v>
      </c>
      <c r="CV41" s="54">
        <v>14366</v>
      </c>
      <c r="CW41" s="54">
        <v>14987</v>
      </c>
      <c r="CX41" s="54">
        <v>6169</v>
      </c>
      <c r="CY41" s="54">
        <v>0</v>
      </c>
      <c r="CZ41" s="54">
        <v>0</v>
      </c>
      <c r="DA41">
        <v>0</v>
      </c>
      <c r="DB41">
        <v>5</v>
      </c>
      <c r="DC41">
        <v>94.8</v>
      </c>
      <c r="DD41">
        <v>99.8</v>
      </c>
      <c r="DE41">
        <v>88</v>
      </c>
      <c r="DF41">
        <v>0</v>
      </c>
      <c r="DG41">
        <v>483406</v>
      </c>
      <c r="DH41">
        <v>111487</v>
      </c>
      <c r="DI41">
        <v>220728</v>
      </c>
      <c r="DJ41">
        <v>30751</v>
      </c>
      <c r="DK41">
        <v>846372</v>
      </c>
      <c r="DL41">
        <v>23561</v>
      </c>
      <c r="DM41">
        <v>539</v>
      </c>
      <c r="DN41">
        <v>89</v>
      </c>
      <c r="DO41">
        <v>24189</v>
      </c>
      <c r="DP41">
        <v>98567</v>
      </c>
      <c r="DQ41">
        <v>34145</v>
      </c>
      <c r="DR41">
        <v>79344</v>
      </c>
      <c r="DS41">
        <v>0</v>
      </c>
      <c r="DT41">
        <v>0</v>
      </c>
      <c r="DU41">
        <v>0</v>
      </c>
      <c r="DV41">
        <v>201979</v>
      </c>
      <c r="DW41">
        <v>40800</v>
      </c>
      <c r="DX41">
        <v>44</v>
      </c>
      <c r="DY41">
        <v>61</v>
      </c>
      <c r="DZ41">
        <v>70</v>
      </c>
      <c r="EA41">
        <v>345865</v>
      </c>
      <c r="EB41">
        <v>190431</v>
      </c>
      <c r="EC41" t="s">
        <v>709</v>
      </c>
      <c r="ED41">
        <v>36786</v>
      </c>
      <c r="EE41">
        <v>309</v>
      </c>
      <c r="EF41">
        <v>339639</v>
      </c>
      <c r="EG41">
        <v>0</v>
      </c>
      <c r="EH41" t="s">
        <v>709</v>
      </c>
      <c r="EI41">
        <v>1</v>
      </c>
      <c r="EJ41">
        <v>124625</v>
      </c>
      <c r="EK41">
        <v>20</v>
      </c>
      <c r="EL41">
        <v>15</v>
      </c>
      <c r="EM41">
        <v>3154778</v>
      </c>
      <c r="EN41">
        <v>1210065</v>
      </c>
      <c r="EO41">
        <v>0</v>
      </c>
      <c r="EP41">
        <v>105044</v>
      </c>
      <c r="EQ41">
        <v>33318</v>
      </c>
      <c r="ER41">
        <v>38346</v>
      </c>
      <c r="ES41">
        <v>0</v>
      </c>
      <c r="ET41">
        <v>6125</v>
      </c>
      <c r="EU41">
        <v>9349</v>
      </c>
      <c r="EV41">
        <v>0</v>
      </c>
      <c r="EW41">
        <v>0</v>
      </c>
      <c r="EX41">
        <v>71807</v>
      </c>
      <c r="EY41">
        <v>27079</v>
      </c>
      <c r="EZ41">
        <v>0</v>
      </c>
      <c r="FA41">
        <v>0</v>
      </c>
      <c r="FB41">
        <v>0</v>
      </c>
      <c r="FC41">
        <v>0</v>
      </c>
      <c r="FD41">
        <v>68188</v>
      </c>
      <c r="FE41">
        <v>0</v>
      </c>
      <c r="FF41">
        <v>0</v>
      </c>
      <c r="FG41">
        <v>359256</v>
      </c>
      <c r="FH41">
        <v>26696</v>
      </c>
      <c r="FI41">
        <v>220733</v>
      </c>
      <c r="FJ41">
        <v>43336</v>
      </c>
      <c r="FK41">
        <v>189</v>
      </c>
      <c r="FL41">
        <v>0</v>
      </c>
      <c r="FM41">
        <v>5015053</v>
      </c>
      <c r="FN41">
        <v>2175</v>
      </c>
      <c r="FO41">
        <v>0</v>
      </c>
      <c r="FP41">
        <v>11959</v>
      </c>
      <c r="FQ41">
        <v>1453</v>
      </c>
      <c r="FR41">
        <v>0</v>
      </c>
      <c r="FS41">
        <v>4145</v>
      </c>
      <c r="FT41">
        <v>290137</v>
      </c>
      <c r="FU41">
        <v>194640</v>
      </c>
      <c r="FV41">
        <v>0</v>
      </c>
      <c r="FW41">
        <v>504509</v>
      </c>
      <c r="FX41">
        <v>4510544</v>
      </c>
      <c r="FY41">
        <v>794841</v>
      </c>
      <c r="FZ41">
        <v>3524204</v>
      </c>
      <c r="GA41">
        <v>1354849</v>
      </c>
      <c r="GB41">
        <v>327410</v>
      </c>
      <c r="GC41">
        <v>196412</v>
      </c>
      <c r="GD41">
        <v>5402875</v>
      </c>
      <c r="GE41">
        <v>494494</v>
      </c>
      <c r="GF41">
        <v>4908381</v>
      </c>
      <c r="GG41">
        <v>805085</v>
      </c>
      <c r="GH41">
        <v>0</v>
      </c>
      <c r="GI41">
        <v>79913</v>
      </c>
      <c r="GJ41">
        <v>0</v>
      </c>
      <c r="GK41">
        <v>0</v>
      </c>
      <c r="GL41">
        <v>0</v>
      </c>
      <c r="GM41">
        <v>0</v>
      </c>
      <c r="GN41">
        <v>79913</v>
      </c>
      <c r="GO41">
        <v>0</v>
      </c>
      <c r="GP41">
        <v>0</v>
      </c>
      <c r="GQ41">
        <v>0</v>
      </c>
      <c r="GR41">
        <v>0</v>
      </c>
      <c r="GS41">
        <v>0</v>
      </c>
      <c r="GT41">
        <v>0</v>
      </c>
      <c r="GU41">
        <v>0</v>
      </c>
      <c r="GV41" s="54">
        <v>0</v>
      </c>
      <c r="GW41">
        <v>42</v>
      </c>
      <c r="GX41">
        <v>0</v>
      </c>
      <c r="GY41">
        <v>42</v>
      </c>
      <c r="GZ41">
        <v>0</v>
      </c>
      <c r="HA41">
        <v>0</v>
      </c>
      <c r="HB41">
        <v>0</v>
      </c>
      <c r="HG41"/>
      <c r="HH41"/>
      <c r="HI41"/>
      <c r="HJ41"/>
      <c r="HK41"/>
      <c r="HL41"/>
      <c r="HM41"/>
      <c r="HN41"/>
      <c r="HO41"/>
    </row>
    <row r="42" spans="1:223" ht="12.75" customHeight="1" x14ac:dyDescent="0.35">
      <c r="A42" s="428" t="s">
        <v>1019</v>
      </c>
      <c r="B42" s="429">
        <v>4</v>
      </c>
      <c r="C42" s="428" t="s">
        <v>1018</v>
      </c>
      <c r="D42" s="428" t="s">
        <v>1227</v>
      </c>
      <c r="E42" s="54" t="s">
        <v>1228</v>
      </c>
      <c r="F42" s="430" t="s">
        <v>1121</v>
      </c>
      <c r="G42" s="428">
        <v>19</v>
      </c>
      <c r="H42" s="428">
        <v>0</v>
      </c>
      <c r="I42" s="54" t="s">
        <v>43</v>
      </c>
      <c r="J42" s="54" t="s">
        <v>60</v>
      </c>
      <c r="L42" t="s">
        <v>702</v>
      </c>
      <c r="M42">
        <v>0</v>
      </c>
      <c r="N42">
        <v>0</v>
      </c>
      <c r="O42">
        <v>0</v>
      </c>
      <c r="P42">
        <v>1</v>
      </c>
      <c r="Q42">
        <v>0</v>
      </c>
      <c r="R42">
        <v>0</v>
      </c>
      <c r="S42">
        <v>4</v>
      </c>
      <c r="T42">
        <v>1</v>
      </c>
      <c r="U42">
        <v>0</v>
      </c>
      <c r="V42">
        <v>4</v>
      </c>
      <c r="W42">
        <v>6</v>
      </c>
      <c r="X42">
        <v>0</v>
      </c>
      <c r="Y42">
        <v>1</v>
      </c>
      <c r="Z42">
        <v>22</v>
      </c>
      <c r="AA42">
        <v>39</v>
      </c>
      <c r="AB42">
        <v>0</v>
      </c>
      <c r="AC42">
        <v>0</v>
      </c>
      <c r="AD42">
        <v>0</v>
      </c>
      <c r="AE42">
        <v>0</v>
      </c>
      <c r="AF42">
        <v>0</v>
      </c>
      <c r="AG42">
        <v>0</v>
      </c>
      <c r="AH42">
        <v>0</v>
      </c>
      <c r="AI42">
        <v>0</v>
      </c>
      <c r="AJ42">
        <v>0</v>
      </c>
      <c r="AK42">
        <v>0</v>
      </c>
      <c r="AL42">
        <v>0</v>
      </c>
      <c r="AM42">
        <v>0</v>
      </c>
      <c r="AN42">
        <v>0</v>
      </c>
      <c r="AO42">
        <v>0</v>
      </c>
      <c r="AP42">
        <v>0</v>
      </c>
      <c r="AQ42">
        <v>0</v>
      </c>
      <c r="AR42">
        <v>0</v>
      </c>
      <c r="AS42">
        <v>0</v>
      </c>
      <c r="AT42">
        <v>1</v>
      </c>
      <c r="AU42">
        <v>0</v>
      </c>
      <c r="AV42">
        <v>0</v>
      </c>
      <c r="AW42">
        <v>4</v>
      </c>
      <c r="AX42">
        <v>1</v>
      </c>
      <c r="AY42">
        <v>0</v>
      </c>
      <c r="AZ42">
        <v>4</v>
      </c>
      <c r="BA42">
        <v>6</v>
      </c>
      <c r="BB42">
        <v>0</v>
      </c>
      <c r="BC42">
        <v>1</v>
      </c>
      <c r="BD42">
        <v>22</v>
      </c>
      <c r="BE42">
        <v>39</v>
      </c>
      <c r="BF42">
        <v>0.90738423028785986</v>
      </c>
      <c r="BG42">
        <v>9.2615769712140181E-2</v>
      </c>
      <c r="BH42">
        <v>3</v>
      </c>
      <c r="BI42">
        <v>1</v>
      </c>
      <c r="BJ42" t="s">
        <v>6036</v>
      </c>
      <c r="BK42">
        <v>23543</v>
      </c>
      <c r="BL42" t="s">
        <v>6058</v>
      </c>
      <c r="BM42">
        <v>22970</v>
      </c>
      <c r="BN42">
        <v>95</v>
      </c>
      <c r="BO42">
        <v>0</v>
      </c>
      <c r="BP42">
        <v>2409</v>
      </c>
      <c r="BQ42">
        <v>37</v>
      </c>
      <c r="BR42">
        <v>0</v>
      </c>
      <c r="BS42">
        <v>434078</v>
      </c>
      <c r="BT42">
        <v>2871</v>
      </c>
      <c r="BU42">
        <v>106008</v>
      </c>
      <c r="BV42">
        <v>106716</v>
      </c>
      <c r="BW42">
        <v>77008</v>
      </c>
      <c r="BX42">
        <v>79579</v>
      </c>
      <c r="BY42">
        <v>369311</v>
      </c>
      <c r="BZ42">
        <v>14219</v>
      </c>
      <c r="CA42">
        <v>386401</v>
      </c>
      <c r="CB42">
        <v>26</v>
      </c>
      <c r="CC42">
        <v>7726</v>
      </c>
      <c r="CD42">
        <v>3525</v>
      </c>
      <c r="CE42">
        <v>7384</v>
      </c>
      <c r="CF42">
        <v>1337</v>
      </c>
      <c r="CG42">
        <v>19972</v>
      </c>
      <c r="CH42">
        <v>19998</v>
      </c>
      <c r="CI42">
        <v>5</v>
      </c>
      <c r="CJ42">
        <v>13766</v>
      </c>
      <c r="CK42">
        <v>3791</v>
      </c>
      <c r="CL42">
        <v>26606</v>
      </c>
      <c r="CM42">
        <v>44163</v>
      </c>
      <c r="CN42">
        <v>0</v>
      </c>
      <c r="CO42">
        <v>44168</v>
      </c>
      <c r="CP42">
        <v>0</v>
      </c>
      <c r="CQ42">
        <v>791</v>
      </c>
      <c r="CR42">
        <v>93</v>
      </c>
      <c r="CS42">
        <v>300</v>
      </c>
      <c r="CT42">
        <v>1184</v>
      </c>
      <c r="CU42">
        <v>1184</v>
      </c>
      <c r="CV42" s="54">
        <v>23302</v>
      </c>
      <c r="CW42" s="54">
        <v>11162</v>
      </c>
      <c r="CX42" s="54">
        <v>51324</v>
      </c>
      <c r="CY42" s="54">
        <v>0</v>
      </c>
      <c r="CZ42" s="54">
        <v>0</v>
      </c>
      <c r="DA42">
        <v>596</v>
      </c>
      <c r="DB42">
        <v>21.3</v>
      </c>
      <c r="DC42">
        <v>49.7</v>
      </c>
      <c r="DD42">
        <v>71</v>
      </c>
      <c r="DE42">
        <v>7</v>
      </c>
      <c r="DF42">
        <v>189.5</v>
      </c>
      <c r="DG42">
        <v>126097</v>
      </c>
      <c r="DH42">
        <v>36506</v>
      </c>
      <c r="DI42">
        <v>92356</v>
      </c>
      <c r="DJ42">
        <v>34604</v>
      </c>
      <c r="DK42">
        <v>289563</v>
      </c>
      <c r="DL42">
        <v>9965</v>
      </c>
      <c r="DM42">
        <v>1106</v>
      </c>
      <c r="DN42">
        <v>9885</v>
      </c>
      <c r="DO42">
        <v>20956</v>
      </c>
      <c r="DP42">
        <v>77300</v>
      </c>
      <c r="DQ42">
        <v>635870</v>
      </c>
      <c r="DR42">
        <v>40022</v>
      </c>
      <c r="DS42">
        <v>11020</v>
      </c>
      <c r="DT42">
        <v>0</v>
      </c>
      <c r="DU42">
        <v>23</v>
      </c>
      <c r="DV42">
        <v>70256</v>
      </c>
      <c r="DW42">
        <v>36459</v>
      </c>
      <c r="DX42">
        <v>56.3</v>
      </c>
      <c r="DY42">
        <v>61.3</v>
      </c>
      <c r="DZ42">
        <v>67.8</v>
      </c>
      <c r="EA42">
        <v>0</v>
      </c>
      <c r="EB42">
        <v>0</v>
      </c>
      <c r="EC42" t="s">
        <v>180</v>
      </c>
      <c r="ED42">
        <v>19080</v>
      </c>
      <c r="EE42">
        <v>220</v>
      </c>
      <c r="EF42">
        <v>234242</v>
      </c>
      <c r="EG42">
        <v>0</v>
      </c>
      <c r="EH42" t="s">
        <v>709</v>
      </c>
      <c r="EI42">
        <v>37</v>
      </c>
      <c r="EJ42">
        <v>1247574</v>
      </c>
      <c r="EK42">
        <v>0</v>
      </c>
      <c r="EL42">
        <v>10</v>
      </c>
      <c r="EM42">
        <v>2206950.9300000002</v>
      </c>
      <c r="EN42">
        <v>531367.59</v>
      </c>
      <c r="EO42">
        <v>1745.43</v>
      </c>
      <c r="EP42">
        <v>68654.490000000005</v>
      </c>
      <c r="EQ42">
        <v>8053.39</v>
      </c>
      <c r="ER42">
        <v>39702.449999999997</v>
      </c>
      <c r="ES42">
        <v>1873.81</v>
      </c>
      <c r="ET42">
        <v>342.75</v>
      </c>
      <c r="EU42">
        <v>31915.37</v>
      </c>
      <c r="EV42">
        <v>4762.51</v>
      </c>
      <c r="EW42">
        <v>6750.58</v>
      </c>
      <c r="EX42">
        <v>46011.64</v>
      </c>
      <c r="EY42">
        <v>15112.85</v>
      </c>
      <c r="EZ42">
        <v>13410.4</v>
      </c>
      <c r="FA42">
        <v>2620.25</v>
      </c>
      <c r="FB42">
        <v>0</v>
      </c>
      <c r="FC42">
        <v>0</v>
      </c>
      <c r="FD42">
        <v>20672.45</v>
      </c>
      <c r="FE42">
        <v>0</v>
      </c>
      <c r="FF42">
        <v>0</v>
      </c>
      <c r="FG42">
        <v>261628.37</v>
      </c>
      <c r="FH42">
        <v>76265.27</v>
      </c>
      <c r="FI42">
        <v>42502.15</v>
      </c>
      <c r="FJ42">
        <v>21207.040000000001</v>
      </c>
      <c r="FK42">
        <v>20064.03</v>
      </c>
      <c r="FL42">
        <v>592000</v>
      </c>
      <c r="FM42">
        <v>3751985.38</v>
      </c>
      <c r="FN42">
        <v>3341.54</v>
      </c>
      <c r="FO42">
        <v>0</v>
      </c>
      <c r="FP42">
        <v>104.22</v>
      </c>
      <c r="FQ42">
        <v>385.15</v>
      </c>
      <c r="FR42">
        <v>0</v>
      </c>
      <c r="FS42">
        <v>0</v>
      </c>
      <c r="FT42">
        <v>0</v>
      </c>
      <c r="FU42">
        <v>93543.46</v>
      </c>
      <c r="FV42">
        <v>0</v>
      </c>
      <c r="FW42">
        <v>97374.37000000001</v>
      </c>
      <c r="FX42">
        <v>3654611.01</v>
      </c>
      <c r="FY42">
        <v>626021.80000000005</v>
      </c>
      <c r="FZ42">
        <v>2711416.17</v>
      </c>
      <c r="GA42">
        <v>531367.68999999994</v>
      </c>
      <c r="GB42">
        <v>292000</v>
      </c>
      <c r="GC42">
        <v>798600</v>
      </c>
      <c r="GD42">
        <v>4333383.8599999994</v>
      </c>
      <c r="GE42">
        <v>76000</v>
      </c>
      <c r="GF42">
        <v>4257383.8599999994</v>
      </c>
      <c r="GG42">
        <v>638542.24</v>
      </c>
      <c r="GH42">
        <v>0</v>
      </c>
      <c r="GI42">
        <v>231318.5</v>
      </c>
      <c r="GJ42">
        <v>0</v>
      </c>
      <c r="GK42">
        <v>0</v>
      </c>
      <c r="GL42">
        <v>0</v>
      </c>
      <c r="GM42">
        <v>0</v>
      </c>
      <c r="GN42">
        <v>231318.5</v>
      </c>
      <c r="GO42" t="s">
        <v>7258</v>
      </c>
      <c r="GP42">
        <v>0</v>
      </c>
      <c r="GQ42">
        <v>0</v>
      </c>
      <c r="GR42">
        <v>0</v>
      </c>
      <c r="GS42">
        <v>0</v>
      </c>
      <c r="GT42">
        <v>0</v>
      </c>
      <c r="GU42">
        <v>0</v>
      </c>
      <c r="GV42" s="54">
        <v>0</v>
      </c>
      <c r="GW42">
        <v>39</v>
      </c>
      <c r="GX42">
        <v>0</v>
      </c>
      <c r="GY42">
        <v>39</v>
      </c>
      <c r="GZ42">
        <v>0</v>
      </c>
      <c r="HA42">
        <v>0</v>
      </c>
      <c r="HB42">
        <v>0</v>
      </c>
      <c r="HG42"/>
      <c r="HH42"/>
      <c r="HI42"/>
      <c r="HJ42"/>
      <c r="HK42"/>
      <c r="HL42"/>
      <c r="HM42"/>
      <c r="HN42"/>
      <c r="HO42"/>
    </row>
    <row r="43" spans="1:223" ht="12.75" customHeight="1" x14ac:dyDescent="0.35">
      <c r="A43" s="428" t="s">
        <v>1019</v>
      </c>
      <c r="B43" s="429">
        <v>5</v>
      </c>
      <c r="C43" s="428" t="s">
        <v>1018</v>
      </c>
      <c r="D43" s="428" t="s">
        <v>1230</v>
      </c>
      <c r="E43" s="54" t="s">
        <v>1231</v>
      </c>
      <c r="F43" s="430" t="s">
        <v>1121</v>
      </c>
      <c r="G43" s="428">
        <v>11</v>
      </c>
      <c r="H43" s="428">
        <v>0</v>
      </c>
      <c r="I43" s="54" t="s">
        <v>43</v>
      </c>
      <c r="J43" s="54" t="s">
        <v>60</v>
      </c>
      <c r="L43" t="s">
        <v>855</v>
      </c>
      <c r="M43">
        <v>4</v>
      </c>
      <c r="N43">
        <v>5</v>
      </c>
      <c r="O43">
        <v>0</v>
      </c>
      <c r="P43">
        <v>0</v>
      </c>
      <c r="Q43">
        <v>0</v>
      </c>
      <c r="R43">
        <v>0</v>
      </c>
      <c r="S43">
        <v>0</v>
      </c>
      <c r="T43">
        <v>0</v>
      </c>
      <c r="U43">
        <v>0</v>
      </c>
      <c r="V43">
        <v>0</v>
      </c>
      <c r="W43">
        <v>0</v>
      </c>
      <c r="X43">
        <v>0</v>
      </c>
      <c r="Y43">
        <v>0</v>
      </c>
      <c r="Z43">
        <v>0</v>
      </c>
      <c r="AA43">
        <v>9</v>
      </c>
      <c r="AB43">
        <v>0</v>
      </c>
      <c r="AC43">
        <v>0</v>
      </c>
      <c r="AD43">
        <v>0</v>
      </c>
      <c r="AE43">
        <v>0</v>
      </c>
      <c r="AF43">
        <v>0</v>
      </c>
      <c r="AG43">
        <v>0</v>
      </c>
      <c r="AH43">
        <v>0</v>
      </c>
      <c r="AI43">
        <v>0</v>
      </c>
      <c r="AJ43">
        <v>0</v>
      </c>
      <c r="AK43">
        <v>0</v>
      </c>
      <c r="AL43">
        <v>0</v>
      </c>
      <c r="AM43">
        <v>0</v>
      </c>
      <c r="AN43">
        <v>0</v>
      </c>
      <c r="AO43">
        <v>0</v>
      </c>
      <c r="AP43">
        <v>0</v>
      </c>
      <c r="AQ43">
        <v>4</v>
      </c>
      <c r="AR43">
        <v>5</v>
      </c>
      <c r="AS43">
        <v>0</v>
      </c>
      <c r="AT43">
        <v>0</v>
      </c>
      <c r="AU43">
        <v>0</v>
      </c>
      <c r="AV43">
        <v>0</v>
      </c>
      <c r="AW43">
        <v>0</v>
      </c>
      <c r="AX43">
        <v>0</v>
      </c>
      <c r="AY43">
        <v>0</v>
      </c>
      <c r="AZ43">
        <v>0</v>
      </c>
      <c r="BA43">
        <v>0</v>
      </c>
      <c r="BB43">
        <v>0</v>
      </c>
      <c r="BC43">
        <v>0</v>
      </c>
      <c r="BD43">
        <v>0</v>
      </c>
      <c r="BE43">
        <v>9</v>
      </c>
      <c r="BF43">
        <v>1</v>
      </c>
      <c r="BG43">
        <v>0</v>
      </c>
      <c r="BH43">
        <v>0</v>
      </c>
      <c r="BI43">
        <v>0</v>
      </c>
      <c r="BJ43" t="s">
        <v>5457</v>
      </c>
      <c r="BK43">
        <v>86312</v>
      </c>
      <c r="BL43" t="s">
        <v>1320</v>
      </c>
      <c r="BM43">
        <v>173542</v>
      </c>
      <c r="BN43">
        <v>161</v>
      </c>
      <c r="BO43">
        <v>295558</v>
      </c>
      <c r="BP43">
        <v>31868</v>
      </c>
      <c r="BQ43">
        <v>8</v>
      </c>
      <c r="BR43">
        <v>0</v>
      </c>
      <c r="BS43">
        <v>334526</v>
      </c>
      <c r="BT43">
        <v>22096</v>
      </c>
      <c r="BU43">
        <v>45170</v>
      </c>
      <c r="BV43">
        <v>65190</v>
      </c>
      <c r="BW43">
        <v>85064</v>
      </c>
      <c r="BX43">
        <v>26152</v>
      </c>
      <c r="BY43">
        <v>221576</v>
      </c>
      <c r="BZ43">
        <v>95936</v>
      </c>
      <c r="CA43">
        <v>339608</v>
      </c>
      <c r="CB43">
        <v>3</v>
      </c>
      <c r="CC43">
        <v>7708</v>
      </c>
      <c r="CD43">
        <v>6066</v>
      </c>
      <c r="CE43">
        <v>12039</v>
      </c>
      <c r="CF43">
        <v>2505</v>
      </c>
      <c r="CG43">
        <v>28318</v>
      </c>
      <c r="CH43">
        <v>28321</v>
      </c>
      <c r="CI43">
        <v>0</v>
      </c>
      <c r="CJ43">
        <v>1801</v>
      </c>
      <c r="CK43">
        <v>1976</v>
      </c>
      <c r="CL43">
        <v>27668</v>
      </c>
      <c r="CM43">
        <v>31445</v>
      </c>
      <c r="CN43">
        <v>8378</v>
      </c>
      <c r="CO43">
        <v>39823</v>
      </c>
      <c r="CP43">
        <v>0</v>
      </c>
      <c r="CQ43">
        <v>130</v>
      </c>
      <c r="CR43">
        <v>9</v>
      </c>
      <c r="CS43">
        <v>1831</v>
      </c>
      <c r="CT43">
        <v>1970</v>
      </c>
      <c r="CU43">
        <v>1970</v>
      </c>
      <c r="CV43" s="54">
        <v>4057</v>
      </c>
      <c r="CW43" s="54">
        <v>7368</v>
      </c>
      <c r="CX43" s="54">
        <v>2046</v>
      </c>
      <c r="CY43" s="54">
        <v>0</v>
      </c>
      <c r="CZ43" s="54">
        <v>0</v>
      </c>
      <c r="DA43">
        <v>0</v>
      </c>
      <c r="DB43">
        <v>10.6</v>
      </c>
      <c r="DC43">
        <v>52.9</v>
      </c>
      <c r="DD43">
        <v>63.5</v>
      </c>
      <c r="DE43">
        <v>0</v>
      </c>
      <c r="DF43">
        <v>0</v>
      </c>
      <c r="DG43">
        <v>78130</v>
      </c>
      <c r="DH43">
        <v>68028</v>
      </c>
      <c r="DI43">
        <v>171279</v>
      </c>
      <c r="DJ43">
        <v>25358</v>
      </c>
      <c r="DK43">
        <v>342795</v>
      </c>
      <c r="DL43">
        <v>2992</v>
      </c>
      <c r="DM43">
        <v>612</v>
      </c>
      <c r="DN43">
        <v>13234</v>
      </c>
      <c r="DO43">
        <v>16838</v>
      </c>
      <c r="DP43">
        <v>6308</v>
      </c>
      <c r="DQ43">
        <v>44062</v>
      </c>
      <c r="DR43">
        <v>8051</v>
      </c>
      <c r="DS43">
        <v>0</v>
      </c>
      <c r="DT43">
        <v>0</v>
      </c>
      <c r="DU43">
        <v>0</v>
      </c>
      <c r="DV43">
        <v>12224</v>
      </c>
      <c r="DW43">
        <v>7311</v>
      </c>
      <c r="DX43">
        <v>69</v>
      </c>
      <c r="DY43">
        <v>78</v>
      </c>
      <c r="DZ43">
        <v>85</v>
      </c>
      <c r="EA43">
        <v>0</v>
      </c>
      <c r="EB43">
        <v>0</v>
      </c>
      <c r="EC43" t="s">
        <v>180</v>
      </c>
      <c r="ED43">
        <v>15521</v>
      </c>
      <c r="EE43">
        <v>207</v>
      </c>
      <c r="EF43">
        <v>496515</v>
      </c>
      <c r="EG43">
        <v>0</v>
      </c>
      <c r="EH43" t="s">
        <v>709</v>
      </c>
      <c r="EI43">
        <v>4</v>
      </c>
      <c r="EJ43">
        <v>246192</v>
      </c>
      <c r="EK43">
        <v>0</v>
      </c>
      <c r="EL43">
        <v>0</v>
      </c>
      <c r="EM43">
        <v>2739509</v>
      </c>
      <c r="EN43">
        <v>657180</v>
      </c>
      <c r="EO43">
        <v>0</v>
      </c>
      <c r="EP43">
        <v>62332.62</v>
      </c>
      <c r="EQ43">
        <v>53202.96</v>
      </c>
      <c r="ER43">
        <v>59301.06</v>
      </c>
      <c r="ES43">
        <v>17753.060000000001</v>
      </c>
      <c r="ET43">
        <v>412.19</v>
      </c>
      <c r="EU43">
        <v>7998.84</v>
      </c>
      <c r="EV43">
        <v>0</v>
      </c>
      <c r="EW43">
        <v>19108.04</v>
      </c>
      <c r="EX43">
        <v>32020</v>
      </c>
      <c r="EY43">
        <v>9999</v>
      </c>
      <c r="EZ43" t="s">
        <v>7210</v>
      </c>
      <c r="FA43">
        <v>0</v>
      </c>
      <c r="FB43">
        <v>0</v>
      </c>
      <c r="FC43">
        <v>0</v>
      </c>
      <c r="FD43">
        <v>34792</v>
      </c>
      <c r="FE43">
        <v>19988</v>
      </c>
      <c r="FF43">
        <v>0</v>
      </c>
      <c r="FG43">
        <v>316907.77</v>
      </c>
      <c r="FH43">
        <v>0</v>
      </c>
      <c r="FI43">
        <v>95885</v>
      </c>
      <c r="FJ43">
        <v>90</v>
      </c>
      <c r="FK43">
        <v>74894</v>
      </c>
      <c r="FL43">
        <v>1717900</v>
      </c>
      <c r="FM43">
        <v>5602365.7699999996</v>
      </c>
      <c r="FN43">
        <v>26607</v>
      </c>
      <c r="FO43">
        <v>287</v>
      </c>
      <c r="FP43">
        <v>52813</v>
      </c>
      <c r="FQ43">
        <v>1607</v>
      </c>
      <c r="FR43">
        <v>0</v>
      </c>
      <c r="FS43">
        <v>91375</v>
      </c>
      <c r="FT43">
        <v>0</v>
      </c>
      <c r="FU43">
        <v>24710</v>
      </c>
      <c r="FV43">
        <v>84059</v>
      </c>
      <c r="FW43">
        <v>281458</v>
      </c>
      <c r="FX43">
        <v>5320907.7699999996</v>
      </c>
      <c r="FY43">
        <v>0</v>
      </c>
      <c r="FZ43">
        <v>2738163</v>
      </c>
      <c r="GA43">
        <v>746395</v>
      </c>
      <c r="GB43">
        <v>336800</v>
      </c>
      <c r="GC43">
        <v>803320</v>
      </c>
      <c r="GD43">
        <v>4624678</v>
      </c>
      <c r="GE43">
        <v>403820</v>
      </c>
      <c r="GF43">
        <v>4220858</v>
      </c>
      <c r="GG43">
        <v>0</v>
      </c>
      <c r="GH43">
        <v>0</v>
      </c>
      <c r="GI43">
        <v>550000</v>
      </c>
      <c r="GJ43">
        <v>200000</v>
      </c>
      <c r="GK43">
        <v>0</v>
      </c>
      <c r="GL43">
        <v>0</v>
      </c>
      <c r="GM43">
        <v>0</v>
      </c>
      <c r="GN43">
        <v>750000</v>
      </c>
      <c r="GO43" t="s">
        <v>7259</v>
      </c>
      <c r="GP43">
        <v>0</v>
      </c>
      <c r="GQ43" t="s">
        <v>7260</v>
      </c>
      <c r="GR43" t="s">
        <v>7261</v>
      </c>
      <c r="GS43">
        <v>0</v>
      </c>
      <c r="GT43">
        <v>0</v>
      </c>
      <c r="GU43">
        <v>0</v>
      </c>
      <c r="GV43" s="54">
        <v>0</v>
      </c>
      <c r="GW43">
        <v>9</v>
      </c>
      <c r="GX43">
        <v>0</v>
      </c>
      <c r="GY43">
        <v>9</v>
      </c>
      <c r="GZ43">
        <v>0</v>
      </c>
      <c r="HA43">
        <v>0</v>
      </c>
      <c r="HB43">
        <v>0</v>
      </c>
      <c r="HG43"/>
      <c r="HH43"/>
      <c r="HI43"/>
      <c r="HJ43"/>
      <c r="HK43"/>
      <c r="HL43"/>
      <c r="HM43"/>
      <c r="HN43"/>
      <c r="HO43"/>
    </row>
    <row r="44" spans="1:223" ht="12.75" customHeight="1" x14ac:dyDescent="0.35">
      <c r="A44" s="428" t="s">
        <v>1019</v>
      </c>
      <c r="B44" s="429">
        <v>6</v>
      </c>
      <c r="C44" s="428" t="s">
        <v>1018</v>
      </c>
      <c r="D44" s="428" t="s">
        <v>1232</v>
      </c>
      <c r="E44" s="54" t="s">
        <v>1233</v>
      </c>
      <c r="F44" s="430" t="s">
        <v>1121</v>
      </c>
      <c r="G44" s="428">
        <v>32</v>
      </c>
      <c r="H44" s="428">
        <v>0</v>
      </c>
      <c r="I44" s="54" t="s">
        <v>43</v>
      </c>
      <c r="J44" s="54" t="s">
        <v>60</v>
      </c>
      <c r="L44" t="s">
        <v>867</v>
      </c>
      <c r="M44">
        <v>3</v>
      </c>
      <c r="N44">
        <v>2</v>
      </c>
      <c r="O44">
        <v>1</v>
      </c>
      <c r="P44">
        <v>0</v>
      </c>
      <c r="Q44">
        <v>5</v>
      </c>
      <c r="R44">
        <v>3</v>
      </c>
      <c r="S44">
        <v>1</v>
      </c>
      <c r="T44">
        <v>4</v>
      </c>
      <c r="U44">
        <v>4</v>
      </c>
      <c r="V44">
        <v>10</v>
      </c>
      <c r="W44">
        <v>5</v>
      </c>
      <c r="X44">
        <v>7</v>
      </c>
      <c r="Y44">
        <v>0</v>
      </c>
      <c r="Z44">
        <v>8</v>
      </c>
      <c r="AA44">
        <v>53</v>
      </c>
      <c r="AB44">
        <v>0</v>
      </c>
      <c r="AC44">
        <v>0</v>
      </c>
      <c r="AD44">
        <v>0</v>
      </c>
      <c r="AE44">
        <v>0</v>
      </c>
      <c r="AF44">
        <v>0</v>
      </c>
      <c r="AG44">
        <v>0</v>
      </c>
      <c r="AH44">
        <v>0</v>
      </c>
      <c r="AI44">
        <v>0</v>
      </c>
      <c r="AJ44">
        <v>0</v>
      </c>
      <c r="AK44">
        <v>0</v>
      </c>
      <c r="AL44">
        <v>0</v>
      </c>
      <c r="AM44">
        <v>0</v>
      </c>
      <c r="AN44">
        <v>0</v>
      </c>
      <c r="AO44">
        <v>0</v>
      </c>
      <c r="AP44">
        <v>0</v>
      </c>
      <c r="AQ44">
        <v>3</v>
      </c>
      <c r="AR44">
        <v>2</v>
      </c>
      <c r="AS44">
        <v>1</v>
      </c>
      <c r="AT44">
        <v>0</v>
      </c>
      <c r="AU44">
        <v>5</v>
      </c>
      <c r="AV44">
        <v>3</v>
      </c>
      <c r="AW44">
        <v>1</v>
      </c>
      <c r="AX44">
        <v>4</v>
      </c>
      <c r="AY44">
        <v>4</v>
      </c>
      <c r="AZ44">
        <v>10</v>
      </c>
      <c r="BA44">
        <v>5</v>
      </c>
      <c r="BB44">
        <v>7</v>
      </c>
      <c r="BC44">
        <v>0</v>
      </c>
      <c r="BD44">
        <v>8</v>
      </c>
      <c r="BE44">
        <v>53</v>
      </c>
      <c r="BF44">
        <v>1</v>
      </c>
      <c r="BG44">
        <v>0</v>
      </c>
      <c r="BH44">
        <v>1</v>
      </c>
      <c r="BI44">
        <v>0</v>
      </c>
      <c r="BJ44" t="s">
        <v>1159</v>
      </c>
      <c r="BK44">
        <v>39558</v>
      </c>
      <c r="BL44" t="s">
        <v>1159</v>
      </c>
      <c r="BM44">
        <v>37453</v>
      </c>
      <c r="BN44">
        <v>151</v>
      </c>
      <c r="BO44">
        <v>220081.2</v>
      </c>
      <c r="BP44">
        <v>8253.0299999999988</v>
      </c>
      <c r="BQ44">
        <v>39</v>
      </c>
      <c r="BR44">
        <v>0</v>
      </c>
      <c r="BS44">
        <v>330660</v>
      </c>
      <c r="BT44">
        <v>49295</v>
      </c>
      <c r="BU44">
        <v>80676</v>
      </c>
      <c r="BV44">
        <v>64735</v>
      </c>
      <c r="BW44">
        <v>89502</v>
      </c>
      <c r="BX44">
        <v>33352</v>
      </c>
      <c r="BY44">
        <v>268265</v>
      </c>
      <c r="BZ44">
        <v>13855</v>
      </c>
      <c r="CA44">
        <v>331415</v>
      </c>
      <c r="CB44">
        <v>442</v>
      </c>
      <c r="CC44">
        <v>17212</v>
      </c>
      <c r="CD44">
        <v>2666</v>
      </c>
      <c r="CE44">
        <v>8166</v>
      </c>
      <c r="CF44">
        <v>1909</v>
      </c>
      <c r="CG44">
        <v>29953</v>
      </c>
      <c r="CH44">
        <v>30395</v>
      </c>
      <c r="CI44">
        <v>0</v>
      </c>
      <c r="CJ44">
        <v>5555</v>
      </c>
      <c r="CK44">
        <v>920</v>
      </c>
      <c r="CL44">
        <v>6931</v>
      </c>
      <c r="CM44">
        <v>13406</v>
      </c>
      <c r="CN44">
        <v>1005</v>
      </c>
      <c r="CO44">
        <v>14411</v>
      </c>
      <c r="CP44">
        <v>0</v>
      </c>
      <c r="CQ44">
        <v>657</v>
      </c>
      <c r="CR44">
        <v>9</v>
      </c>
      <c r="CS44">
        <v>18</v>
      </c>
      <c r="CT44">
        <v>684</v>
      </c>
      <c r="CU44">
        <v>684</v>
      </c>
      <c r="CV44" s="54">
        <v>3030</v>
      </c>
      <c r="CW44" s="54">
        <v>6949</v>
      </c>
      <c r="CX44" s="54">
        <v>1735</v>
      </c>
      <c r="CY44" s="54">
        <v>0</v>
      </c>
      <c r="CZ44" s="54">
        <v>0</v>
      </c>
      <c r="DA44">
        <v>732</v>
      </c>
      <c r="DB44">
        <v>22.099999999999998</v>
      </c>
      <c r="DC44">
        <v>76.892600000000002</v>
      </c>
      <c r="DD44">
        <v>98.992599999999996</v>
      </c>
      <c r="DE44">
        <v>0</v>
      </c>
      <c r="DF44">
        <v>0</v>
      </c>
      <c r="DG44">
        <v>137975</v>
      </c>
      <c r="DH44">
        <v>47182</v>
      </c>
      <c r="DI44">
        <v>82119</v>
      </c>
      <c r="DJ44">
        <v>15603</v>
      </c>
      <c r="DK44">
        <v>282879</v>
      </c>
      <c r="DL44">
        <v>5909</v>
      </c>
      <c r="DM44">
        <v>582</v>
      </c>
      <c r="DN44">
        <v>1367</v>
      </c>
      <c r="DO44">
        <v>7858</v>
      </c>
      <c r="DP44">
        <v>19120</v>
      </c>
      <c r="DQ44">
        <v>24482</v>
      </c>
      <c r="DR44">
        <v>22024</v>
      </c>
      <c r="DS44">
        <v>0</v>
      </c>
      <c r="DT44">
        <v>0</v>
      </c>
      <c r="DU44">
        <v>28</v>
      </c>
      <c r="DV44">
        <v>51530</v>
      </c>
      <c r="DW44">
        <v>22091</v>
      </c>
      <c r="DX44">
        <v>26.5</v>
      </c>
      <c r="DY44">
        <v>44.1</v>
      </c>
      <c r="DZ44">
        <v>69.900000000000006</v>
      </c>
      <c r="EA44">
        <v>0</v>
      </c>
      <c r="EB44">
        <v>0</v>
      </c>
      <c r="EC44" t="s">
        <v>180</v>
      </c>
      <c r="ED44">
        <v>13588</v>
      </c>
      <c r="EE44">
        <v>192</v>
      </c>
      <c r="EF44">
        <v>282954</v>
      </c>
      <c r="EG44">
        <v>0</v>
      </c>
      <c r="EH44" t="s">
        <v>180</v>
      </c>
      <c r="EI44">
        <v>24</v>
      </c>
      <c r="EJ44">
        <v>2181989</v>
      </c>
      <c r="EK44">
        <v>9</v>
      </c>
      <c r="EL44">
        <v>0</v>
      </c>
      <c r="EM44">
        <v>2329577.25</v>
      </c>
      <c r="EN44">
        <v>68118.290000000008</v>
      </c>
      <c r="EO44">
        <v>33043</v>
      </c>
      <c r="EP44">
        <v>122675</v>
      </c>
      <c r="EQ44">
        <v>74193</v>
      </c>
      <c r="ER44">
        <v>29486</v>
      </c>
      <c r="ES44">
        <v>36038</v>
      </c>
      <c r="ET44">
        <v>3424</v>
      </c>
      <c r="EU44">
        <v>8867</v>
      </c>
      <c r="EV44">
        <v>1048</v>
      </c>
      <c r="EW44">
        <v>10793</v>
      </c>
      <c r="EX44">
        <v>7924</v>
      </c>
      <c r="EY44">
        <v>2413</v>
      </c>
      <c r="EZ44">
        <v>333</v>
      </c>
      <c r="FA44">
        <v>0</v>
      </c>
      <c r="FB44">
        <v>0</v>
      </c>
      <c r="FC44">
        <v>0</v>
      </c>
      <c r="FD44">
        <v>0</v>
      </c>
      <c r="FE44">
        <v>2121</v>
      </c>
      <c r="FF44">
        <v>2252</v>
      </c>
      <c r="FG44">
        <v>334610</v>
      </c>
      <c r="FH44">
        <v>55868.85</v>
      </c>
      <c r="FI44">
        <v>21490.489999999998</v>
      </c>
      <c r="FJ44">
        <v>8457.2500000000018</v>
      </c>
      <c r="FK44">
        <v>7892</v>
      </c>
      <c r="FL44">
        <v>47646</v>
      </c>
      <c r="FM44">
        <v>2873660.1300000004</v>
      </c>
      <c r="FN44">
        <v>395.88</v>
      </c>
      <c r="FO44">
        <v>0</v>
      </c>
      <c r="FP44">
        <v>0</v>
      </c>
      <c r="FQ44">
        <v>1204.46</v>
      </c>
      <c r="FR44">
        <v>0</v>
      </c>
      <c r="FS44">
        <v>211605.72</v>
      </c>
      <c r="FT44">
        <v>0</v>
      </c>
      <c r="FU44">
        <v>19834.8</v>
      </c>
      <c r="FV44">
        <v>0</v>
      </c>
      <c r="FW44">
        <v>233040.86</v>
      </c>
      <c r="FX44">
        <v>2640619.2700000005</v>
      </c>
      <c r="FY44">
        <v>0</v>
      </c>
      <c r="FZ44">
        <v>2968076</v>
      </c>
      <c r="GA44">
        <v>59010</v>
      </c>
      <c r="GB44">
        <v>316885</v>
      </c>
      <c r="GC44">
        <v>112870</v>
      </c>
      <c r="GD44">
        <v>3456841</v>
      </c>
      <c r="GE44">
        <v>89880</v>
      </c>
      <c r="GF44">
        <v>3366961</v>
      </c>
      <c r="GG44">
        <v>0</v>
      </c>
      <c r="GH44">
        <v>0</v>
      </c>
      <c r="GI44">
        <v>0</v>
      </c>
      <c r="GJ44">
        <v>0</v>
      </c>
      <c r="GK44">
        <v>0</v>
      </c>
      <c r="GL44">
        <v>0</v>
      </c>
      <c r="GM44">
        <v>0</v>
      </c>
      <c r="GN44">
        <v>0</v>
      </c>
      <c r="GO44" t="s">
        <v>7262</v>
      </c>
      <c r="GP44">
        <v>0</v>
      </c>
      <c r="GQ44">
        <v>0</v>
      </c>
      <c r="GR44">
        <v>0</v>
      </c>
      <c r="GS44">
        <v>0</v>
      </c>
      <c r="GT44" s="423">
        <v>0</v>
      </c>
      <c r="GU44" s="423">
        <v>0</v>
      </c>
      <c r="GV44" s="54" t="s">
        <v>7263</v>
      </c>
      <c r="GW44">
        <v>53</v>
      </c>
      <c r="GX44">
        <v>0</v>
      </c>
      <c r="GY44">
        <v>0</v>
      </c>
      <c r="GZ44">
        <v>6</v>
      </c>
      <c r="HA44">
        <v>47</v>
      </c>
      <c r="HB44">
        <v>0</v>
      </c>
      <c r="HG44"/>
      <c r="HH44"/>
      <c r="HI44"/>
      <c r="HJ44"/>
      <c r="HK44"/>
      <c r="HL44"/>
      <c r="HM44"/>
      <c r="HN44"/>
      <c r="HO44"/>
    </row>
    <row r="45" spans="1:223" ht="12.75" customHeight="1" x14ac:dyDescent="0.35">
      <c r="A45" s="428" t="s">
        <v>1019</v>
      </c>
      <c r="B45" s="429">
        <v>7</v>
      </c>
      <c r="C45" s="428" t="s">
        <v>1018</v>
      </c>
      <c r="D45" s="428" t="s">
        <v>1235</v>
      </c>
      <c r="E45" s="54" t="s">
        <v>1236</v>
      </c>
      <c r="F45" s="430" t="s">
        <v>1121</v>
      </c>
      <c r="G45" s="428">
        <v>28</v>
      </c>
      <c r="H45" s="428">
        <v>0</v>
      </c>
      <c r="I45" s="54" t="s">
        <v>43</v>
      </c>
      <c r="J45" s="54" t="s">
        <v>60</v>
      </c>
      <c r="L45" t="s">
        <v>873</v>
      </c>
      <c r="M45">
        <v>0</v>
      </c>
      <c r="N45">
        <v>0</v>
      </c>
      <c r="O45">
        <v>0</v>
      </c>
      <c r="P45">
        <v>0</v>
      </c>
      <c r="Q45">
        <v>1</v>
      </c>
      <c r="R45">
        <v>0</v>
      </c>
      <c r="S45">
        <v>4</v>
      </c>
      <c r="T45">
        <v>0</v>
      </c>
      <c r="U45">
        <v>0</v>
      </c>
      <c r="V45">
        <v>1</v>
      </c>
      <c r="W45">
        <v>0</v>
      </c>
      <c r="X45">
        <v>0</v>
      </c>
      <c r="Y45">
        <v>0</v>
      </c>
      <c r="Z45">
        <v>0</v>
      </c>
      <c r="AA45">
        <v>6</v>
      </c>
      <c r="AB45">
        <v>0</v>
      </c>
      <c r="AC45">
        <v>0</v>
      </c>
      <c r="AD45">
        <v>0</v>
      </c>
      <c r="AE45">
        <v>0</v>
      </c>
      <c r="AF45">
        <v>0</v>
      </c>
      <c r="AG45">
        <v>0</v>
      </c>
      <c r="AH45">
        <v>0</v>
      </c>
      <c r="AI45">
        <v>0</v>
      </c>
      <c r="AJ45">
        <v>0</v>
      </c>
      <c r="AK45">
        <v>0</v>
      </c>
      <c r="AL45">
        <v>0</v>
      </c>
      <c r="AM45">
        <v>0</v>
      </c>
      <c r="AN45">
        <v>0</v>
      </c>
      <c r="AO45">
        <v>0</v>
      </c>
      <c r="AP45">
        <v>0</v>
      </c>
      <c r="AQ45">
        <v>0</v>
      </c>
      <c r="AR45">
        <v>0</v>
      </c>
      <c r="AS45">
        <v>0</v>
      </c>
      <c r="AT45">
        <v>0</v>
      </c>
      <c r="AU45">
        <v>1</v>
      </c>
      <c r="AV45">
        <v>0</v>
      </c>
      <c r="AW45">
        <v>4</v>
      </c>
      <c r="AX45">
        <v>0</v>
      </c>
      <c r="AY45">
        <v>0</v>
      </c>
      <c r="AZ45">
        <v>1</v>
      </c>
      <c r="BA45">
        <v>0</v>
      </c>
      <c r="BB45">
        <v>0</v>
      </c>
      <c r="BC45">
        <v>0</v>
      </c>
      <c r="BD45">
        <v>0</v>
      </c>
      <c r="BE45">
        <v>6</v>
      </c>
      <c r="BF45">
        <v>1</v>
      </c>
      <c r="BG45">
        <v>0</v>
      </c>
      <c r="BH45">
        <v>0</v>
      </c>
      <c r="BI45">
        <v>0</v>
      </c>
      <c r="BJ45" t="s">
        <v>7264</v>
      </c>
      <c r="BK45">
        <v>70219</v>
      </c>
      <c r="BL45" t="s">
        <v>7264</v>
      </c>
      <c r="BM45">
        <v>38515</v>
      </c>
      <c r="BN45">
        <v>84</v>
      </c>
      <c r="BO45">
        <v>87095.5</v>
      </c>
      <c r="BP45">
        <v>9797.6</v>
      </c>
      <c r="BQ45">
        <v>6</v>
      </c>
      <c r="BR45">
        <v>0</v>
      </c>
      <c r="BS45">
        <v>81801</v>
      </c>
      <c r="BT45">
        <v>4412</v>
      </c>
      <c r="BU45">
        <v>27982</v>
      </c>
      <c r="BV45">
        <v>25824</v>
      </c>
      <c r="BW45">
        <v>27446</v>
      </c>
      <c r="BX45">
        <v>6507</v>
      </c>
      <c r="BY45">
        <v>87759</v>
      </c>
      <c r="BZ45">
        <v>0</v>
      </c>
      <c r="CA45">
        <v>92171</v>
      </c>
      <c r="CB45">
        <v>38</v>
      </c>
      <c r="CC45">
        <v>2624</v>
      </c>
      <c r="CD45">
        <v>472</v>
      </c>
      <c r="CE45">
        <v>2586</v>
      </c>
      <c r="CF45">
        <v>296</v>
      </c>
      <c r="CG45">
        <v>5978</v>
      </c>
      <c r="CH45">
        <v>6016</v>
      </c>
      <c r="CI45">
        <v>0</v>
      </c>
      <c r="CJ45">
        <v>3951</v>
      </c>
      <c r="CK45">
        <v>733</v>
      </c>
      <c r="CL45">
        <v>3631</v>
      </c>
      <c r="CM45">
        <v>8315</v>
      </c>
      <c r="CN45">
        <v>0</v>
      </c>
      <c r="CO45">
        <v>8315</v>
      </c>
      <c r="CP45">
        <v>0</v>
      </c>
      <c r="CQ45">
        <v>187</v>
      </c>
      <c r="CR45">
        <v>0</v>
      </c>
      <c r="CS45">
        <v>1</v>
      </c>
      <c r="CT45">
        <v>188</v>
      </c>
      <c r="CU45">
        <v>188</v>
      </c>
      <c r="CV45" s="54">
        <v>2369</v>
      </c>
      <c r="CW45" s="54">
        <v>24486</v>
      </c>
      <c r="CX45" s="54">
        <v>957</v>
      </c>
      <c r="CY45" s="54">
        <v>0</v>
      </c>
      <c r="CZ45" s="54">
        <v>0</v>
      </c>
      <c r="DA45">
        <v>0</v>
      </c>
      <c r="DB45">
        <v>5</v>
      </c>
      <c r="DC45">
        <v>26.3</v>
      </c>
      <c r="DD45">
        <v>31.3</v>
      </c>
      <c r="DE45">
        <v>0</v>
      </c>
      <c r="DF45">
        <v>0</v>
      </c>
      <c r="DG45">
        <v>58743</v>
      </c>
      <c r="DH45">
        <v>11594</v>
      </c>
      <c r="DI45">
        <v>78404</v>
      </c>
      <c r="DJ45">
        <v>8169</v>
      </c>
      <c r="DK45">
        <v>156910</v>
      </c>
      <c r="DL45">
        <v>4500</v>
      </c>
      <c r="DM45">
        <v>200</v>
      </c>
      <c r="DN45">
        <v>969</v>
      </c>
      <c r="DO45">
        <v>5669</v>
      </c>
      <c r="DP45">
        <v>8459</v>
      </c>
      <c r="DQ45">
        <v>22</v>
      </c>
      <c r="DR45">
        <v>6672</v>
      </c>
      <c r="DS45">
        <v>0</v>
      </c>
      <c r="DT45">
        <v>0</v>
      </c>
      <c r="DU45">
        <v>0</v>
      </c>
      <c r="DV45">
        <v>5194</v>
      </c>
      <c r="DW45">
        <v>1343</v>
      </c>
      <c r="DX45">
        <v>76.42</v>
      </c>
      <c r="DY45">
        <v>83.99</v>
      </c>
      <c r="DZ45">
        <v>92.45</v>
      </c>
      <c r="EA45">
        <v>19676</v>
      </c>
      <c r="EB45">
        <v>509</v>
      </c>
      <c r="EC45" t="s">
        <v>709</v>
      </c>
      <c r="ED45">
        <v>4265</v>
      </c>
      <c r="EE45">
        <v>123</v>
      </c>
      <c r="EF45">
        <v>83860</v>
      </c>
      <c r="EG45">
        <v>0</v>
      </c>
      <c r="EH45" t="s">
        <v>709</v>
      </c>
      <c r="EI45">
        <v>6</v>
      </c>
      <c r="EJ45">
        <v>23054</v>
      </c>
      <c r="EK45">
        <v>0</v>
      </c>
      <c r="EL45">
        <v>4</v>
      </c>
      <c r="EM45">
        <v>964370.12</v>
      </c>
      <c r="EN45">
        <v>260547.51</v>
      </c>
      <c r="EO45">
        <v>360.7649718946102</v>
      </c>
      <c r="EP45">
        <v>23163.739136927386</v>
      </c>
      <c r="EQ45">
        <v>4059.2294184696711</v>
      </c>
      <c r="ER45">
        <v>12068.634275177046</v>
      </c>
      <c r="ES45">
        <v>1898.957450983539</v>
      </c>
      <c r="ET45">
        <v>204.81936213888696</v>
      </c>
      <c r="EU45">
        <v>6967.0036532220629</v>
      </c>
      <c r="EV45">
        <v>0</v>
      </c>
      <c r="EW45">
        <v>18.983711892927278</v>
      </c>
      <c r="EX45">
        <v>5869.0843981910639</v>
      </c>
      <c r="EY45">
        <v>1474.5505155420024</v>
      </c>
      <c r="EZ45">
        <v>7577.0694298282033</v>
      </c>
      <c r="FA45">
        <v>0</v>
      </c>
      <c r="FB45">
        <v>0</v>
      </c>
      <c r="FC45">
        <v>0</v>
      </c>
      <c r="FD45">
        <v>3026.0036757326084</v>
      </c>
      <c r="FE45">
        <v>0</v>
      </c>
      <c r="FF45">
        <v>0</v>
      </c>
      <c r="FG45">
        <v>66688.84</v>
      </c>
      <c r="FH45">
        <v>19700.79</v>
      </c>
      <c r="FI45">
        <v>72068.89</v>
      </c>
      <c r="FJ45">
        <v>0</v>
      </c>
      <c r="FK45">
        <v>11947.99</v>
      </c>
      <c r="FL45">
        <v>238182.35</v>
      </c>
      <c r="FM45">
        <v>1633506.49</v>
      </c>
      <c r="FN45">
        <v>138.75</v>
      </c>
      <c r="FO45">
        <v>0</v>
      </c>
      <c r="FP45">
        <v>0</v>
      </c>
      <c r="FQ45">
        <v>168.37</v>
      </c>
      <c r="FR45">
        <v>2911.54</v>
      </c>
      <c r="FS45">
        <v>21160.959999999999</v>
      </c>
      <c r="FT45">
        <v>0</v>
      </c>
      <c r="FU45">
        <v>15257.15</v>
      </c>
      <c r="FV45">
        <v>11110</v>
      </c>
      <c r="FW45">
        <v>50746.77</v>
      </c>
      <c r="FX45">
        <v>1582759.72</v>
      </c>
      <c r="FY45">
        <v>155825.4</v>
      </c>
      <c r="FZ45">
        <v>988890</v>
      </c>
      <c r="GA45">
        <v>276740</v>
      </c>
      <c r="GB45">
        <v>67100</v>
      </c>
      <c r="GC45">
        <v>101740</v>
      </c>
      <c r="GD45">
        <v>1434470</v>
      </c>
      <c r="GE45">
        <v>108980</v>
      </c>
      <c r="GF45">
        <v>1325490</v>
      </c>
      <c r="GG45">
        <v>150000</v>
      </c>
      <c r="GH45">
        <v>0</v>
      </c>
      <c r="GI45">
        <v>59869.5</v>
      </c>
      <c r="GJ45">
        <v>0</v>
      </c>
      <c r="GK45">
        <v>0</v>
      </c>
      <c r="GL45">
        <v>0</v>
      </c>
      <c r="GM45">
        <v>0</v>
      </c>
      <c r="GN45">
        <v>59869.5</v>
      </c>
      <c r="GO45" t="s">
        <v>7265</v>
      </c>
      <c r="GP45">
        <v>0</v>
      </c>
      <c r="GQ45" t="s">
        <v>7266</v>
      </c>
      <c r="GR45">
        <v>0</v>
      </c>
      <c r="GS45">
        <v>0</v>
      </c>
      <c r="GT45">
        <v>0</v>
      </c>
      <c r="GU45" s="423">
        <v>0</v>
      </c>
      <c r="GV45" s="54" t="s">
        <v>7267</v>
      </c>
      <c r="GW45">
        <v>6</v>
      </c>
      <c r="GX45">
        <v>0</v>
      </c>
      <c r="GY45">
        <v>6</v>
      </c>
      <c r="GZ45">
        <v>0</v>
      </c>
      <c r="HA45">
        <v>0</v>
      </c>
      <c r="HB45">
        <v>0</v>
      </c>
      <c r="HG45"/>
      <c r="HH45"/>
      <c r="HI45"/>
      <c r="HJ45"/>
      <c r="HK45"/>
      <c r="HL45"/>
      <c r="HM45"/>
      <c r="HN45"/>
      <c r="HO45"/>
    </row>
    <row r="46" spans="1:223" ht="12.75" customHeight="1" x14ac:dyDescent="0.35">
      <c r="A46" s="428" t="s">
        <v>1019</v>
      </c>
      <c r="B46" s="429">
        <v>8</v>
      </c>
      <c r="C46" s="428" t="s">
        <v>1018</v>
      </c>
      <c r="D46" s="428" t="s">
        <v>1239</v>
      </c>
      <c r="E46" s="54" t="s">
        <v>1240</v>
      </c>
      <c r="F46" s="430" t="s">
        <v>1121</v>
      </c>
      <c r="G46" s="428">
        <v>34</v>
      </c>
      <c r="H46" s="428">
        <v>0</v>
      </c>
      <c r="I46" s="54" t="s">
        <v>43</v>
      </c>
      <c r="J46" s="54" t="s">
        <v>60</v>
      </c>
      <c r="L46" t="s">
        <v>903</v>
      </c>
      <c r="M46">
        <v>14</v>
      </c>
      <c r="N46">
        <v>0</v>
      </c>
      <c r="O46">
        <v>0</v>
      </c>
      <c r="P46">
        <v>0</v>
      </c>
      <c r="Q46">
        <v>0</v>
      </c>
      <c r="R46">
        <v>2</v>
      </c>
      <c r="S46">
        <v>0</v>
      </c>
      <c r="T46">
        <v>0</v>
      </c>
      <c r="U46">
        <v>0</v>
      </c>
      <c r="V46">
        <v>0</v>
      </c>
      <c r="W46">
        <v>0</v>
      </c>
      <c r="X46">
        <v>3</v>
      </c>
      <c r="Y46">
        <v>0</v>
      </c>
      <c r="Z46">
        <v>0</v>
      </c>
      <c r="AA46">
        <v>19</v>
      </c>
      <c r="AB46">
        <v>0</v>
      </c>
      <c r="AC46">
        <v>0</v>
      </c>
      <c r="AD46">
        <v>0</v>
      </c>
      <c r="AE46">
        <v>0</v>
      </c>
      <c r="AF46">
        <v>1</v>
      </c>
      <c r="AG46">
        <v>0</v>
      </c>
      <c r="AH46">
        <v>1</v>
      </c>
      <c r="AI46">
        <v>2</v>
      </c>
      <c r="AJ46">
        <v>14</v>
      </c>
      <c r="AK46">
        <v>10</v>
      </c>
      <c r="AL46">
        <v>6</v>
      </c>
      <c r="AM46">
        <v>0</v>
      </c>
      <c r="AN46">
        <v>0</v>
      </c>
      <c r="AO46">
        <v>1</v>
      </c>
      <c r="AP46">
        <v>35</v>
      </c>
      <c r="AQ46">
        <v>14</v>
      </c>
      <c r="AR46">
        <v>0</v>
      </c>
      <c r="AS46">
        <v>0</v>
      </c>
      <c r="AT46">
        <v>0</v>
      </c>
      <c r="AU46">
        <v>1</v>
      </c>
      <c r="AV46">
        <v>2</v>
      </c>
      <c r="AW46">
        <v>1</v>
      </c>
      <c r="AX46">
        <v>2</v>
      </c>
      <c r="AY46">
        <v>14</v>
      </c>
      <c r="AZ46">
        <v>10</v>
      </c>
      <c r="BA46">
        <v>6</v>
      </c>
      <c r="BB46">
        <v>3</v>
      </c>
      <c r="BC46">
        <v>0</v>
      </c>
      <c r="BD46">
        <v>1</v>
      </c>
      <c r="BE46">
        <v>54</v>
      </c>
      <c r="BF46">
        <v>0.63487897346165068</v>
      </c>
      <c r="BG46">
        <v>0.36512102653834938</v>
      </c>
      <c r="BH46">
        <v>0</v>
      </c>
      <c r="BI46">
        <v>0</v>
      </c>
      <c r="BJ46" t="s">
        <v>1216</v>
      </c>
      <c r="BK46">
        <v>122795</v>
      </c>
      <c r="BL46" t="s">
        <v>1216</v>
      </c>
      <c r="BM46">
        <v>63092</v>
      </c>
      <c r="BN46">
        <v>328</v>
      </c>
      <c r="BO46">
        <v>344812</v>
      </c>
      <c r="BP46">
        <v>25594.816666666666</v>
      </c>
      <c r="BQ46">
        <v>16</v>
      </c>
      <c r="BR46">
        <v>0</v>
      </c>
      <c r="BS46">
        <v>524058</v>
      </c>
      <c r="BT46">
        <v>12883</v>
      </c>
      <c r="BU46">
        <v>176212</v>
      </c>
      <c r="BV46">
        <v>77690</v>
      </c>
      <c r="BW46">
        <v>198491</v>
      </c>
      <c r="BX46">
        <v>43292</v>
      </c>
      <c r="BY46">
        <v>495685</v>
      </c>
      <c r="BZ46">
        <v>9117</v>
      </c>
      <c r="CA46">
        <v>517685</v>
      </c>
      <c r="CB46">
        <v>30</v>
      </c>
      <c r="CC46">
        <v>28603</v>
      </c>
      <c r="CD46">
        <v>8318</v>
      </c>
      <c r="CE46">
        <v>26536</v>
      </c>
      <c r="CF46">
        <v>6604</v>
      </c>
      <c r="CG46">
        <v>70061</v>
      </c>
      <c r="CH46">
        <v>70091</v>
      </c>
      <c r="CI46">
        <v>0</v>
      </c>
      <c r="CJ46">
        <v>12722</v>
      </c>
      <c r="CK46">
        <v>2339</v>
      </c>
      <c r="CL46">
        <v>8754</v>
      </c>
      <c r="CM46">
        <v>23815</v>
      </c>
      <c r="CN46">
        <v>134</v>
      </c>
      <c r="CO46">
        <v>23949</v>
      </c>
      <c r="CP46">
        <v>0</v>
      </c>
      <c r="CQ46">
        <v>1107</v>
      </c>
      <c r="CR46">
        <v>148</v>
      </c>
      <c r="CS46">
        <v>266</v>
      </c>
      <c r="CT46">
        <v>1521</v>
      </c>
      <c r="CU46">
        <v>1521</v>
      </c>
      <c r="CV46" s="54">
        <v>8919</v>
      </c>
      <c r="CW46" s="54">
        <v>11263</v>
      </c>
      <c r="CX46" s="54">
        <v>11892</v>
      </c>
      <c r="CY46" s="54">
        <v>0</v>
      </c>
      <c r="CZ46" s="54">
        <v>0</v>
      </c>
      <c r="DA46">
        <v>0</v>
      </c>
      <c r="DB46">
        <v>4</v>
      </c>
      <c r="DC46">
        <v>61</v>
      </c>
      <c r="DD46">
        <v>65</v>
      </c>
      <c r="DE46">
        <v>0</v>
      </c>
      <c r="DF46">
        <v>955</v>
      </c>
      <c r="DG46">
        <v>408839</v>
      </c>
      <c r="DH46">
        <v>87156</v>
      </c>
      <c r="DI46">
        <v>558010</v>
      </c>
      <c r="DJ46">
        <v>67217</v>
      </c>
      <c r="DK46">
        <v>1121222</v>
      </c>
      <c r="DL46">
        <v>14314</v>
      </c>
      <c r="DM46">
        <v>2644</v>
      </c>
      <c r="DN46">
        <v>1923</v>
      </c>
      <c r="DO46">
        <v>18881</v>
      </c>
      <c r="DP46">
        <v>109167</v>
      </c>
      <c r="DQ46">
        <v>586851</v>
      </c>
      <c r="DR46">
        <v>155157</v>
      </c>
      <c r="DS46">
        <v>0</v>
      </c>
      <c r="DT46">
        <v>0</v>
      </c>
      <c r="DU46">
        <v>0</v>
      </c>
      <c r="DV46">
        <v>26426</v>
      </c>
      <c r="DW46">
        <v>0</v>
      </c>
      <c r="DX46">
        <v>37</v>
      </c>
      <c r="DY46">
        <v>73.099999999999994</v>
      </c>
      <c r="DZ46">
        <v>84.7</v>
      </c>
      <c r="EA46">
        <v>46184</v>
      </c>
      <c r="EB46">
        <v>0</v>
      </c>
      <c r="EC46" t="s">
        <v>709</v>
      </c>
      <c r="ED46">
        <v>47405</v>
      </c>
      <c r="EE46">
        <v>315</v>
      </c>
      <c r="EF46">
        <v>350898</v>
      </c>
      <c r="EG46">
        <v>0</v>
      </c>
      <c r="EH46" t="s">
        <v>709</v>
      </c>
      <c r="EI46">
        <v>15</v>
      </c>
      <c r="EJ46">
        <v>209577</v>
      </c>
      <c r="EK46">
        <v>10</v>
      </c>
      <c r="EL46">
        <v>33</v>
      </c>
      <c r="EM46">
        <v>2028331.54</v>
      </c>
      <c r="EN46">
        <v>247267.69</v>
      </c>
      <c r="EO46">
        <v>0</v>
      </c>
      <c r="EP46">
        <v>207678</v>
      </c>
      <c r="EQ46">
        <v>41863</v>
      </c>
      <c r="ER46">
        <v>112907</v>
      </c>
      <c r="ES46">
        <v>26612</v>
      </c>
      <c r="ET46">
        <v>3717</v>
      </c>
      <c r="EU46">
        <v>49396</v>
      </c>
      <c r="EV46">
        <v>3920</v>
      </c>
      <c r="EW46">
        <v>0</v>
      </c>
      <c r="EX46">
        <v>40420</v>
      </c>
      <c r="EY46">
        <v>24608.799999999999</v>
      </c>
      <c r="EZ46">
        <v>78942</v>
      </c>
      <c r="FA46">
        <v>0</v>
      </c>
      <c r="FB46">
        <v>0</v>
      </c>
      <c r="FC46">
        <v>0</v>
      </c>
      <c r="FD46">
        <v>35766</v>
      </c>
      <c r="FE46">
        <v>0</v>
      </c>
      <c r="FF46">
        <v>0</v>
      </c>
      <c r="FG46">
        <v>625829.80000000005</v>
      </c>
      <c r="FH46">
        <v>6173.09</v>
      </c>
      <c r="FI46">
        <v>387914.43</v>
      </c>
      <c r="FJ46">
        <v>10577.36</v>
      </c>
      <c r="FK46">
        <v>0</v>
      </c>
      <c r="FL46">
        <v>1047822</v>
      </c>
      <c r="FM46">
        <v>4353915.91</v>
      </c>
      <c r="FN46">
        <v>0</v>
      </c>
      <c r="FO46">
        <v>31609</v>
      </c>
      <c r="FP46">
        <v>165272</v>
      </c>
      <c r="FQ46" t="s">
        <v>7268</v>
      </c>
      <c r="FR46">
        <v>0</v>
      </c>
      <c r="FS46">
        <v>56586</v>
      </c>
      <c r="FT46">
        <v>29683</v>
      </c>
      <c r="FU46">
        <v>12535</v>
      </c>
      <c r="FV46">
        <v>380500</v>
      </c>
      <c r="FW46">
        <v>676185</v>
      </c>
      <c r="FX46">
        <v>3677730.91</v>
      </c>
      <c r="FY46">
        <v>451788</v>
      </c>
      <c r="FZ46">
        <v>2158144.75856</v>
      </c>
      <c r="GA46">
        <v>247267.69</v>
      </c>
      <c r="GB46">
        <v>625830</v>
      </c>
      <c r="GC46">
        <v>1452486</v>
      </c>
      <c r="GD46">
        <v>4483728.4485599995</v>
      </c>
      <c r="GE46">
        <v>675185</v>
      </c>
      <c r="GF46">
        <v>3808543.4485599995</v>
      </c>
      <c r="GG46">
        <v>451788</v>
      </c>
      <c r="GH46">
        <v>0</v>
      </c>
      <c r="GI46">
        <v>0</v>
      </c>
      <c r="GJ46">
        <v>0</v>
      </c>
      <c r="GK46">
        <v>0</v>
      </c>
      <c r="GL46">
        <v>0</v>
      </c>
      <c r="GM46">
        <v>0</v>
      </c>
      <c r="GN46">
        <v>0</v>
      </c>
      <c r="GO46">
        <v>0</v>
      </c>
      <c r="GP46">
        <v>0</v>
      </c>
      <c r="GQ46">
        <v>0</v>
      </c>
      <c r="GR46">
        <v>0</v>
      </c>
      <c r="GS46">
        <v>0</v>
      </c>
      <c r="GT46">
        <v>0</v>
      </c>
      <c r="GU46">
        <v>0</v>
      </c>
      <c r="GV46" s="54">
        <v>0</v>
      </c>
      <c r="GW46">
        <v>19</v>
      </c>
      <c r="GX46">
        <v>35</v>
      </c>
      <c r="GY46">
        <v>19</v>
      </c>
      <c r="GZ46">
        <v>35</v>
      </c>
      <c r="HA46">
        <v>0</v>
      </c>
      <c r="HB46">
        <v>0</v>
      </c>
      <c r="HG46"/>
      <c r="HH46"/>
      <c r="HI46"/>
      <c r="HJ46"/>
      <c r="HK46"/>
      <c r="HL46"/>
      <c r="HM46"/>
      <c r="HN46"/>
      <c r="HO46"/>
    </row>
    <row r="47" spans="1:223" ht="12.75" customHeight="1" x14ac:dyDescent="0.35">
      <c r="A47" s="428" t="s">
        <v>1019</v>
      </c>
      <c r="B47" s="429">
        <v>9</v>
      </c>
      <c r="C47" s="428" t="s">
        <v>1018</v>
      </c>
      <c r="D47" s="428" t="s">
        <v>1243</v>
      </c>
      <c r="E47" s="54" t="s">
        <v>1244</v>
      </c>
      <c r="F47" s="430" t="s">
        <v>1121</v>
      </c>
      <c r="G47" s="428">
        <v>20</v>
      </c>
      <c r="H47" s="428">
        <v>0</v>
      </c>
      <c r="I47" s="54" t="s">
        <v>43</v>
      </c>
      <c r="J47" s="54" t="s">
        <v>60</v>
      </c>
      <c r="L47" t="s">
        <v>831</v>
      </c>
      <c r="M47">
        <v>0</v>
      </c>
      <c r="N47">
        <v>0</v>
      </c>
      <c r="O47">
        <v>0</v>
      </c>
      <c r="P47">
        <v>6</v>
      </c>
      <c r="Q47">
        <v>0</v>
      </c>
      <c r="R47">
        <v>1</v>
      </c>
      <c r="S47">
        <v>0</v>
      </c>
      <c r="T47">
        <v>0</v>
      </c>
      <c r="U47">
        <v>0</v>
      </c>
      <c r="V47">
        <v>1</v>
      </c>
      <c r="W47">
        <v>0</v>
      </c>
      <c r="X47">
        <v>0</v>
      </c>
      <c r="Y47">
        <v>0</v>
      </c>
      <c r="Z47">
        <v>0</v>
      </c>
      <c r="AA47">
        <v>8</v>
      </c>
      <c r="AB47">
        <v>0</v>
      </c>
      <c r="AC47">
        <v>0</v>
      </c>
      <c r="AD47">
        <v>0</v>
      </c>
      <c r="AE47">
        <v>0</v>
      </c>
      <c r="AF47">
        <v>0</v>
      </c>
      <c r="AG47">
        <v>0</v>
      </c>
      <c r="AH47">
        <v>0</v>
      </c>
      <c r="AI47">
        <v>0</v>
      </c>
      <c r="AJ47">
        <v>0</v>
      </c>
      <c r="AK47">
        <v>0</v>
      </c>
      <c r="AL47">
        <v>0</v>
      </c>
      <c r="AM47">
        <v>0</v>
      </c>
      <c r="AN47">
        <v>0</v>
      </c>
      <c r="AO47">
        <v>0</v>
      </c>
      <c r="AP47">
        <v>0</v>
      </c>
      <c r="AQ47">
        <v>0</v>
      </c>
      <c r="AR47">
        <v>0</v>
      </c>
      <c r="AS47">
        <v>0</v>
      </c>
      <c r="AT47">
        <v>6</v>
      </c>
      <c r="AU47">
        <v>0</v>
      </c>
      <c r="AV47">
        <v>1</v>
      </c>
      <c r="AW47">
        <v>0</v>
      </c>
      <c r="AX47">
        <v>0</v>
      </c>
      <c r="AY47">
        <v>0</v>
      </c>
      <c r="AZ47">
        <v>1</v>
      </c>
      <c r="BA47">
        <v>0</v>
      </c>
      <c r="BB47">
        <v>0</v>
      </c>
      <c r="BC47">
        <v>0</v>
      </c>
      <c r="BD47">
        <v>0</v>
      </c>
      <c r="BE47">
        <v>8</v>
      </c>
      <c r="BF47">
        <v>1</v>
      </c>
      <c r="BG47">
        <v>0</v>
      </c>
      <c r="BH47">
        <v>0</v>
      </c>
      <c r="BI47">
        <v>0</v>
      </c>
      <c r="BJ47" t="s">
        <v>7269</v>
      </c>
      <c r="BK47">
        <v>62328</v>
      </c>
      <c r="BL47" t="s">
        <v>7270</v>
      </c>
      <c r="BM47">
        <v>30060</v>
      </c>
      <c r="BN47">
        <v>44</v>
      </c>
      <c r="BO47">
        <v>55309</v>
      </c>
      <c r="BP47">
        <v>6740</v>
      </c>
      <c r="BQ47">
        <v>8</v>
      </c>
      <c r="BR47">
        <v>3956</v>
      </c>
      <c r="BS47">
        <v>217073</v>
      </c>
      <c r="BT47">
        <v>30305</v>
      </c>
      <c r="BU47">
        <v>77386</v>
      </c>
      <c r="BV47">
        <v>54379</v>
      </c>
      <c r="BW47">
        <v>35718</v>
      </c>
      <c r="BX47">
        <v>12756</v>
      </c>
      <c r="BY47">
        <v>180239</v>
      </c>
      <c r="BZ47">
        <v>0</v>
      </c>
      <c r="CA47">
        <v>210544</v>
      </c>
      <c r="CB47">
        <v>127</v>
      </c>
      <c r="CC47">
        <v>10178</v>
      </c>
      <c r="CD47">
        <v>3303</v>
      </c>
      <c r="CE47">
        <v>3835</v>
      </c>
      <c r="CF47">
        <v>584</v>
      </c>
      <c r="CG47">
        <v>17900</v>
      </c>
      <c r="CH47">
        <v>18027</v>
      </c>
      <c r="CI47">
        <v>43</v>
      </c>
      <c r="CJ47">
        <v>9223</v>
      </c>
      <c r="CK47">
        <v>519</v>
      </c>
      <c r="CL47">
        <v>2770</v>
      </c>
      <c r="CM47">
        <v>12512</v>
      </c>
      <c r="CN47">
        <v>0</v>
      </c>
      <c r="CO47">
        <v>12555</v>
      </c>
      <c r="CP47">
        <v>0</v>
      </c>
      <c r="CQ47">
        <v>1115</v>
      </c>
      <c r="CR47">
        <v>36</v>
      </c>
      <c r="CS47">
        <v>331</v>
      </c>
      <c r="CT47">
        <v>1482</v>
      </c>
      <c r="CU47">
        <v>1482</v>
      </c>
      <c r="CV47" s="54">
        <v>5532</v>
      </c>
      <c r="CW47" s="54">
        <v>3127</v>
      </c>
      <c r="CX47" s="54">
        <v>1329</v>
      </c>
      <c r="CY47" s="54">
        <v>0</v>
      </c>
      <c r="CZ47" s="54">
        <v>0</v>
      </c>
      <c r="DA47">
        <v>2</v>
      </c>
      <c r="DB47">
        <v>10.1</v>
      </c>
      <c r="DC47">
        <v>39.200000000000003</v>
      </c>
      <c r="DD47">
        <v>49.300000000000004</v>
      </c>
      <c r="DE47">
        <v>1</v>
      </c>
      <c r="DF47">
        <v>2</v>
      </c>
      <c r="DG47">
        <v>185728</v>
      </c>
      <c r="DH47">
        <v>45243</v>
      </c>
      <c r="DI47">
        <v>81300</v>
      </c>
      <c r="DJ47">
        <v>14284</v>
      </c>
      <c r="DK47">
        <v>326555</v>
      </c>
      <c r="DL47">
        <v>18301</v>
      </c>
      <c r="DM47">
        <v>507</v>
      </c>
      <c r="DN47">
        <v>1023</v>
      </c>
      <c r="DO47">
        <v>19831</v>
      </c>
      <c r="DP47">
        <v>9492</v>
      </c>
      <c r="DQ47">
        <v>23966</v>
      </c>
      <c r="DR47">
        <v>12207</v>
      </c>
      <c r="DS47">
        <v>0</v>
      </c>
      <c r="DT47">
        <v>0</v>
      </c>
      <c r="DU47">
        <v>0</v>
      </c>
      <c r="DV47">
        <v>32251</v>
      </c>
      <c r="DW47">
        <v>0</v>
      </c>
      <c r="DX47">
        <v>65</v>
      </c>
      <c r="DY47">
        <v>73</v>
      </c>
      <c r="DZ47">
        <v>82</v>
      </c>
      <c r="EA47">
        <v>0</v>
      </c>
      <c r="EB47">
        <v>0</v>
      </c>
      <c r="EC47" t="s">
        <v>180</v>
      </c>
      <c r="ED47">
        <v>16132</v>
      </c>
      <c r="EE47">
        <v>198</v>
      </c>
      <c r="EF47">
        <v>157049</v>
      </c>
      <c r="EG47">
        <v>0</v>
      </c>
      <c r="EH47" t="s">
        <v>180</v>
      </c>
      <c r="EI47">
        <v>7</v>
      </c>
      <c r="EJ47">
        <v>244961</v>
      </c>
      <c r="EK47">
        <v>0</v>
      </c>
      <c r="EL47">
        <v>2</v>
      </c>
      <c r="EM47">
        <v>1676935</v>
      </c>
      <c r="EN47">
        <v>305247</v>
      </c>
      <c r="EO47">
        <v>3028.24</v>
      </c>
      <c r="EP47">
        <v>95269.9</v>
      </c>
      <c r="EQ47">
        <v>32921.75</v>
      </c>
      <c r="ER47">
        <v>20992.85</v>
      </c>
      <c r="ES47">
        <v>4044.57</v>
      </c>
      <c r="ET47">
        <v>9321.35</v>
      </c>
      <c r="EU47">
        <v>33943.22</v>
      </c>
      <c r="EV47">
        <v>1197.02</v>
      </c>
      <c r="EW47">
        <v>4101.3900000000003</v>
      </c>
      <c r="EX47">
        <v>12820.89</v>
      </c>
      <c r="EY47">
        <v>7253.55</v>
      </c>
      <c r="EZ47">
        <v>9691.44</v>
      </c>
      <c r="FA47">
        <v>0</v>
      </c>
      <c r="FB47">
        <v>0</v>
      </c>
      <c r="FC47">
        <v>0</v>
      </c>
      <c r="FD47">
        <v>4489.62</v>
      </c>
      <c r="FE47">
        <v>0</v>
      </c>
      <c r="FF47">
        <v>0</v>
      </c>
      <c r="FG47">
        <v>239075.79000000004</v>
      </c>
      <c r="FH47">
        <v>64087</v>
      </c>
      <c r="FI47">
        <v>112507</v>
      </c>
      <c r="FJ47">
        <v>6108</v>
      </c>
      <c r="FK47">
        <v>0</v>
      </c>
      <c r="FL47">
        <v>654412</v>
      </c>
      <c r="FM47">
        <v>3058371.79</v>
      </c>
      <c r="FN47">
        <v>7254</v>
      </c>
      <c r="FO47">
        <v>71</v>
      </c>
      <c r="FP47">
        <v>6562</v>
      </c>
      <c r="FQ47">
        <v>553</v>
      </c>
      <c r="FR47">
        <v>0</v>
      </c>
      <c r="FS47">
        <v>68358</v>
      </c>
      <c r="FT47">
        <v>0</v>
      </c>
      <c r="FU47">
        <v>63923</v>
      </c>
      <c r="FV47">
        <v>0</v>
      </c>
      <c r="FW47">
        <v>146721</v>
      </c>
      <c r="FX47">
        <v>2911650.79</v>
      </c>
      <c r="FY47">
        <v>288688</v>
      </c>
      <c r="FZ47">
        <v>1773910</v>
      </c>
      <c r="GA47">
        <v>544470</v>
      </c>
      <c r="GB47">
        <v>222730</v>
      </c>
      <c r="GC47">
        <v>480580</v>
      </c>
      <c r="GD47">
        <v>3021690</v>
      </c>
      <c r="GE47">
        <v>39890</v>
      </c>
      <c r="GF47">
        <v>2981800</v>
      </c>
      <c r="GG47">
        <v>288690</v>
      </c>
      <c r="GH47">
        <v>0</v>
      </c>
      <c r="GI47">
        <v>1698</v>
      </c>
      <c r="GJ47">
        <v>0</v>
      </c>
      <c r="GK47">
        <v>0</v>
      </c>
      <c r="GL47">
        <v>0</v>
      </c>
      <c r="GM47">
        <v>0</v>
      </c>
      <c r="GN47">
        <v>1698</v>
      </c>
      <c r="GO47">
        <v>0</v>
      </c>
      <c r="GP47">
        <v>0</v>
      </c>
      <c r="GQ47" t="s">
        <v>7271</v>
      </c>
      <c r="GR47">
        <v>0</v>
      </c>
      <c r="GS47">
        <v>0</v>
      </c>
      <c r="GT47">
        <v>0</v>
      </c>
      <c r="GU47" t="s">
        <v>7272</v>
      </c>
      <c r="GV47" s="54">
        <v>0</v>
      </c>
      <c r="GW47">
        <v>8</v>
      </c>
      <c r="GX47">
        <v>0</v>
      </c>
      <c r="GY47">
        <v>0</v>
      </c>
      <c r="GZ47">
        <v>0</v>
      </c>
      <c r="HA47">
        <v>8</v>
      </c>
      <c r="HB47">
        <v>0</v>
      </c>
      <c r="HG47"/>
      <c r="HH47"/>
      <c r="HI47"/>
      <c r="HJ47"/>
      <c r="HK47"/>
      <c r="HL47"/>
      <c r="HM47"/>
      <c r="HN47"/>
      <c r="HO47"/>
    </row>
    <row r="48" spans="1:223" ht="12.75" customHeight="1" x14ac:dyDescent="0.35">
      <c r="A48" s="428" t="s">
        <v>1019</v>
      </c>
      <c r="B48" s="429">
        <v>10</v>
      </c>
      <c r="C48" s="428" t="s">
        <v>1018</v>
      </c>
      <c r="D48" s="428" t="s">
        <v>1245</v>
      </c>
      <c r="E48" s="54" t="s">
        <v>1246</v>
      </c>
      <c r="F48" s="430" t="s">
        <v>1121</v>
      </c>
      <c r="G48" s="428">
        <v>19</v>
      </c>
      <c r="H48" s="428">
        <v>0</v>
      </c>
      <c r="I48" s="54" t="s">
        <v>43</v>
      </c>
      <c r="J48" s="54" t="s">
        <v>60</v>
      </c>
      <c r="L48" t="s">
        <v>857</v>
      </c>
      <c r="M48">
        <v>0</v>
      </c>
      <c r="N48">
        <v>0</v>
      </c>
      <c r="O48">
        <v>2</v>
      </c>
      <c r="P48">
        <v>0</v>
      </c>
      <c r="Q48">
        <v>0</v>
      </c>
      <c r="R48">
        <v>0</v>
      </c>
      <c r="S48">
        <v>4</v>
      </c>
      <c r="T48">
        <v>0</v>
      </c>
      <c r="U48">
        <v>0</v>
      </c>
      <c r="V48">
        <v>0</v>
      </c>
      <c r="W48">
        <v>0</v>
      </c>
      <c r="X48">
        <v>0</v>
      </c>
      <c r="Y48">
        <v>0</v>
      </c>
      <c r="Z48">
        <v>0</v>
      </c>
      <c r="AA48">
        <v>6</v>
      </c>
      <c r="AB48">
        <v>0</v>
      </c>
      <c r="AC48">
        <v>0</v>
      </c>
      <c r="AD48">
        <v>0</v>
      </c>
      <c r="AE48">
        <v>0</v>
      </c>
      <c r="AF48">
        <v>0</v>
      </c>
      <c r="AG48">
        <v>0</v>
      </c>
      <c r="AH48">
        <v>0</v>
      </c>
      <c r="AI48">
        <v>0</v>
      </c>
      <c r="AJ48">
        <v>0</v>
      </c>
      <c r="AK48">
        <v>0</v>
      </c>
      <c r="AL48">
        <v>0</v>
      </c>
      <c r="AM48">
        <v>0</v>
      </c>
      <c r="AN48">
        <v>0</v>
      </c>
      <c r="AO48">
        <v>0</v>
      </c>
      <c r="AP48">
        <v>0</v>
      </c>
      <c r="AQ48">
        <v>0</v>
      </c>
      <c r="AR48">
        <v>0</v>
      </c>
      <c r="AS48">
        <v>2</v>
      </c>
      <c r="AT48">
        <v>0</v>
      </c>
      <c r="AU48">
        <v>0</v>
      </c>
      <c r="AV48">
        <v>0</v>
      </c>
      <c r="AW48">
        <v>4</v>
      </c>
      <c r="AX48">
        <v>0</v>
      </c>
      <c r="AY48">
        <v>0</v>
      </c>
      <c r="AZ48">
        <v>0</v>
      </c>
      <c r="BA48">
        <v>0</v>
      </c>
      <c r="BB48">
        <v>0</v>
      </c>
      <c r="BC48">
        <v>0</v>
      </c>
      <c r="BD48">
        <v>0</v>
      </c>
      <c r="BE48">
        <v>6</v>
      </c>
      <c r="BF48">
        <v>0.90032154340836013</v>
      </c>
      <c r="BG48">
        <v>9.9678456591639875E-2</v>
      </c>
      <c r="BH48">
        <v>0</v>
      </c>
      <c r="BI48">
        <v>0</v>
      </c>
      <c r="BJ48" t="s">
        <v>2761</v>
      </c>
      <c r="BK48">
        <v>122610</v>
      </c>
      <c r="BL48" t="s">
        <v>2761</v>
      </c>
      <c r="BM48">
        <v>83529</v>
      </c>
      <c r="BN48">
        <v>52</v>
      </c>
      <c r="BO48">
        <v>44765</v>
      </c>
      <c r="BP48">
        <v>11529</v>
      </c>
      <c r="BQ48">
        <v>6</v>
      </c>
      <c r="BR48">
        <v>11974</v>
      </c>
      <c r="BS48">
        <v>262342</v>
      </c>
      <c r="BT48">
        <v>12121</v>
      </c>
      <c r="BU48">
        <v>56133</v>
      </c>
      <c r="BV48">
        <v>88585</v>
      </c>
      <c r="BW48">
        <v>120447</v>
      </c>
      <c r="BX48">
        <v>21254</v>
      </c>
      <c r="BY48">
        <v>286419</v>
      </c>
      <c r="BZ48">
        <v>17470</v>
      </c>
      <c r="CA48">
        <v>316010</v>
      </c>
      <c r="CB48">
        <v>658</v>
      </c>
      <c r="CC48">
        <v>2654</v>
      </c>
      <c r="CD48">
        <v>1303</v>
      </c>
      <c r="CE48">
        <v>3669</v>
      </c>
      <c r="CF48">
        <v>2202</v>
      </c>
      <c r="CG48">
        <v>9828</v>
      </c>
      <c r="CH48">
        <v>10486</v>
      </c>
      <c r="CI48">
        <v>0</v>
      </c>
      <c r="CJ48">
        <v>4234</v>
      </c>
      <c r="CK48">
        <v>737</v>
      </c>
      <c r="CL48">
        <v>13167</v>
      </c>
      <c r="CM48">
        <v>18138</v>
      </c>
      <c r="CN48">
        <v>0</v>
      </c>
      <c r="CO48">
        <v>18138</v>
      </c>
      <c r="CP48">
        <v>0</v>
      </c>
      <c r="CQ48">
        <v>169</v>
      </c>
      <c r="CR48">
        <v>2</v>
      </c>
      <c r="CS48">
        <v>103</v>
      </c>
      <c r="CT48">
        <v>274</v>
      </c>
      <c r="CU48">
        <v>274</v>
      </c>
      <c r="CV48" s="54">
        <v>53910</v>
      </c>
      <c r="CW48" s="54">
        <v>11251</v>
      </c>
      <c r="CX48" s="54">
        <v>27632</v>
      </c>
      <c r="CY48" s="54">
        <v>0</v>
      </c>
      <c r="CZ48" s="54">
        <v>0</v>
      </c>
      <c r="DA48">
        <v>0</v>
      </c>
      <c r="DB48">
        <v>2</v>
      </c>
      <c r="DC48">
        <v>37.5</v>
      </c>
      <c r="DD48">
        <v>39.5</v>
      </c>
      <c r="DE48">
        <v>114</v>
      </c>
      <c r="DF48">
        <v>408</v>
      </c>
      <c r="DG48">
        <v>121927</v>
      </c>
      <c r="DH48">
        <v>92042</v>
      </c>
      <c r="DI48">
        <v>276832</v>
      </c>
      <c r="DJ48">
        <v>49899</v>
      </c>
      <c r="DK48">
        <v>540700</v>
      </c>
      <c r="DL48">
        <v>4753</v>
      </c>
      <c r="DM48">
        <v>865</v>
      </c>
      <c r="DN48">
        <v>4588</v>
      </c>
      <c r="DO48">
        <v>10206</v>
      </c>
      <c r="DP48">
        <v>32743</v>
      </c>
      <c r="DQ48">
        <v>135375</v>
      </c>
      <c r="DR48">
        <v>23622</v>
      </c>
      <c r="DS48">
        <v>0</v>
      </c>
      <c r="DT48">
        <v>0</v>
      </c>
      <c r="DU48">
        <v>0</v>
      </c>
      <c r="DV48">
        <v>34969</v>
      </c>
      <c r="DW48">
        <v>23786</v>
      </c>
      <c r="DX48">
        <v>44</v>
      </c>
      <c r="DY48">
        <v>67</v>
      </c>
      <c r="DZ48">
        <v>80</v>
      </c>
      <c r="EA48">
        <v>58016</v>
      </c>
      <c r="EB48">
        <v>8160</v>
      </c>
      <c r="EC48" t="s">
        <v>709</v>
      </c>
      <c r="ED48">
        <v>17738</v>
      </c>
      <c r="EE48">
        <v>352</v>
      </c>
      <c r="EF48">
        <v>259224</v>
      </c>
      <c r="EG48">
        <v>0</v>
      </c>
      <c r="EH48" t="s">
        <v>709</v>
      </c>
      <c r="EI48">
        <v>6</v>
      </c>
      <c r="EJ48">
        <v>557970</v>
      </c>
      <c r="EK48">
        <v>19</v>
      </c>
      <c r="EL48">
        <v>3</v>
      </c>
      <c r="EM48">
        <v>1422059</v>
      </c>
      <c r="EN48">
        <v>547287</v>
      </c>
      <c r="EO48">
        <v>0</v>
      </c>
      <c r="EP48">
        <v>28449</v>
      </c>
      <c r="EQ48">
        <v>12051</v>
      </c>
      <c r="ER48">
        <v>14841</v>
      </c>
      <c r="ES48">
        <v>6348</v>
      </c>
      <c r="ET48">
        <v>413</v>
      </c>
      <c r="EU48">
        <v>2589</v>
      </c>
      <c r="EV48">
        <v>0</v>
      </c>
      <c r="EW48">
        <v>0</v>
      </c>
      <c r="EX48">
        <v>22831</v>
      </c>
      <c r="EY48">
        <v>12345</v>
      </c>
      <c r="EZ48">
        <v>0</v>
      </c>
      <c r="FA48">
        <v>0</v>
      </c>
      <c r="FB48">
        <v>0</v>
      </c>
      <c r="FC48">
        <v>0</v>
      </c>
      <c r="FD48">
        <v>20020</v>
      </c>
      <c r="FE48">
        <v>0</v>
      </c>
      <c r="FF48">
        <v>0</v>
      </c>
      <c r="FG48">
        <v>119887</v>
      </c>
      <c r="FH48">
        <v>128004</v>
      </c>
      <c r="FI48">
        <v>191349</v>
      </c>
      <c r="FJ48">
        <v>13363</v>
      </c>
      <c r="FK48">
        <v>8549</v>
      </c>
      <c r="FL48">
        <v>141305</v>
      </c>
      <c r="FM48">
        <v>2571803</v>
      </c>
      <c r="FN48">
        <v>14380</v>
      </c>
      <c r="FO48">
        <v>36.299999999999997</v>
      </c>
      <c r="FP48">
        <v>1625</v>
      </c>
      <c r="FQ48">
        <v>1619</v>
      </c>
      <c r="FR48">
        <v>0</v>
      </c>
      <c r="FS48">
        <v>0</v>
      </c>
      <c r="FT48">
        <v>0</v>
      </c>
      <c r="FU48">
        <v>73056</v>
      </c>
      <c r="FV48">
        <v>0</v>
      </c>
      <c r="FW48">
        <v>90716.3</v>
      </c>
      <c r="FX48">
        <v>2481086.7000000002</v>
      </c>
      <c r="FY48">
        <v>218772</v>
      </c>
      <c r="FZ48">
        <v>1528713</v>
      </c>
      <c r="GA48">
        <v>583334</v>
      </c>
      <c r="GB48">
        <v>128879</v>
      </c>
      <c r="GC48">
        <v>410216</v>
      </c>
      <c r="GD48">
        <v>2651142</v>
      </c>
      <c r="GE48">
        <v>97520</v>
      </c>
      <c r="GF48">
        <v>2553622</v>
      </c>
      <c r="GG48">
        <v>204946</v>
      </c>
      <c r="GH48">
        <v>0</v>
      </c>
      <c r="GI48">
        <v>134459</v>
      </c>
      <c r="GJ48">
        <v>223527</v>
      </c>
      <c r="GK48">
        <v>0</v>
      </c>
      <c r="GL48">
        <v>0</v>
      </c>
      <c r="GM48">
        <v>0</v>
      </c>
      <c r="GN48">
        <v>357986</v>
      </c>
      <c r="GO48">
        <v>0</v>
      </c>
      <c r="GP48">
        <v>0</v>
      </c>
      <c r="GQ48">
        <v>0</v>
      </c>
      <c r="GR48">
        <v>0</v>
      </c>
      <c r="GS48">
        <v>0</v>
      </c>
      <c r="GT48">
        <v>0</v>
      </c>
      <c r="GU48">
        <v>0</v>
      </c>
      <c r="GV48" s="54" t="s">
        <v>7273</v>
      </c>
      <c r="GW48">
        <v>6</v>
      </c>
      <c r="GX48">
        <v>0</v>
      </c>
      <c r="GY48">
        <v>6</v>
      </c>
      <c r="GZ48">
        <v>0</v>
      </c>
      <c r="HA48">
        <v>0</v>
      </c>
      <c r="HB48">
        <v>0</v>
      </c>
      <c r="HG48"/>
      <c r="HH48"/>
      <c r="HI48"/>
      <c r="HJ48"/>
      <c r="HK48"/>
      <c r="HL48"/>
      <c r="HM48"/>
      <c r="HN48"/>
      <c r="HO48"/>
    </row>
    <row r="49" spans="1:223" ht="12.75" customHeight="1" x14ac:dyDescent="0.35">
      <c r="A49" s="428" t="s">
        <v>1019</v>
      </c>
      <c r="B49" s="429">
        <v>11</v>
      </c>
      <c r="C49" s="428" t="s">
        <v>1018</v>
      </c>
      <c r="D49" s="428" t="s">
        <v>1248</v>
      </c>
      <c r="E49" s="54" t="s">
        <v>1249</v>
      </c>
      <c r="F49" s="430" t="s">
        <v>1121</v>
      </c>
      <c r="G49" s="428">
        <v>31</v>
      </c>
      <c r="H49" s="428">
        <v>0</v>
      </c>
      <c r="I49" s="54" t="s">
        <v>43</v>
      </c>
      <c r="J49" s="54" t="s">
        <v>60</v>
      </c>
      <c r="L49" t="s">
        <v>829</v>
      </c>
      <c r="M49">
        <v>0</v>
      </c>
      <c r="N49">
        <v>2</v>
      </c>
      <c r="O49">
        <v>13</v>
      </c>
      <c r="P49">
        <v>1</v>
      </c>
      <c r="Q49">
        <v>5</v>
      </c>
      <c r="R49">
        <v>12</v>
      </c>
      <c r="S49">
        <v>5</v>
      </c>
      <c r="T49">
        <v>3</v>
      </c>
      <c r="U49">
        <v>13</v>
      </c>
      <c r="V49">
        <v>17</v>
      </c>
      <c r="W49">
        <v>2</v>
      </c>
      <c r="X49">
        <v>2</v>
      </c>
      <c r="Y49">
        <v>0</v>
      </c>
      <c r="Z49">
        <v>1</v>
      </c>
      <c r="AA49">
        <v>76</v>
      </c>
      <c r="AB49">
        <v>0</v>
      </c>
      <c r="AC49">
        <v>0</v>
      </c>
      <c r="AD49">
        <v>0</v>
      </c>
      <c r="AE49">
        <v>0</v>
      </c>
      <c r="AF49">
        <v>0</v>
      </c>
      <c r="AG49">
        <v>0</v>
      </c>
      <c r="AH49">
        <v>0</v>
      </c>
      <c r="AI49">
        <v>0</v>
      </c>
      <c r="AJ49">
        <v>0</v>
      </c>
      <c r="AK49">
        <v>0</v>
      </c>
      <c r="AL49">
        <v>0</v>
      </c>
      <c r="AM49">
        <v>0</v>
      </c>
      <c r="AN49">
        <v>0</v>
      </c>
      <c r="AO49">
        <v>0</v>
      </c>
      <c r="AP49">
        <v>0</v>
      </c>
      <c r="AQ49">
        <v>0</v>
      </c>
      <c r="AR49">
        <v>2</v>
      </c>
      <c r="AS49">
        <v>13</v>
      </c>
      <c r="AT49">
        <v>1</v>
      </c>
      <c r="AU49">
        <v>5</v>
      </c>
      <c r="AV49">
        <v>12</v>
      </c>
      <c r="AW49">
        <v>5</v>
      </c>
      <c r="AX49">
        <v>3</v>
      </c>
      <c r="AY49">
        <v>13</v>
      </c>
      <c r="AZ49">
        <v>17</v>
      </c>
      <c r="BA49">
        <v>2</v>
      </c>
      <c r="BB49">
        <v>2</v>
      </c>
      <c r="BC49">
        <v>0</v>
      </c>
      <c r="BD49">
        <v>1</v>
      </c>
      <c r="BE49">
        <v>76</v>
      </c>
      <c r="BF49">
        <v>0.99009124313612151</v>
      </c>
      <c r="BG49">
        <v>9.9087568638784509E-3</v>
      </c>
      <c r="BH49">
        <v>0</v>
      </c>
      <c r="BI49">
        <v>0</v>
      </c>
      <c r="BJ49" t="s">
        <v>6862</v>
      </c>
      <c r="BK49">
        <v>222820</v>
      </c>
      <c r="BL49" t="s">
        <v>1547</v>
      </c>
      <c r="BM49">
        <v>163883</v>
      </c>
      <c r="BN49">
        <v>514</v>
      </c>
      <c r="BO49">
        <v>944381</v>
      </c>
      <c r="BP49">
        <v>132171</v>
      </c>
      <c r="BQ49">
        <v>74</v>
      </c>
      <c r="BR49">
        <v>0</v>
      </c>
      <c r="BS49">
        <v>0</v>
      </c>
      <c r="BT49">
        <v>77889</v>
      </c>
      <c r="BU49">
        <v>417310</v>
      </c>
      <c r="BV49">
        <v>256829</v>
      </c>
      <c r="BW49">
        <v>450564</v>
      </c>
      <c r="BX49">
        <v>99376</v>
      </c>
      <c r="BY49">
        <v>1224079</v>
      </c>
      <c r="BZ49">
        <v>0</v>
      </c>
      <c r="CA49">
        <v>1301968</v>
      </c>
      <c r="CB49">
        <v>357</v>
      </c>
      <c r="CC49">
        <v>49278</v>
      </c>
      <c r="CD49">
        <v>21274</v>
      </c>
      <c r="CE49">
        <v>67217</v>
      </c>
      <c r="CF49">
        <v>10116</v>
      </c>
      <c r="CG49">
        <v>147885</v>
      </c>
      <c r="CH49">
        <v>148242</v>
      </c>
      <c r="CI49">
        <v>0</v>
      </c>
      <c r="CJ49">
        <v>40357</v>
      </c>
      <c r="CK49">
        <v>1653</v>
      </c>
      <c r="CL49">
        <v>49076</v>
      </c>
      <c r="CM49">
        <v>91086</v>
      </c>
      <c r="CN49">
        <v>0</v>
      </c>
      <c r="CO49">
        <v>91086</v>
      </c>
      <c r="CP49">
        <v>0</v>
      </c>
      <c r="CQ49">
        <v>4100</v>
      </c>
      <c r="CR49">
        <v>4</v>
      </c>
      <c r="CS49">
        <v>988</v>
      </c>
      <c r="CT49">
        <v>5092</v>
      </c>
      <c r="CU49">
        <v>5092</v>
      </c>
      <c r="CV49" s="54">
        <v>25892</v>
      </c>
      <c r="CW49" s="54">
        <v>14860</v>
      </c>
      <c r="CX49" s="54">
        <v>22431</v>
      </c>
      <c r="CY49" s="54">
        <v>2686465</v>
      </c>
      <c r="CZ49" s="54">
        <v>0</v>
      </c>
      <c r="DA49">
        <v>25</v>
      </c>
      <c r="DB49">
        <v>15</v>
      </c>
      <c r="DC49">
        <v>233</v>
      </c>
      <c r="DD49">
        <v>248</v>
      </c>
      <c r="DE49">
        <v>299</v>
      </c>
      <c r="DF49">
        <v>10563</v>
      </c>
      <c r="DG49">
        <v>1124913</v>
      </c>
      <c r="DH49">
        <v>426771</v>
      </c>
      <c r="DI49">
        <v>1327247</v>
      </c>
      <c r="DJ49">
        <v>171707</v>
      </c>
      <c r="DK49">
        <v>3050638</v>
      </c>
      <c r="DL49">
        <v>42565</v>
      </c>
      <c r="DM49">
        <v>1014</v>
      </c>
      <c r="DN49">
        <v>31612</v>
      </c>
      <c r="DO49">
        <v>75191</v>
      </c>
      <c r="DP49">
        <v>271141</v>
      </c>
      <c r="DQ49">
        <v>769322</v>
      </c>
      <c r="DR49">
        <v>299855</v>
      </c>
      <c r="DS49">
        <v>26140</v>
      </c>
      <c r="DT49">
        <v>0</v>
      </c>
      <c r="DU49">
        <v>73</v>
      </c>
      <c r="DV49">
        <v>420616</v>
      </c>
      <c r="DW49">
        <v>0</v>
      </c>
      <c r="DX49">
        <v>0</v>
      </c>
      <c r="DY49">
        <v>0</v>
      </c>
      <c r="DZ49">
        <v>0</v>
      </c>
      <c r="EA49">
        <v>0</v>
      </c>
      <c r="EB49">
        <v>0</v>
      </c>
      <c r="EC49" t="s">
        <v>180</v>
      </c>
      <c r="ED49">
        <v>145108</v>
      </c>
      <c r="EE49">
        <v>659</v>
      </c>
      <c r="EF49">
        <v>1783335</v>
      </c>
      <c r="EG49">
        <v>0</v>
      </c>
      <c r="EH49" t="s">
        <v>709</v>
      </c>
      <c r="EI49">
        <v>74</v>
      </c>
      <c r="EJ49">
        <v>2870201</v>
      </c>
      <c r="EK49">
        <v>361</v>
      </c>
      <c r="EL49">
        <v>378</v>
      </c>
      <c r="EM49">
        <v>6681858</v>
      </c>
      <c r="EN49">
        <v>3092066</v>
      </c>
      <c r="EO49">
        <v>0</v>
      </c>
      <c r="EP49">
        <v>393427</v>
      </c>
      <c r="EQ49">
        <v>174756</v>
      </c>
      <c r="ER49">
        <v>339593</v>
      </c>
      <c r="ES49">
        <v>63386</v>
      </c>
      <c r="ET49">
        <v>6573</v>
      </c>
      <c r="EU49">
        <v>145177</v>
      </c>
      <c r="EV49">
        <v>0</v>
      </c>
      <c r="EW49">
        <v>6945</v>
      </c>
      <c r="EX49">
        <v>200750</v>
      </c>
      <c r="EY49">
        <v>276380</v>
      </c>
      <c r="EZ49">
        <v>361524</v>
      </c>
      <c r="FA49">
        <v>2565</v>
      </c>
      <c r="FB49">
        <v>0</v>
      </c>
      <c r="FC49" t="s">
        <v>7274</v>
      </c>
      <c r="FD49" t="s">
        <v>7274</v>
      </c>
      <c r="FE49">
        <v>0</v>
      </c>
      <c r="FF49">
        <v>0</v>
      </c>
      <c r="FG49">
        <v>1971076</v>
      </c>
      <c r="FH49">
        <v>5349499</v>
      </c>
      <c r="FI49">
        <v>4208908</v>
      </c>
      <c r="FJ49">
        <v>205824</v>
      </c>
      <c r="FK49">
        <v>1532</v>
      </c>
      <c r="FL49">
        <v>5999914</v>
      </c>
      <c r="FM49">
        <v>27510677</v>
      </c>
      <c r="FN49">
        <v>71440</v>
      </c>
      <c r="FO49">
        <v>940</v>
      </c>
      <c r="FP49">
        <v>16134</v>
      </c>
      <c r="FQ49">
        <v>21512.36</v>
      </c>
      <c r="FR49">
        <v>0</v>
      </c>
      <c r="FS49">
        <v>244200</v>
      </c>
      <c r="FT49">
        <v>128536</v>
      </c>
      <c r="FU49">
        <v>286031</v>
      </c>
      <c r="FV49">
        <v>0</v>
      </c>
      <c r="FW49">
        <v>768793.36</v>
      </c>
      <c r="FX49">
        <v>26741883.640000001</v>
      </c>
      <c r="FY49">
        <v>0</v>
      </c>
      <c r="FZ49">
        <v>7454534</v>
      </c>
      <c r="GA49">
        <v>3087035</v>
      </c>
      <c r="GB49">
        <v>1833866</v>
      </c>
      <c r="GC49">
        <v>10932858</v>
      </c>
      <c r="GD49">
        <v>23308293</v>
      </c>
      <c r="GE49">
        <v>1707001</v>
      </c>
      <c r="GF49">
        <v>21601292</v>
      </c>
      <c r="GG49">
        <v>0</v>
      </c>
      <c r="GH49">
        <v>0</v>
      </c>
      <c r="GI49">
        <v>0</v>
      </c>
      <c r="GJ49">
        <v>0</v>
      </c>
      <c r="GK49">
        <v>0</v>
      </c>
      <c r="GL49">
        <v>0</v>
      </c>
      <c r="GM49">
        <v>0</v>
      </c>
      <c r="GN49">
        <v>0</v>
      </c>
      <c r="GO49">
        <v>0</v>
      </c>
      <c r="GP49">
        <v>0</v>
      </c>
      <c r="GQ49" t="s">
        <v>7275</v>
      </c>
      <c r="GR49">
        <v>0</v>
      </c>
      <c r="GS49">
        <v>0</v>
      </c>
      <c r="GT49">
        <v>0</v>
      </c>
      <c r="GU49" s="423">
        <v>0</v>
      </c>
      <c r="GV49" s="54" t="s">
        <v>7276</v>
      </c>
      <c r="GW49">
        <v>76</v>
      </c>
      <c r="GX49">
        <v>0</v>
      </c>
      <c r="GY49">
        <v>75</v>
      </c>
      <c r="GZ49">
        <v>1</v>
      </c>
      <c r="HA49">
        <v>0</v>
      </c>
      <c r="HB49">
        <v>0</v>
      </c>
      <c r="HG49"/>
      <c r="HH49"/>
      <c r="HI49"/>
      <c r="HJ49"/>
      <c r="HK49"/>
      <c r="HL49"/>
      <c r="HM49"/>
      <c r="HN49"/>
      <c r="HO49"/>
    </row>
    <row r="50" spans="1:223" ht="12.75" customHeight="1" x14ac:dyDescent="0.35">
      <c r="A50" s="428" t="s">
        <v>1019</v>
      </c>
      <c r="B50" s="429">
        <v>12</v>
      </c>
      <c r="C50" s="428" t="s">
        <v>1018</v>
      </c>
      <c r="D50" s="428" t="s">
        <v>1251</v>
      </c>
      <c r="E50" s="54" t="s">
        <v>1252</v>
      </c>
      <c r="F50" s="430" t="s">
        <v>1121</v>
      </c>
      <c r="G50" s="428">
        <v>48.5</v>
      </c>
      <c r="H50" s="428">
        <v>0</v>
      </c>
      <c r="I50" s="54" t="s">
        <v>43</v>
      </c>
      <c r="J50" s="54" t="s">
        <v>60</v>
      </c>
      <c r="L50" t="s">
        <v>791</v>
      </c>
      <c r="M50">
        <v>0</v>
      </c>
      <c r="N50">
        <v>0</v>
      </c>
      <c r="O50">
        <v>0</v>
      </c>
      <c r="P50">
        <v>0</v>
      </c>
      <c r="Q50">
        <v>1</v>
      </c>
      <c r="R50">
        <v>0</v>
      </c>
      <c r="S50">
        <v>3</v>
      </c>
      <c r="T50">
        <v>1</v>
      </c>
      <c r="U50">
        <v>0</v>
      </c>
      <c r="V50">
        <v>0</v>
      </c>
      <c r="W50">
        <v>0</v>
      </c>
      <c r="X50">
        <v>0</v>
      </c>
      <c r="Y50">
        <v>0</v>
      </c>
      <c r="Z50">
        <v>0</v>
      </c>
      <c r="AA50">
        <v>5</v>
      </c>
      <c r="AB50">
        <v>0</v>
      </c>
      <c r="AC50">
        <v>0</v>
      </c>
      <c r="AD50">
        <v>0</v>
      </c>
      <c r="AE50">
        <v>0</v>
      </c>
      <c r="AF50">
        <v>0</v>
      </c>
      <c r="AG50">
        <v>0</v>
      </c>
      <c r="AH50">
        <v>0</v>
      </c>
      <c r="AI50">
        <v>0</v>
      </c>
      <c r="AJ50">
        <v>0</v>
      </c>
      <c r="AK50">
        <v>0</v>
      </c>
      <c r="AL50">
        <v>0</v>
      </c>
      <c r="AM50">
        <v>0</v>
      </c>
      <c r="AN50">
        <v>0</v>
      </c>
      <c r="AO50">
        <v>0</v>
      </c>
      <c r="AP50">
        <v>0</v>
      </c>
      <c r="AQ50">
        <v>0</v>
      </c>
      <c r="AR50">
        <v>0</v>
      </c>
      <c r="AS50">
        <v>0</v>
      </c>
      <c r="AT50">
        <v>0</v>
      </c>
      <c r="AU50">
        <v>1</v>
      </c>
      <c r="AV50">
        <v>0</v>
      </c>
      <c r="AW50">
        <v>3</v>
      </c>
      <c r="AX50">
        <v>1</v>
      </c>
      <c r="AY50">
        <v>0</v>
      </c>
      <c r="AZ50">
        <v>0</v>
      </c>
      <c r="BA50">
        <v>0</v>
      </c>
      <c r="BB50">
        <v>0</v>
      </c>
      <c r="BC50">
        <v>0</v>
      </c>
      <c r="BD50">
        <v>0</v>
      </c>
      <c r="BE50">
        <v>5</v>
      </c>
      <c r="BF50">
        <v>1</v>
      </c>
      <c r="BG50">
        <v>0</v>
      </c>
      <c r="BH50">
        <v>0</v>
      </c>
      <c r="BI50">
        <v>0</v>
      </c>
      <c r="BJ50">
        <v>0</v>
      </c>
      <c r="BK50">
        <v>64553</v>
      </c>
      <c r="BL50">
        <v>0</v>
      </c>
      <c r="BM50">
        <v>42574</v>
      </c>
      <c r="BN50">
        <v>92</v>
      </c>
      <c r="BO50">
        <v>45736.75</v>
      </c>
      <c r="BP50">
        <v>11698</v>
      </c>
      <c r="BQ50">
        <v>5</v>
      </c>
      <c r="BR50">
        <v>0</v>
      </c>
      <c r="BS50">
        <v>0</v>
      </c>
      <c r="BT50">
        <v>65656</v>
      </c>
      <c r="BU50">
        <v>36452</v>
      </c>
      <c r="BV50">
        <v>17187</v>
      </c>
      <c r="BW50">
        <v>21281</v>
      </c>
      <c r="BX50">
        <v>9869</v>
      </c>
      <c r="BY50">
        <v>84789</v>
      </c>
      <c r="BZ50">
        <v>713320</v>
      </c>
      <c r="CA50">
        <v>150445</v>
      </c>
      <c r="CB50">
        <v>23</v>
      </c>
      <c r="CC50">
        <v>10611</v>
      </c>
      <c r="CD50">
        <v>3706</v>
      </c>
      <c r="CE50">
        <v>5722</v>
      </c>
      <c r="CF50">
        <v>1567</v>
      </c>
      <c r="CG50">
        <v>21606</v>
      </c>
      <c r="CH50">
        <v>21629</v>
      </c>
      <c r="CI50">
        <v>854</v>
      </c>
      <c r="CJ50">
        <v>4221</v>
      </c>
      <c r="CK50">
        <v>419</v>
      </c>
      <c r="CL50">
        <v>9</v>
      </c>
      <c r="CM50">
        <v>4649</v>
      </c>
      <c r="CN50">
        <v>799</v>
      </c>
      <c r="CO50">
        <v>6302</v>
      </c>
      <c r="CP50">
        <v>0</v>
      </c>
      <c r="CQ50">
        <v>1262</v>
      </c>
      <c r="CR50">
        <v>152</v>
      </c>
      <c r="CS50">
        <v>0</v>
      </c>
      <c r="CT50">
        <v>1414</v>
      </c>
      <c r="CU50">
        <v>1414</v>
      </c>
      <c r="CV50" s="54">
        <v>8547</v>
      </c>
      <c r="CW50" s="54">
        <v>7115</v>
      </c>
      <c r="CX50" s="54">
        <v>5314</v>
      </c>
      <c r="CY50" s="54">
        <v>0</v>
      </c>
      <c r="CZ50" s="54">
        <v>0</v>
      </c>
      <c r="DA50">
        <v>0</v>
      </c>
      <c r="DB50">
        <v>6</v>
      </c>
      <c r="DC50">
        <v>26.63</v>
      </c>
      <c r="DD50">
        <v>32.629999999999995</v>
      </c>
      <c r="DE50">
        <v>0</v>
      </c>
      <c r="DF50">
        <v>0</v>
      </c>
      <c r="DG50">
        <v>110154</v>
      </c>
      <c r="DH50">
        <v>44150</v>
      </c>
      <c r="DI50">
        <v>75497</v>
      </c>
      <c r="DJ50">
        <v>14628</v>
      </c>
      <c r="DK50">
        <v>244429</v>
      </c>
      <c r="DL50">
        <v>20344</v>
      </c>
      <c r="DM50">
        <v>684</v>
      </c>
      <c r="DN50">
        <v>0</v>
      </c>
      <c r="DO50">
        <v>0</v>
      </c>
      <c r="DP50">
        <v>35527</v>
      </c>
      <c r="DQ50">
        <v>24609</v>
      </c>
      <c r="DR50">
        <v>35469</v>
      </c>
      <c r="DS50">
        <v>0</v>
      </c>
      <c r="DT50">
        <v>0</v>
      </c>
      <c r="DU50">
        <v>0</v>
      </c>
      <c r="DV50">
        <v>22768</v>
      </c>
      <c r="DW50">
        <v>18077</v>
      </c>
      <c r="DX50">
        <v>0</v>
      </c>
      <c r="DY50">
        <v>0</v>
      </c>
      <c r="DZ50">
        <v>0</v>
      </c>
      <c r="EA50">
        <v>0</v>
      </c>
      <c r="EB50">
        <v>0</v>
      </c>
      <c r="EC50" t="s">
        <v>709</v>
      </c>
      <c r="ED50">
        <v>17086</v>
      </c>
      <c r="EE50">
        <v>162</v>
      </c>
      <c r="EF50">
        <v>109686</v>
      </c>
      <c r="EG50">
        <v>0</v>
      </c>
      <c r="EH50" t="s">
        <v>709</v>
      </c>
      <c r="EI50">
        <v>5</v>
      </c>
      <c r="EJ50">
        <v>118331</v>
      </c>
      <c r="EK50">
        <v>0</v>
      </c>
      <c r="EL50">
        <v>0</v>
      </c>
      <c r="EM50">
        <v>1205759</v>
      </c>
      <c r="EN50">
        <v>181103</v>
      </c>
      <c r="EO50">
        <v>0</v>
      </c>
      <c r="EP50">
        <v>93462</v>
      </c>
      <c r="EQ50">
        <v>30088</v>
      </c>
      <c r="ER50">
        <v>34475</v>
      </c>
      <c r="ES50">
        <v>9497</v>
      </c>
      <c r="ET50">
        <v>5182</v>
      </c>
      <c r="EU50">
        <v>15790</v>
      </c>
      <c r="EV50">
        <v>4725</v>
      </c>
      <c r="EW50">
        <v>0</v>
      </c>
      <c r="EX50">
        <v>43455</v>
      </c>
      <c r="EY50">
        <v>14358</v>
      </c>
      <c r="EZ50">
        <v>0</v>
      </c>
      <c r="FA50">
        <v>0</v>
      </c>
      <c r="FB50">
        <v>0</v>
      </c>
      <c r="FC50">
        <v>0</v>
      </c>
      <c r="FD50">
        <v>0</v>
      </c>
      <c r="FE50">
        <v>0</v>
      </c>
      <c r="FF50">
        <v>0</v>
      </c>
      <c r="FG50">
        <v>0</v>
      </c>
      <c r="FH50">
        <v>0</v>
      </c>
      <c r="FI50">
        <v>419846</v>
      </c>
      <c r="FJ50">
        <v>10</v>
      </c>
      <c r="FK50">
        <v>173855</v>
      </c>
      <c r="FL50">
        <v>387275</v>
      </c>
      <c r="FM50">
        <v>0</v>
      </c>
      <c r="FN50">
        <v>7767</v>
      </c>
      <c r="FO50">
        <v>0</v>
      </c>
      <c r="FP50">
        <v>5660</v>
      </c>
      <c r="FQ50">
        <v>0</v>
      </c>
      <c r="FR50">
        <v>0</v>
      </c>
      <c r="FS50">
        <v>0</v>
      </c>
      <c r="FT50">
        <v>0</v>
      </c>
      <c r="FU50">
        <v>4006</v>
      </c>
      <c r="FV50">
        <v>0</v>
      </c>
      <c r="FW50">
        <v>0</v>
      </c>
      <c r="FX50">
        <v>0</v>
      </c>
      <c r="FY50">
        <v>291932</v>
      </c>
      <c r="FZ50">
        <v>1229882</v>
      </c>
      <c r="GA50">
        <v>163533</v>
      </c>
      <c r="GB50">
        <v>247698</v>
      </c>
      <c r="GC50">
        <v>823821</v>
      </c>
      <c r="GD50">
        <v>2464934</v>
      </c>
      <c r="GE50">
        <v>22723</v>
      </c>
      <c r="GF50">
        <v>2442211</v>
      </c>
      <c r="GG50">
        <v>0</v>
      </c>
      <c r="GH50">
        <v>0</v>
      </c>
      <c r="GI50">
        <v>0</v>
      </c>
      <c r="GJ50">
        <v>0</v>
      </c>
      <c r="GK50">
        <v>0</v>
      </c>
      <c r="GL50">
        <v>0</v>
      </c>
      <c r="GM50">
        <v>0</v>
      </c>
      <c r="GN50">
        <v>0</v>
      </c>
      <c r="GO50">
        <v>0</v>
      </c>
      <c r="GP50">
        <v>0</v>
      </c>
      <c r="GQ50">
        <v>0</v>
      </c>
      <c r="GR50">
        <v>0</v>
      </c>
      <c r="GS50">
        <v>0</v>
      </c>
      <c r="GT50">
        <v>0</v>
      </c>
      <c r="GU50">
        <v>0</v>
      </c>
      <c r="GV50" s="54" t="s">
        <v>7277</v>
      </c>
      <c r="GW50">
        <v>5</v>
      </c>
      <c r="GX50">
        <v>0</v>
      </c>
      <c r="GY50">
        <v>5</v>
      </c>
      <c r="GZ50">
        <v>0</v>
      </c>
      <c r="HA50">
        <v>0</v>
      </c>
      <c r="HB50">
        <v>0</v>
      </c>
      <c r="HG50"/>
      <c r="HH50"/>
      <c r="HI50"/>
      <c r="HJ50"/>
      <c r="HK50"/>
      <c r="HL50"/>
      <c r="HM50"/>
      <c r="HN50"/>
      <c r="HO50"/>
    </row>
    <row r="51" spans="1:223" ht="12.75" customHeight="1" x14ac:dyDescent="0.35">
      <c r="A51" s="428" t="s">
        <v>1019</v>
      </c>
      <c r="B51" s="429">
        <v>13</v>
      </c>
      <c r="C51" s="428" t="s">
        <v>1018</v>
      </c>
      <c r="D51" s="428" t="s">
        <v>1254</v>
      </c>
      <c r="E51" s="54" t="s">
        <v>1255</v>
      </c>
      <c r="F51" s="430" t="s">
        <v>1121</v>
      </c>
      <c r="G51" s="428">
        <v>56</v>
      </c>
      <c r="H51" s="428">
        <v>0</v>
      </c>
      <c r="I51" s="54" t="s">
        <v>43</v>
      </c>
      <c r="J51" s="54" t="s">
        <v>60</v>
      </c>
      <c r="L51" t="s">
        <v>863</v>
      </c>
      <c r="M51">
        <v>1</v>
      </c>
      <c r="N51">
        <v>0</v>
      </c>
      <c r="O51">
        <v>0</v>
      </c>
      <c r="P51">
        <v>0</v>
      </c>
      <c r="Q51">
        <v>0</v>
      </c>
      <c r="R51">
        <v>3</v>
      </c>
      <c r="S51">
        <v>1</v>
      </c>
      <c r="T51">
        <v>0</v>
      </c>
      <c r="U51">
        <v>1</v>
      </c>
      <c r="V51">
        <v>2</v>
      </c>
      <c r="W51">
        <v>2</v>
      </c>
      <c r="X51">
        <v>0</v>
      </c>
      <c r="Y51">
        <v>0</v>
      </c>
      <c r="Z51">
        <v>1</v>
      </c>
      <c r="AA51">
        <v>11</v>
      </c>
      <c r="AB51">
        <v>0</v>
      </c>
      <c r="AC51">
        <v>0</v>
      </c>
      <c r="AD51">
        <v>0</v>
      </c>
      <c r="AE51">
        <v>0</v>
      </c>
      <c r="AF51">
        <v>0</v>
      </c>
      <c r="AG51">
        <v>0</v>
      </c>
      <c r="AH51">
        <v>0</v>
      </c>
      <c r="AI51">
        <v>0</v>
      </c>
      <c r="AJ51">
        <v>0</v>
      </c>
      <c r="AK51">
        <v>0</v>
      </c>
      <c r="AL51">
        <v>0</v>
      </c>
      <c r="AM51">
        <v>0</v>
      </c>
      <c r="AN51">
        <v>0</v>
      </c>
      <c r="AO51">
        <v>0</v>
      </c>
      <c r="AP51">
        <v>0</v>
      </c>
      <c r="AQ51">
        <v>1</v>
      </c>
      <c r="AR51">
        <v>0</v>
      </c>
      <c r="AS51">
        <v>0</v>
      </c>
      <c r="AT51">
        <v>0</v>
      </c>
      <c r="AU51">
        <v>0</v>
      </c>
      <c r="AV51">
        <v>3</v>
      </c>
      <c r="AW51">
        <v>1</v>
      </c>
      <c r="AX51">
        <v>0</v>
      </c>
      <c r="AY51">
        <v>1</v>
      </c>
      <c r="AZ51">
        <v>2</v>
      </c>
      <c r="BA51">
        <v>2</v>
      </c>
      <c r="BB51">
        <v>0</v>
      </c>
      <c r="BC51">
        <v>0</v>
      </c>
      <c r="BD51">
        <v>1</v>
      </c>
      <c r="BE51">
        <v>11</v>
      </c>
      <c r="BF51">
        <v>1</v>
      </c>
      <c r="BG51">
        <v>0</v>
      </c>
      <c r="BH51">
        <v>0</v>
      </c>
      <c r="BI51">
        <v>0</v>
      </c>
      <c r="BJ51" t="s">
        <v>1499</v>
      </c>
      <c r="BK51">
        <v>100867</v>
      </c>
      <c r="BL51" t="s">
        <v>1499</v>
      </c>
      <c r="BM51">
        <v>65390</v>
      </c>
      <c r="BN51">
        <v>37</v>
      </c>
      <c r="BO51">
        <v>41570</v>
      </c>
      <c r="BP51">
        <v>3957.34</v>
      </c>
      <c r="BQ51">
        <v>10</v>
      </c>
      <c r="BR51">
        <v>0</v>
      </c>
      <c r="BS51">
        <v>188732</v>
      </c>
      <c r="BT51">
        <v>10135</v>
      </c>
      <c r="BU51">
        <v>54625</v>
      </c>
      <c r="BV51">
        <v>37929</v>
      </c>
      <c r="BW51">
        <v>44153</v>
      </c>
      <c r="BX51">
        <v>7591</v>
      </c>
      <c r="BY51">
        <v>144298</v>
      </c>
      <c r="BZ51">
        <v>22270</v>
      </c>
      <c r="CA51">
        <v>176703</v>
      </c>
      <c r="CB51">
        <v>9</v>
      </c>
      <c r="CC51">
        <v>8304</v>
      </c>
      <c r="CD51">
        <v>2574</v>
      </c>
      <c r="CE51">
        <v>2687</v>
      </c>
      <c r="CF51">
        <v>150</v>
      </c>
      <c r="CG51">
        <v>13715</v>
      </c>
      <c r="CH51">
        <v>13724</v>
      </c>
      <c r="CI51">
        <v>0</v>
      </c>
      <c r="CJ51">
        <v>3001</v>
      </c>
      <c r="CK51">
        <v>287</v>
      </c>
      <c r="CL51">
        <v>4129</v>
      </c>
      <c r="CM51">
        <v>7417</v>
      </c>
      <c r="CN51">
        <v>1626</v>
      </c>
      <c r="CO51">
        <v>9043</v>
      </c>
      <c r="CP51">
        <v>0</v>
      </c>
      <c r="CQ51">
        <v>465</v>
      </c>
      <c r="CR51">
        <v>0</v>
      </c>
      <c r="CS51">
        <v>0</v>
      </c>
      <c r="CT51">
        <v>465</v>
      </c>
      <c r="CU51">
        <v>465</v>
      </c>
      <c r="CV51" s="54">
        <v>3751</v>
      </c>
      <c r="CW51" s="54">
        <v>7193</v>
      </c>
      <c r="CX51" s="54">
        <v>3049</v>
      </c>
      <c r="CY51" s="54">
        <v>0</v>
      </c>
      <c r="CZ51" s="54">
        <v>0</v>
      </c>
      <c r="DA51">
        <v>10</v>
      </c>
      <c r="DB51">
        <v>7</v>
      </c>
      <c r="DC51">
        <v>26.27</v>
      </c>
      <c r="DD51">
        <v>33.269999999999996</v>
      </c>
      <c r="DE51">
        <v>32</v>
      </c>
      <c r="DF51">
        <v>384</v>
      </c>
      <c r="DG51">
        <v>154985</v>
      </c>
      <c r="DH51">
        <v>54244</v>
      </c>
      <c r="DI51">
        <v>73529</v>
      </c>
      <c r="DJ51">
        <v>8228</v>
      </c>
      <c r="DK51">
        <v>290986</v>
      </c>
      <c r="DL51">
        <v>3999</v>
      </c>
      <c r="DM51">
        <v>237</v>
      </c>
      <c r="DN51">
        <v>3032</v>
      </c>
      <c r="DO51">
        <v>7268</v>
      </c>
      <c r="DP51">
        <v>34560</v>
      </c>
      <c r="DQ51">
        <v>111775</v>
      </c>
      <c r="DR51">
        <v>51995</v>
      </c>
      <c r="DS51">
        <v>0</v>
      </c>
      <c r="DT51">
        <v>0</v>
      </c>
      <c r="DU51">
        <v>0</v>
      </c>
      <c r="DV51">
        <v>41612</v>
      </c>
      <c r="DW51">
        <v>35393</v>
      </c>
      <c r="DX51">
        <v>62</v>
      </c>
      <c r="DY51">
        <v>72.95</v>
      </c>
      <c r="DZ51">
        <v>81.709999999999994</v>
      </c>
      <c r="EA51">
        <v>0</v>
      </c>
      <c r="EB51">
        <v>0</v>
      </c>
      <c r="EC51" t="s">
        <v>180</v>
      </c>
      <c r="ED51">
        <v>10180</v>
      </c>
      <c r="EE51">
        <v>81</v>
      </c>
      <c r="EF51">
        <v>171651</v>
      </c>
      <c r="EG51">
        <v>11123</v>
      </c>
      <c r="EH51" t="s">
        <v>709</v>
      </c>
      <c r="EI51">
        <v>10</v>
      </c>
      <c r="EJ51">
        <v>228892</v>
      </c>
      <c r="EK51">
        <v>1</v>
      </c>
      <c r="EL51">
        <v>37</v>
      </c>
      <c r="EM51">
        <v>985247.23</v>
      </c>
      <c r="EN51">
        <v>575552.87059602654</v>
      </c>
      <c r="EO51">
        <v>176</v>
      </c>
      <c r="EP51">
        <v>70570</v>
      </c>
      <c r="EQ51">
        <v>24111</v>
      </c>
      <c r="ER51">
        <v>11072</v>
      </c>
      <c r="ES51">
        <v>944</v>
      </c>
      <c r="ET51">
        <v>394</v>
      </c>
      <c r="EU51">
        <v>18705.87</v>
      </c>
      <c r="EV51">
        <v>0</v>
      </c>
      <c r="EW51">
        <v>0</v>
      </c>
      <c r="EX51">
        <v>19810.05</v>
      </c>
      <c r="EY51">
        <v>0</v>
      </c>
      <c r="EZ51">
        <v>30233</v>
      </c>
      <c r="FA51">
        <v>0</v>
      </c>
      <c r="FB51">
        <v>0</v>
      </c>
      <c r="FC51">
        <v>0</v>
      </c>
      <c r="FD51">
        <v>19260.28</v>
      </c>
      <c r="FE51">
        <v>0</v>
      </c>
      <c r="FF51">
        <v>0</v>
      </c>
      <c r="FG51">
        <v>195276.19999999998</v>
      </c>
      <c r="FH51">
        <v>84475.23</v>
      </c>
      <c r="FI51">
        <v>44588.789999999994</v>
      </c>
      <c r="FJ51">
        <v>11400.27</v>
      </c>
      <c r="FK51">
        <v>0</v>
      </c>
      <c r="FL51">
        <v>370147.79125827807</v>
      </c>
      <c r="FM51">
        <v>2266688.3818543046</v>
      </c>
      <c r="FN51">
        <v>0</v>
      </c>
      <c r="FO51">
        <v>375</v>
      </c>
      <c r="FP51">
        <v>255</v>
      </c>
      <c r="FQ51">
        <v>0</v>
      </c>
      <c r="FR51">
        <v>0</v>
      </c>
      <c r="FS51">
        <v>27158.400000000001</v>
      </c>
      <c r="FT51">
        <v>0</v>
      </c>
      <c r="FU51">
        <v>7118.21</v>
      </c>
      <c r="FV51">
        <v>17832.150000000001</v>
      </c>
      <c r="FW51">
        <v>52738.76</v>
      </c>
      <c r="FX51">
        <v>2213949.6218543048</v>
      </c>
      <c r="FY51">
        <v>89272.02</v>
      </c>
      <c r="FZ51">
        <v>1026755.09</v>
      </c>
      <c r="GA51">
        <v>575552.87059602654</v>
      </c>
      <c r="GB51">
        <v>209555</v>
      </c>
      <c r="GC51">
        <v>550904.79125827807</v>
      </c>
      <c r="GD51">
        <v>2362767.7518543042</v>
      </c>
      <c r="GE51">
        <v>123084</v>
      </c>
      <c r="GF51">
        <v>2239683.7518543042</v>
      </c>
      <c r="GG51">
        <v>89272.02</v>
      </c>
      <c r="GH51">
        <v>89272.02</v>
      </c>
      <c r="GI51">
        <v>0</v>
      </c>
      <c r="GJ51">
        <v>3279.19</v>
      </c>
      <c r="GK51">
        <v>0</v>
      </c>
      <c r="GL51">
        <v>0</v>
      </c>
      <c r="GM51">
        <v>0</v>
      </c>
      <c r="GN51">
        <v>92551.21</v>
      </c>
      <c r="GO51">
        <v>0</v>
      </c>
      <c r="GP51">
        <v>0</v>
      </c>
      <c r="GQ51">
        <v>0</v>
      </c>
      <c r="GR51">
        <v>0</v>
      </c>
      <c r="GS51">
        <v>0</v>
      </c>
      <c r="GT51">
        <v>0</v>
      </c>
      <c r="GU51">
        <v>0</v>
      </c>
      <c r="GV51" s="54" t="s">
        <v>7278</v>
      </c>
      <c r="GW51">
        <v>11</v>
      </c>
      <c r="GX51">
        <v>0</v>
      </c>
      <c r="GY51">
        <v>7</v>
      </c>
      <c r="GZ51">
        <v>4</v>
      </c>
      <c r="HA51">
        <v>0</v>
      </c>
      <c r="HB51">
        <v>0</v>
      </c>
      <c r="HG51"/>
      <c r="HH51"/>
      <c r="HI51"/>
      <c r="HJ51"/>
      <c r="HK51"/>
      <c r="HL51"/>
      <c r="HM51"/>
      <c r="HN51"/>
      <c r="HO51"/>
    </row>
    <row r="52" spans="1:223" ht="12.75" customHeight="1" x14ac:dyDescent="0.35">
      <c r="A52" s="428" t="s">
        <v>833</v>
      </c>
      <c r="B52" s="429">
        <v>1</v>
      </c>
      <c r="C52" s="428" t="s">
        <v>832</v>
      </c>
      <c r="D52" s="428" t="s">
        <v>1257</v>
      </c>
      <c r="E52" s="54" t="s">
        <v>1258</v>
      </c>
      <c r="F52" s="430" t="s">
        <v>1121</v>
      </c>
      <c r="G52" s="428">
        <v>14</v>
      </c>
      <c r="H52" s="428">
        <v>0</v>
      </c>
      <c r="I52" s="54" t="s">
        <v>45</v>
      </c>
      <c r="J52" s="54" t="s">
        <v>60</v>
      </c>
      <c r="L52" t="s">
        <v>949</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1</v>
      </c>
      <c r="AM52">
        <v>0</v>
      </c>
      <c r="AN52">
        <v>0</v>
      </c>
      <c r="AO52">
        <v>0</v>
      </c>
      <c r="AP52">
        <v>1</v>
      </c>
      <c r="AQ52">
        <v>0</v>
      </c>
      <c r="AR52">
        <v>0</v>
      </c>
      <c r="AS52">
        <v>0</v>
      </c>
      <c r="AT52">
        <v>0</v>
      </c>
      <c r="AU52">
        <v>0</v>
      </c>
      <c r="AV52">
        <v>0</v>
      </c>
      <c r="AW52">
        <v>0</v>
      </c>
      <c r="AX52">
        <v>0</v>
      </c>
      <c r="AY52">
        <v>0</v>
      </c>
      <c r="AZ52">
        <v>0</v>
      </c>
      <c r="BA52">
        <v>1</v>
      </c>
      <c r="BB52">
        <v>0</v>
      </c>
      <c r="BC52">
        <v>0</v>
      </c>
      <c r="BD52">
        <v>0</v>
      </c>
      <c r="BE52">
        <v>1</v>
      </c>
      <c r="BF52">
        <v>1</v>
      </c>
      <c r="BG52">
        <v>0</v>
      </c>
      <c r="BH52">
        <v>0</v>
      </c>
      <c r="BI52">
        <v>0</v>
      </c>
      <c r="BJ52" t="s">
        <v>7075</v>
      </c>
      <c r="BK52">
        <v>42113</v>
      </c>
      <c r="BL52" t="s">
        <v>7075</v>
      </c>
      <c r="BM52">
        <v>43610</v>
      </c>
      <c r="BN52">
        <v>82</v>
      </c>
      <c r="BO52">
        <v>190282.22</v>
      </c>
      <c r="BP52">
        <v>16547</v>
      </c>
      <c r="BQ52">
        <v>9</v>
      </c>
      <c r="BR52">
        <v>0</v>
      </c>
      <c r="BS52">
        <v>175128</v>
      </c>
      <c r="BT52">
        <v>8355</v>
      </c>
      <c r="BU52">
        <v>54090</v>
      </c>
      <c r="BV52">
        <v>36020</v>
      </c>
      <c r="BW52">
        <v>47454</v>
      </c>
      <c r="BX52">
        <v>17955</v>
      </c>
      <c r="BY52">
        <v>155519</v>
      </c>
      <c r="BZ52">
        <v>2778</v>
      </c>
      <c r="CA52">
        <v>166652</v>
      </c>
      <c r="CB52">
        <v>0</v>
      </c>
      <c r="CC52">
        <v>0</v>
      </c>
      <c r="CD52">
        <v>0</v>
      </c>
      <c r="CE52">
        <v>0</v>
      </c>
      <c r="CF52">
        <v>0</v>
      </c>
      <c r="CG52">
        <v>0</v>
      </c>
      <c r="CH52">
        <v>0</v>
      </c>
      <c r="CI52">
        <v>0</v>
      </c>
      <c r="CJ52">
        <v>6181</v>
      </c>
      <c r="CK52">
        <v>0</v>
      </c>
      <c r="CL52">
        <v>380</v>
      </c>
      <c r="CM52">
        <v>6561</v>
      </c>
      <c r="CN52">
        <v>69</v>
      </c>
      <c r="CO52">
        <v>6630</v>
      </c>
      <c r="CP52">
        <v>0</v>
      </c>
      <c r="CQ52">
        <v>0</v>
      </c>
      <c r="CR52">
        <v>0</v>
      </c>
      <c r="CS52">
        <v>0</v>
      </c>
      <c r="CT52">
        <v>0</v>
      </c>
      <c r="CU52">
        <v>0</v>
      </c>
      <c r="CV52" s="54">
        <v>15656</v>
      </c>
      <c r="CW52" s="54">
        <v>6902</v>
      </c>
      <c r="CX52" s="54">
        <v>34814</v>
      </c>
      <c r="CY52" s="54">
        <v>0</v>
      </c>
      <c r="CZ52" s="54">
        <v>0</v>
      </c>
      <c r="DA52">
        <v>0</v>
      </c>
      <c r="DB52">
        <v>0</v>
      </c>
      <c r="DC52">
        <v>37.4</v>
      </c>
      <c r="DD52">
        <v>0</v>
      </c>
      <c r="DE52">
        <v>75</v>
      </c>
      <c r="DF52">
        <v>1849.45</v>
      </c>
      <c r="DG52">
        <v>113866</v>
      </c>
      <c r="DH52">
        <v>36825</v>
      </c>
      <c r="DI52">
        <v>137583</v>
      </c>
      <c r="DJ52">
        <v>22274.5</v>
      </c>
      <c r="DK52">
        <v>310548.5</v>
      </c>
      <c r="DL52">
        <v>3827</v>
      </c>
      <c r="DM52">
        <v>72</v>
      </c>
      <c r="DN52">
        <v>228</v>
      </c>
      <c r="DO52">
        <v>4127</v>
      </c>
      <c r="DP52">
        <v>47569</v>
      </c>
      <c r="DQ52">
        <v>63896.5</v>
      </c>
      <c r="DR52">
        <v>258637.5</v>
      </c>
      <c r="DS52">
        <v>0</v>
      </c>
      <c r="DT52">
        <v>0</v>
      </c>
      <c r="DU52">
        <v>0</v>
      </c>
      <c r="DV52">
        <v>7018</v>
      </c>
      <c r="DW52">
        <v>1748</v>
      </c>
      <c r="DX52">
        <v>83.73</v>
      </c>
      <c r="DY52">
        <v>89.61</v>
      </c>
      <c r="DZ52">
        <v>93.79</v>
      </c>
      <c r="EA52">
        <v>0</v>
      </c>
      <c r="EB52">
        <v>0</v>
      </c>
      <c r="EC52" t="s">
        <v>180</v>
      </c>
      <c r="ED52">
        <v>9423</v>
      </c>
      <c r="EE52">
        <v>332</v>
      </c>
      <c r="EF52">
        <v>233146.375</v>
      </c>
      <c r="EG52">
        <v>0</v>
      </c>
      <c r="EH52" t="s">
        <v>709</v>
      </c>
      <c r="EI52">
        <v>6</v>
      </c>
      <c r="EJ52">
        <v>175726.5</v>
      </c>
      <c r="EK52">
        <v>0</v>
      </c>
      <c r="EL52">
        <v>0</v>
      </c>
      <c r="EM52">
        <v>945573.9</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428</v>
      </c>
      <c r="FI52">
        <v>0</v>
      </c>
      <c r="FJ52">
        <v>0</v>
      </c>
      <c r="FK52">
        <v>768383</v>
      </c>
      <c r="FL52">
        <v>0</v>
      </c>
      <c r="FM52">
        <v>0</v>
      </c>
      <c r="FN52">
        <v>10344.31</v>
      </c>
      <c r="FO52">
        <v>939</v>
      </c>
      <c r="FP52">
        <v>2969</v>
      </c>
      <c r="FQ52">
        <v>488</v>
      </c>
      <c r="FR52">
        <v>2134</v>
      </c>
      <c r="FS52">
        <v>5083</v>
      </c>
      <c r="FT52">
        <v>0</v>
      </c>
      <c r="FU52">
        <v>19512</v>
      </c>
      <c r="FV52">
        <v>8617</v>
      </c>
      <c r="FW52">
        <v>50086.31</v>
      </c>
      <c r="FX52">
        <v>0</v>
      </c>
      <c r="FY52">
        <v>0</v>
      </c>
      <c r="FZ52">
        <v>1056722</v>
      </c>
      <c r="GA52">
        <v>0</v>
      </c>
      <c r="GB52">
        <v>401000</v>
      </c>
      <c r="GC52">
        <v>0</v>
      </c>
      <c r="GD52">
        <v>0</v>
      </c>
      <c r="GE52">
        <v>0</v>
      </c>
      <c r="GF52">
        <v>0</v>
      </c>
      <c r="GG52">
        <v>0</v>
      </c>
      <c r="GH52">
        <v>0</v>
      </c>
      <c r="GI52">
        <v>0</v>
      </c>
      <c r="GJ52">
        <v>0</v>
      </c>
      <c r="GK52">
        <v>0</v>
      </c>
      <c r="GL52">
        <v>0</v>
      </c>
      <c r="GM52">
        <v>0</v>
      </c>
      <c r="GN52">
        <v>0</v>
      </c>
      <c r="GO52">
        <v>0</v>
      </c>
      <c r="GP52" t="s">
        <v>7279</v>
      </c>
      <c r="GQ52">
        <v>0</v>
      </c>
      <c r="GR52">
        <v>0</v>
      </c>
      <c r="GS52">
        <v>0</v>
      </c>
      <c r="GT52">
        <v>0</v>
      </c>
      <c r="GU52" s="423">
        <v>0</v>
      </c>
      <c r="GV52" s="54" t="s">
        <v>7280</v>
      </c>
      <c r="GW52">
        <v>0</v>
      </c>
      <c r="GX52">
        <v>7</v>
      </c>
      <c r="GY52">
        <v>0</v>
      </c>
      <c r="GZ52">
        <v>10</v>
      </c>
      <c r="HA52">
        <v>0</v>
      </c>
      <c r="HB52">
        <v>0</v>
      </c>
      <c r="HG52"/>
      <c r="HH52"/>
      <c r="HI52"/>
      <c r="HJ52"/>
      <c r="HK52"/>
      <c r="HL52"/>
      <c r="HM52"/>
      <c r="HN52"/>
      <c r="HO52"/>
    </row>
    <row r="53" spans="1:223" ht="12.75" customHeight="1" x14ac:dyDescent="0.35">
      <c r="A53" s="428" t="s">
        <v>833</v>
      </c>
      <c r="B53" s="429">
        <v>2</v>
      </c>
      <c r="C53" s="428" t="s">
        <v>832</v>
      </c>
      <c r="D53" s="428" t="s">
        <v>1260</v>
      </c>
      <c r="E53" s="54" t="s">
        <v>1261</v>
      </c>
      <c r="F53" s="430" t="s">
        <v>1121</v>
      </c>
      <c r="G53" s="428">
        <v>40</v>
      </c>
      <c r="H53" s="428">
        <v>0</v>
      </c>
      <c r="I53" s="54" t="s">
        <v>43</v>
      </c>
      <c r="J53" s="54" t="s">
        <v>60</v>
      </c>
      <c r="L53" t="s">
        <v>1015</v>
      </c>
      <c r="M53">
        <v>1</v>
      </c>
      <c r="N53">
        <v>0</v>
      </c>
      <c r="O53">
        <v>1</v>
      </c>
      <c r="P53">
        <v>2</v>
      </c>
      <c r="Q53">
        <v>1</v>
      </c>
      <c r="R53">
        <v>2</v>
      </c>
      <c r="S53">
        <v>4</v>
      </c>
      <c r="T53">
        <v>0</v>
      </c>
      <c r="U53">
        <v>6</v>
      </c>
      <c r="V53">
        <v>4</v>
      </c>
      <c r="W53">
        <v>0</v>
      </c>
      <c r="X53">
        <v>3</v>
      </c>
      <c r="Y53">
        <v>0</v>
      </c>
      <c r="Z53">
        <v>0</v>
      </c>
      <c r="AA53">
        <v>24</v>
      </c>
      <c r="AB53">
        <v>0</v>
      </c>
      <c r="AC53">
        <v>0</v>
      </c>
      <c r="AD53">
        <v>0</v>
      </c>
      <c r="AE53">
        <v>0</v>
      </c>
      <c r="AF53">
        <v>0</v>
      </c>
      <c r="AG53">
        <v>0</v>
      </c>
      <c r="AH53">
        <v>0</v>
      </c>
      <c r="AI53">
        <v>0</v>
      </c>
      <c r="AJ53">
        <v>0</v>
      </c>
      <c r="AK53">
        <v>0</v>
      </c>
      <c r="AL53">
        <v>0</v>
      </c>
      <c r="AM53">
        <v>0</v>
      </c>
      <c r="AN53">
        <v>0</v>
      </c>
      <c r="AO53">
        <v>0</v>
      </c>
      <c r="AP53">
        <v>0</v>
      </c>
      <c r="AQ53">
        <v>1</v>
      </c>
      <c r="AR53">
        <v>0</v>
      </c>
      <c r="AS53">
        <v>1</v>
      </c>
      <c r="AT53">
        <v>2</v>
      </c>
      <c r="AU53">
        <v>1</v>
      </c>
      <c r="AV53">
        <v>2</v>
      </c>
      <c r="AW53">
        <v>4</v>
      </c>
      <c r="AX53">
        <v>0</v>
      </c>
      <c r="AY53">
        <v>6</v>
      </c>
      <c r="AZ53">
        <v>4</v>
      </c>
      <c r="BA53">
        <v>0</v>
      </c>
      <c r="BB53">
        <v>3</v>
      </c>
      <c r="BC53">
        <v>0</v>
      </c>
      <c r="BD53">
        <v>0</v>
      </c>
      <c r="BE53">
        <v>24</v>
      </c>
      <c r="BF53">
        <v>0.98619165976249656</v>
      </c>
      <c r="BG53">
        <v>1.3808340237503451E-2</v>
      </c>
      <c r="BH53">
        <v>0</v>
      </c>
      <c r="BI53">
        <v>0</v>
      </c>
      <c r="BJ53" t="s">
        <v>2940</v>
      </c>
      <c r="BK53">
        <v>100417</v>
      </c>
      <c r="BL53" t="s">
        <v>2940</v>
      </c>
      <c r="BM53">
        <v>102747</v>
      </c>
      <c r="BN53">
        <v>91</v>
      </c>
      <c r="BO53">
        <v>171436</v>
      </c>
      <c r="BP53">
        <v>15215</v>
      </c>
      <c r="BQ53">
        <v>21</v>
      </c>
      <c r="BR53">
        <v>0</v>
      </c>
      <c r="BS53">
        <v>312447</v>
      </c>
      <c r="BT53">
        <v>14447</v>
      </c>
      <c r="BU53">
        <v>87267</v>
      </c>
      <c r="BV53">
        <v>72101</v>
      </c>
      <c r="BW53">
        <v>62231</v>
      </c>
      <c r="BX53">
        <v>19721</v>
      </c>
      <c r="BY53">
        <v>241320</v>
      </c>
      <c r="BZ53">
        <v>46543</v>
      </c>
      <c r="CA53">
        <v>302310</v>
      </c>
      <c r="CB53">
        <v>10</v>
      </c>
      <c r="CC53">
        <v>8417</v>
      </c>
      <c r="CD53">
        <v>3951</v>
      </c>
      <c r="CE53">
        <v>4818</v>
      </c>
      <c r="CF53">
        <v>931</v>
      </c>
      <c r="CG53">
        <v>18117</v>
      </c>
      <c r="CH53">
        <v>18127</v>
      </c>
      <c r="CI53">
        <v>0</v>
      </c>
      <c r="CJ53">
        <v>4947</v>
      </c>
      <c r="CK53">
        <v>1706</v>
      </c>
      <c r="CL53">
        <v>402</v>
      </c>
      <c r="CM53">
        <v>7055</v>
      </c>
      <c r="CN53">
        <v>3861</v>
      </c>
      <c r="CO53">
        <v>10916</v>
      </c>
      <c r="CP53">
        <v>0</v>
      </c>
      <c r="CQ53">
        <v>252</v>
      </c>
      <c r="CR53">
        <v>108</v>
      </c>
      <c r="CS53">
        <v>0</v>
      </c>
      <c r="CT53">
        <v>360</v>
      </c>
      <c r="CU53">
        <v>360</v>
      </c>
      <c r="CV53" s="54">
        <v>18773</v>
      </c>
      <c r="CW53" s="54">
        <v>8170</v>
      </c>
      <c r="CX53" s="54">
        <v>3056</v>
      </c>
      <c r="CY53" s="54">
        <v>0</v>
      </c>
      <c r="CZ53" s="54">
        <v>0</v>
      </c>
      <c r="DA53">
        <v>0</v>
      </c>
      <c r="DB53">
        <v>16.8</v>
      </c>
      <c r="DC53">
        <v>42.1</v>
      </c>
      <c r="DD53">
        <v>58.900000000000006</v>
      </c>
      <c r="DE53">
        <v>133</v>
      </c>
      <c r="DF53">
        <v>4013.5</v>
      </c>
      <c r="DG53">
        <v>300476</v>
      </c>
      <c r="DH53">
        <v>92103</v>
      </c>
      <c r="DI53">
        <v>147740</v>
      </c>
      <c r="DJ53">
        <v>21697</v>
      </c>
      <c r="DK53">
        <v>562016</v>
      </c>
      <c r="DL53">
        <v>9475</v>
      </c>
      <c r="DM53">
        <v>1673</v>
      </c>
      <c r="DN53">
        <v>3117</v>
      </c>
      <c r="DO53">
        <v>14265</v>
      </c>
      <c r="DP53">
        <v>43224</v>
      </c>
      <c r="DQ53">
        <v>247987</v>
      </c>
      <c r="DR53">
        <v>16512</v>
      </c>
      <c r="DS53">
        <v>0</v>
      </c>
      <c r="DT53">
        <v>0</v>
      </c>
      <c r="DU53">
        <v>0</v>
      </c>
      <c r="DV53">
        <v>47990</v>
      </c>
      <c r="DW53">
        <v>7817</v>
      </c>
      <c r="DX53">
        <v>68</v>
      </c>
      <c r="DY53">
        <v>78</v>
      </c>
      <c r="DZ53">
        <v>86</v>
      </c>
      <c r="EA53">
        <v>110795</v>
      </c>
      <c r="EB53">
        <v>0</v>
      </c>
      <c r="EC53" t="s">
        <v>703</v>
      </c>
      <c r="ED53">
        <v>19350</v>
      </c>
      <c r="EE53">
        <v>129</v>
      </c>
      <c r="EF53">
        <v>458527</v>
      </c>
      <c r="EG53">
        <v>0</v>
      </c>
      <c r="EH53" t="s">
        <v>709</v>
      </c>
      <c r="EI53">
        <v>19</v>
      </c>
      <c r="EJ53">
        <v>123206</v>
      </c>
      <c r="EK53">
        <v>46</v>
      </c>
      <c r="EL53">
        <v>65</v>
      </c>
      <c r="EM53">
        <v>1837304</v>
      </c>
      <c r="EN53">
        <v>707334</v>
      </c>
      <c r="EO53">
        <v>1526</v>
      </c>
      <c r="EP53">
        <v>64139</v>
      </c>
      <c r="EQ53">
        <v>37536</v>
      </c>
      <c r="ER53">
        <v>24617</v>
      </c>
      <c r="ES53">
        <v>7800</v>
      </c>
      <c r="ET53">
        <v>4505</v>
      </c>
      <c r="EU53">
        <v>13292</v>
      </c>
      <c r="EV53">
        <v>1230</v>
      </c>
      <c r="EW53">
        <v>1885</v>
      </c>
      <c r="EX53">
        <v>7807</v>
      </c>
      <c r="EY53">
        <v>8078</v>
      </c>
      <c r="EZ53">
        <v>8480</v>
      </c>
      <c r="FA53">
        <v>0</v>
      </c>
      <c r="FB53">
        <v>0</v>
      </c>
      <c r="FC53">
        <v>0</v>
      </c>
      <c r="FD53">
        <v>11472</v>
      </c>
      <c r="FE53">
        <v>3297</v>
      </c>
      <c r="FF53">
        <v>0</v>
      </c>
      <c r="FG53">
        <v>195664</v>
      </c>
      <c r="FH53">
        <v>31014</v>
      </c>
      <c r="FI53">
        <v>123469</v>
      </c>
      <c r="FJ53">
        <v>98808</v>
      </c>
      <c r="FK53">
        <v>166517</v>
      </c>
      <c r="FL53">
        <v>390478</v>
      </c>
      <c r="FM53">
        <v>3550588</v>
      </c>
      <c r="FN53">
        <v>5480</v>
      </c>
      <c r="FO53">
        <v>0</v>
      </c>
      <c r="FP53">
        <v>3354</v>
      </c>
      <c r="FQ53">
        <v>1</v>
      </c>
      <c r="FR53">
        <v>10765</v>
      </c>
      <c r="FS53">
        <v>39522</v>
      </c>
      <c r="FT53">
        <v>0</v>
      </c>
      <c r="FU53">
        <v>48336</v>
      </c>
      <c r="FV53">
        <v>111262</v>
      </c>
      <c r="FW53">
        <v>218720</v>
      </c>
      <c r="FX53">
        <v>3331868</v>
      </c>
      <c r="FY53">
        <v>0</v>
      </c>
      <c r="FZ53">
        <v>1845240</v>
      </c>
      <c r="GA53">
        <v>753790</v>
      </c>
      <c r="GB53">
        <v>178230</v>
      </c>
      <c r="GC53">
        <v>292240</v>
      </c>
      <c r="GD53">
        <v>3069500</v>
      </c>
      <c r="GE53">
        <v>196310</v>
      </c>
      <c r="GF53">
        <v>2873190</v>
      </c>
      <c r="GG53">
        <v>0</v>
      </c>
      <c r="GH53">
        <v>0</v>
      </c>
      <c r="GI53">
        <v>0</v>
      </c>
      <c r="GJ53">
        <v>0</v>
      </c>
      <c r="GK53">
        <v>0</v>
      </c>
      <c r="GL53">
        <v>0</v>
      </c>
      <c r="GM53">
        <v>0</v>
      </c>
      <c r="GN53">
        <v>0</v>
      </c>
      <c r="GO53">
        <v>0</v>
      </c>
      <c r="GP53">
        <v>0</v>
      </c>
      <c r="GQ53">
        <v>0</v>
      </c>
      <c r="GR53" t="s">
        <v>1242</v>
      </c>
      <c r="GS53">
        <v>0</v>
      </c>
      <c r="GT53">
        <v>0</v>
      </c>
      <c r="GU53">
        <v>0</v>
      </c>
      <c r="GV53" s="54">
        <v>0</v>
      </c>
      <c r="GW53">
        <v>24</v>
      </c>
      <c r="GX53">
        <v>0</v>
      </c>
      <c r="GY53">
        <v>16</v>
      </c>
      <c r="GZ53">
        <v>0</v>
      </c>
      <c r="HA53">
        <v>8</v>
      </c>
      <c r="HB53">
        <v>0</v>
      </c>
      <c r="HG53"/>
      <c r="HH53"/>
      <c r="HI53"/>
      <c r="HJ53"/>
      <c r="HK53"/>
      <c r="HL53"/>
      <c r="HM53"/>
      <c r="HN53"/>
      <c r="HO53"/>
    </row>
    <row r="54" spans="1:223" ht="12.75" customHeight="1" x14ac:dyDescent="0.35">
      <c r="A54" s="428" t="s">
        <v>833</v>
      </c>
      <c r="B54" s="429">
        <v>3</v>
      </c>
      <c r="C54" s="428" t="s">
        <v>832</v>
      </c>
      <c r="D54" s="428" t="s">
        <v>1263</v>
      </c>
      <c r="E54" s="54" t="s">
        <v>1264</v>
      </c>
      <c r="F54" s="430" t="s">
        <v>1121</v>
      </c>
      <c r="G54" s="428">
        <v>14</v>
      </c>
      <c r="H54" s="428">
        <v>0</v>
      </c>
      <c r="I54" s="54" t="s">
        <v>45</v>
      </c>
      <c r="J54" s="54" t="s">
        <v>60</v>
      </c>
      <c r="L54" t="s">
        <v>1041</v>
      </c>
      <c r="M54">
        <v>0</v>
      </c>
      <c r="N54">
        <v>0</v>
      </c>
      <c r="O54">
        <v>1</v>
      </c>
      <c r="P54">
        <v>0</v>
      </c>
      <c r="Q54">
        <v>0</v>
      </c>
      <c r="R54">
        <v>6</v>
      </c>
      <c r="S54">
        <v>2</v>
      </c>
      <c r="T54">
        <v>3</v>
      </c>
      <c r="U54">
        <v>2</v>
      </c>
      <c r="V54">
        <v>2</v>
      </c>
      <c r="W54">
        <v>0</v>
      </c>
      <c r="X54">
        <v>2</v>
      </c>
      <c r="Y54">
        <v>0</v>
      </c>
      <c r="Z54">
        <v>0</v>
      </c>
      <c r="AA54">
        <v>18</v>
      </c>
      <c r="AB54">
        <v>0</v>
      </c>
      <c r="AC54">
        <v>0</v>
      </c>
      <c r="AD54">
        <v>0</v>
      </c>
      <c r="AE54">
        <v>0</v>
      </c>
      <c r="AF54">
        <v>0</v>
      </c>
      <c r="AG54">
        <v>0</v>
      </c>
      <c r="AH54">
        <v>0</v>
      </c>
      <c r="AI54">
        <v>0</v>
      </c>
      <c r="AJ54">
        <v>0</v>
      </c>
      <c r="AK54">
        <v>0</v>
      </c>
      <c r="AL54">
        <v>0</v>
      </c>
      <c r="AM54">
        <v>0</v>
      </c>
      <c r="AN54">
        <v>0</v>
      </c>
      <c r="AO54">
        <v>0</v>
      </c>
      <c r="AP54">
        <v>0</v>
      </c>
      <c r="AQ54">
        <v>0</v>
      </c>
      <c r="AR54">
        <v>0</v>
      </c>
      <c r="AS54">
        <v>1</v>
      </c>
      <c r="AT54">
        <v>0</v>
      </c>
      <c r="AU54">
        <v>0</v>
      </c>
      <c r="AV54">
        <v>6</v>
      </c>
      <c r="AW54">
        <v>2</v>
      </c>
      <c r="AX54">
        <v>3</v>
      </c>
      <c r="AY54">
        <v>2</v>
      </c>
      <c r="AZ54">
        <v>2</v>
      </c>
      <c r="BA54">
        <v>0</v>
      </c>
      <c r="BB54">
        <v>2</v>
      </c>
      <c r="BC54">
        <v>0</v>
      </c>
      <c r="BD54">
        <v>0</v>
      </c>
      <c r="BE54">
        <v>18</v>
      </c>
      <c r="BF54">
        <v>0.93988549618320616</v>
      </c>
      <c r="BG54">
        <v>6.0114503816793896E-2</v>
      </c>
      <c r="BH54">
        <v>0</v>
      </c>
      <c r="BI54">
        <v>0</v>
      </c>
      <c r="BJ54" t="s">
        <v>1419</v>
      </c>
      <c r="BK54">
        <v>49928</v>
      </c>
      <c r="BL54" t="s">
        <v>6565</v>
      </c>
      <c r="BM54">
        <v>36379</v>
      </c>
      <c r="BN54">
        <v>114</v>
      </c>
      <c r="BO54">
        <v>112751</v>
      </c>
      <c r="BP54">
        <v>3286</v>
      </c>
      <c r="BQ54">
        <v>15</v>
      </c>
      <c r="BR54">
        <v>0</v>
      </c>
      <c r="BS54">
        <v>210487</v>
      </c>
      <c r="BT54">
        <v>7768</v>
      </c>
      <c r="BU54">
        <v>54528</v>
      </c>
      <c r="BV54">
        <v>34622</v>
      </c>
      <c r="BW54">
        <v>38818</v>
      </c>
      <c r="BX54">
        <v>15287</v>
      </c>
      <c r="BY54">
        <v>143255</v>
      </c>
      <c r="BZ54">
        <v>52058</v>
      </c>
      <c r="CA54">
        <v>203081</v>
      </c>
      <c r="CB54">
        <v>22</v>
      </c>
      <c r="CC54">
        <v>9882</v>
      </c>
      <c r="CD54">
        <v>2095</v>
      </c>
      <c r="CE54">
        <v>5079</v>
      </c>
      <c r="CF54">
        <v>1507</v>
      </c>
      <c r="CG54">
        <v>18563</v>
      </c>
      <c r="CH54">
        <v>18585</v>
      </c>
      <c r="CI54">
        <v>0</v>
      </c>
      <c r="CJ54">
        <v>5983</v>
      </c>
      <c r="CK54">
        <v>776</v>
      </c>
      <c r="CL54">
        <v>4042</v>
      </c>
      <c r="CM54">
        <v>10801</v>
      </c>
      <c r="CN54">
        <v>2182</v>
      </c>
      <c r="CO54">
        <v>12983</v>
      </c>
      <c r="CP54">
        <v>0</v>
      </c>
      <c r="CQ54">
        <v>495</v>
      </c>
      <c r="CR54">
        <v>121</v>
      </c>
      <c r="CS54">
        <v>16</v>
      </c>
      <c r="CT54">
        <v>632</v>
      </c>
      <c r="CU54">
        <v>632</v>
      </c>
      <c r="CV54" s="54">
        <v>4568</v>
      </c>
      <c r="CW54" s="54">
        <v>11618</v>
      </c>
      <c r="CX54" s="54">
        <v>2096</v>
      </c>
      <c r="CY54" s="54">
        <v>0</v>
      </c>
      <c r="CZ54" s="54">
        <v>0</v>
      </c>
      <c r="DA54">
        <v>39</v>
      </c>
      <c r="DB54">
        <v>5</v>
      </c>
      <c r="DC54">
        <v>43.5</v>
      </c>
      <c r="DD54">
        <v>48.5</v>
      </c>
      <c r="DE54">
        <v>14</v>
      </c>
      <c r="DF54">
        <v>60</v>
      </c>
      <c r="DG54">
        <v>129745</v>
      </c>
      <c r="DH54">
        <v>29376</v>
      </c>
      <c r="DI54">
        <v>105380</v>
      </c>
      <c r="DJ54">
        <v>28861</v>
      </c>
      <c r="DK54">
        <v>293362</v>
      </c>
      <c r="DL54">
        <v>9843</v>
      </c>
      <c r="DM54">
        <v>816</v>
      </c>
      <c r="DN54">
        <v>3543</v>
      </c>
      <c r="DO54">
        <v>14202</v>
      </c>
      <c r="DP54">
        <v>15439</v>
      </c>
      <c r="DQ54">
        <v>231665</v>
      </c>
      <c r="DR54">
        <v>13763</v>
      </c>
      <c r="DS54">
        <v>0</v>
      </c>
      <c r="DT54">
        <v>0</v>
      </c>
      <c r="DU54">
        <v>67</v>
      </c>
      <c r="DV54">
        <v>27105</v>
      </c>
      <c r="DW54">
        <v>13663</v>
      </c>
      <c r="DX54">
        <v>58</v>
      </c>
      <c r="DY54">
        <v>67.5</v>
      </c>
      <c r="DZ54">
        <v>76.8</v>
      </c>
      <c r="EA54">
        <v>0</v>
      </c>
      <c r="EB54">
        <v>0</v>
      </c>
      <c r="EC54" t="s">
        <v>180</v>
      </c>
      <c r="ED54">
        <v>7608</v>
      </c>
      <c r="EE54">
        <v>211</v>
      </c>
      <c r="EF54">
        <v>136391</v>
      </c>
      <c r="EG54">
        <v>0</v>
      </c>
      <c r="EH54" t="s">
        <v>180</v>
      </c>
      <c r="EI54">
        <v>16</v>
      </c>
      <c r="EJ54">
        <v>294972</v>
      </c>
      <c r="EK54">
        <v>7</v>
      </c>
      <c r="EL54">
        <v>9</v>
      </c>
      <c r="EM54">
        <v>1559920.7699999986</v>
      </c>
      <c r="EN54">
        <v>238320.09000000003</v>
      </c>
      <c r="EO54">
        <v>507.77</v>
      </c>
      <c r="EP54">
        <v>90854.34</v>
      </c>
      <c r="EQ54">
        <v>19232.77</v>
      </c>
      <c r="ER54">
        <v>28129</v>
      </c>
      <c r="ES54">
        <v>11681.96</v>
      </c>
      <c r="ET54">
        <v>8379.84</v>
      </c>
      <c r="EU54">
        <v>24795.61</v>
      </c>
      <c r="EV54">
        <v>4512.8</v>
      </c>
      <c r="EW54">
        <v>57.14</v>
      </c>
      <c r="EX54">
        <v>18542.8</v>
      </c>
      <c r="EY54">
        <v>8254.7800000000007</v>
      </c>
      <c r="EZ54">
        <v>9270.32</v>
      </c>
      <c r="FA54">
        <v>0</v>
      </c>
      <c r="FB54">
        <v>0</v>
      </c>
      <c r="FC54">
        <v>0</v>
      </c>
      <c r="FD54">
        <v>0</v>
      </c>
      <c r="FE54">
        <v>0</v>
      </c>
      <c r="FF54">
        <v>0</v>
      </c>
      <c r="FG54">
        <v>224219.12999999998</v>
      </c>
      <c r="FH54">
        <v>1507</v>
      </c>
      <c r="FI54">
        <v>31520.639999999999</v>
      </c>
      <c r="FJ54">
        <v>9942.82</v>
      </c>
      <c r="FK54">
        <v>29000</v>
      </c>
      <c r="FL54">
        <v>229694.12631474566</v>
      </c>
      <c r="FM54">
        <v>2324124.5763147441</v>
      </c>
      <c r="FN54">
        <v>49.71</v>
      </c>
      <c r="FO54">
        <v>0</v>
      </c>
      <c r="FP54">
        <v>0</v>
      </c>
      <c r="FQ54">
        <v>63.7</v>
      </c>
      <c r="FR54">
        <v>0</v>
      </c>
      <c r="FS54">
        <v>3487.9</v>
      </c>
      <c r="FT54">
        <v>0</v>
      </c>
      <c r="FU54">
        <v>3133.88</v>
      </c>
      <c r="FV54">
        <v>9460</v>
      </c>
      <c r="FW54">
        <v>16195.19</v>
      </c>
      <c r="FX54">
        <v>2307929.3863147441</v>
      </c>
      <c r="FY54">
        <v>112074.20000000001</v>
      </c>
      <c r="FZ54">
        <v>1751460</v>
      </c>
      <c r="GA54">
        <v>242800</v>
      </c>
      <c r="GB54">
        <v>215690</v>
      </c>
      <c r="GC54">
        <v>330410</v>
      </c>
      <c r="GD54">
        <v>2540360</v>
      </c>
      <c r="GE54">
        <v>165670</v>
      </c>
      <c r="GF54">
        <v>2374690</v>
      </c>
      <c r="GG54">
        <v>112070</v>
      </c>
      <c r="GH54">
        <v>0</v>
      </c>
      <c r="GI54">
        <v>745379.72000000009</v>
      </c>
      <c r="GJ54">
        <v>13235.880000000001</v>
      </c>
      <c r="GK54">
        <v>0</v>
      </c>
      <c r="GL54">
        <v>29016.04</v>
      </c>
      <c r="GM54">
        <v>0</v>
      </c>
      <c r="GN54">
        <v>787631.64000000013</v>
      </c>
      <c r="GO54">
        <v>0</v>
      </c>
      <c r="GP54">
        <v>0</v>
      </c>
      <c r="GQ54" t="s">
        <v>7281</v>
      </c>
      <c r="GR54">
        <v>0</v>
      </c>
      <c r="GS54">
        <v>0</v>
      </c>
      <c r="GT54">
        <v>0</v>
      </c>
      <c r="GU54">
        <v>0</v>
      </c>
      <c r="GV54" s="54" t="s">
        <v>7282</v>
      </c>
      <c r="GW54">
        <v>18</v>
      </c>
      <c r="GX54">
        <v>0</v>
      </c>
      <c r="GY54">
        <v>18</v>
      </c>
      <c r="GZ54">
        <v>0</v>
      </c>
      <c r="HA54">
        <v>0</v>
      </c>
      <c r="HB54">
        <v>0</v>
      </c>
      <c r="HG54"/>
      <c r="HH54"/>
      <c r="HI54"/>
      <c r="HJ54"/>
      <c r="HK54"/>
      <c r="HL54"/>
      <c r="HM54"/>
      <c r="HN54"/>
      <c r="HO54"/>
    </row>
    <row r="55" spans="1:223" ht="12.75" customHeight="1" x14ac:dyDescent="0.35">
      <c r="A55" s="428" t="s">
        <v>833</v>
      </c>
      <c r="B55" s="429">
        <v>4</v>
      </c>
      <c r="C55" s="428" t="s">
        <v>832</v>
      </c>
      <c r="D55" s="428" t="s">
        <v>1266</v>
      </c>
      <c r="E55" s="54" t="s">
        <v>1267</v>
      </c>
      <c r="F55" s="430" t="s">
        <v>1121</v>
      </c>
      <c r="G55" s="428">
        <v>25</v>
      </c>
      <c r="H55" s="428">
        <v>0</v>
      </c>
      <c r="I55" s="54" t="s">
        <v>45</v>
      </c>
      <c r="J55" s="54" t="s">
        <v>60</v>
      </c>
      <c r="L55" t="s">
        <v>1091</v>
      </c>
      <c r="M55">
        <v>0</v>
      </c>
      <c r="N55">
        <v>0</v>
      </c>
      <c r="O55">
        <v>0</v>
      </c>
      <c r="P55">
        <v>1</v>
      </c>
      <c r="Q55">
        <v>4</v>
      </c>
      <c r="R55">
        <v>0</v>
      </c>
      <c r="S55">
        <v>0</v>
      </c>
      <c r="T55">
        <v>0</v>
      </c>
      <c r="U55">
        <v>0</v>
      </c>
      <c r="V55">
        <v>3</v>
      </c>
      <c r="W55">
        <v>0</v>
      </c>
      <c r="X55">
        <v>1</v>
      </c>
      <c r="Y55">
        <v>0</v>
      </c>
      <c r="Z55">
        <v>0</v>
      </c>
      <c r="AA55">
        <v>9</v>
      </c>
      <c r="AB55">
        <v>0</v>
      </c>
      <c r="AC55">
        <v>0</v>
      </c>
      <c r="AD55">
        <v>0</v>
      </c>
      <c r="AE55">
        <v>0</v>
      </c>
      <c r="AF55">
        <v>0</v>
      </c>
      <c r="AG55">
        <v>0</v>
      </c>
      <c r="AH55">
        <v>0</v>
      </c>
      <c r="AI55">
        <v>0</v>
      </c>
      <c r="AJ55">
        <v>0</v>
      </c>
      <c r="AK55">
        <v>0</v>
      </c>
      <c r="AL55">
        <v>0</v>
      </c>
      <c r="AM55">
        <v>0</v>
      </c>
      <c r="AN55">
        <v>0</v>
      </c>
      <c r="AO55">
        <v>0</v>
      </c>
      <c r="AP55">
        <v>0</v>
      </c>
      <c r="AQ55">
        <v>0</v>
      </c>
      <c r="AR55">
        <v>0</v>
      </c>
      <c r="AS55">
        <v>0</v>
      </c>
      <c r="AT55">
        <v>1</v>
      </c>
      <c r="AU55">
        <v>4</v>
      </c>
      <c r="AV55">
        <v>0</v>
      </c>
      <c r="AW55">
        <v>0</v>
      </c>
      <c r="AX55">
        <v>0</v>
      </c>
      <c r="AY55">
        <v>0</v>
      </c>
      <c r="AZ55">
        <v>3</v>
      </c>
      <c r="BA55">
        <v>0</v>
      </c>
      <c r="BB55">
        <v>1</v>
      </c>
      <c r="BC55">
        <v>0</v>
      </c>
      <c r="BD55">
        <v>0</v>
      </c>
      <c r="BE55">
        <v>9</v>
      </c>
      <c r="BF55">
        <v>1</v>
      </c>
      <c r="BG55">
        <v>0</v>
      </c>
      <c r="BH55">
        <v>0</v>
      </c>
      <c r="BI55">
        <v>0</v>
      </c>
      <c r="BJ55" t="s">
        <v>6600</v>
      </c>
      <c r="BK55">
        <v>23945</v>
      </c>
      <c r="BL55" t="s">
        <v>6600</v>
      </c>
      <c r="BM55">
        <v>25082</v>
      </c>
      <c r="BN55">
        <v>80</v>
      </c>
      <c r="BO55">
        <v>44336.25</v>
      </c>
      <c r="BP55">
        <v>8197</v>
      </c>
      <c r="BQ55">
        <v>9</v>
      </c>
      <c r="BR55">
        <v>0</v>
      </c>
      <c r="BS55">
        <v>138931</v>
      </c>
      <c r="BT55">
        <v>13154</v>
      </c>
      <c r="BU55">
        <v>55211</v>
      </c>
      <c r="BV55">
        <v>22999</v>
      </c>
      <c r="BW55">
        <v>35497</v>
      </c>
      <c r="BX55">
        <v>11093</v>
      </c>
      <c r="BY55">
        <v>124800</v>
      </c>
      <c r="BZ55">
        <v>1180</v>
      </c>
      <c r="CA55">
        <v>139134</v>
      </c>
      <c r="CB55">
        <v>214</v>
      </c>
      <c r="CC55">
        <v>6370</v>
      </c>
      <c r="CD55">
        <v>1815</v>
      </c>
      <c r="CE55">
        <v>2071</v>
      </c>
      <c r="CF55">
        <v>902</v>
      </c>
      <c r="CG55">
        <v>11158</v>
      </c>
      <c r="CH55">
        <v>11372</v>
      </c>
      <c r="CI55">
        <v>0</v>
      </c>
      <c r="CJ55">
        <v>4438</v>
      </c>
      <c r="CK55">
        <v>445</v>
      </c>
      <c r="CL55">
        <v>12599</v>
      </c>
      <c r="CM55">
        <v>17482</v>
      </c>
      <c r="CN55">
        <v>23</v>
      </c>
      <c r="CO55">
        <v>17505</v>
      </c>
      <c r="CP55">
        <v>0</v>
      </c>
      <c r="CQ55">
        <v>447</v>
      </c>
      <c r="CR55">
        <v>38</v>
      </c>
      <c r="CS55">
        <v>493</v>
      </c>
      <c r="CT55">
        <v>978</v>
      </c>
      <c r="CU55">
        <v>978</v>
      </c>
      <c r="CV55" s="54">
        <v>7029</v>
      </c>
      <c r="CW55" s="54">
        <v>34038</v>
      </c>
      <c r="CX55" s="54">
        <v>1561</v>
      </c>
      <c r="CY55" s="54">
        <v>0</v>
      </c>
      <c r="CZ55" s="54">
        <v>0</v>
      </c>
      <c r="DA55">
        <v>0</v>
      </c>
      <c r="DB55">
        <v>4.5</v>
      </c>
      <c r="DC55">
        <v>32.5</v>
      </c>
      <c r="DD55">
        <v>37</v>
      </c>
      <c r="DE55">
        <v>0</v>
      </c>
      <c r="DF55">
        <v>0</v>
      </c>
      <c r="DG55">
        <v>54458</v>
      </c>
      <c r="DH55">
        <v>7692</v>
      </c>
      <c r="DI55">
        <v>14113</v>
      </c>
      <c r="DJ55">
        <v>2360</v>
      </c>
      <c r="DK55">
        <v>78623</v>
      </c>
      <c r="DL55">
        <v>2232</v>
      </c>
      <c r="DM55">
        <v>67</v>
      </c>
      <c r="DN55">
        <v>1431</v>
      </c>
      <c r="DO55">
        <v>3730</v>
      </c>
      <c r="DP55">
        <v>10611</v>
      </c>
      <c r="DQ55">
        <v>93504</v>
      </c>
      <c r="DR55">
        <v>8199</v>
      </c>
      <c r="DS55">
        <v>0</v>
      </c>
      <c r="DT55">
        <v>0</v>
      </c>
      <c r="DU55">
        <v>0</v>
      </c>
      <c r="DV55">
        <v>0</v>
      </c>
      <c r="DW55">
        <v>0</v>
      </c>
      <c r="DX55">
        <v>88</v>
      </c>
      <c r="DY55">
        <v>99</v>
      </c>
      <c r="DZ55">
        <v>100</v>
      </c>
      <c r="EA55">
        <v>1999</v>
      </c>
      <c r="EB55">
        <v>0</v>
      </c>
      <c r="EC55" t="s">
        <v>709</v>
      </c>
      <c r="ED55">
        <v>4808</v>
      </c>
      <c r="EE55">
        <v>91</v>
      </c>
      <c r="EF55">
        <v>80639</v>
      </c>
      <c r="EG55">
        <v>0</v>
      </c>
      <c r="EH55" t="s">
        <v>709</v>
      </c>
      <c r="EI55">
        <v>8</v>
      </c>
      <c r="EJ55">
        <v>270800</v>
      </c>
      <c r="EK55">
        <v>0</v>
      </c>
      <c r="EL55">
        <v>0</v>
      </c>
      <c r="EM55">
        <v>1222404</v>
      </c>
      <c r="EN55">
        <v>219386</v>
      </c>
      <c r="EO55">
        <v>0</v>
      </c>
      <c r="EP55">
        <v>113502</v>
      </c>
      <c r="EQ55">
        <v>0</v>
      </c>
      <c r="ER55">
        <v>0</v>
      </c>
      <c r="ES55">
        <v>0</v>
      </c>
      <c r="ET55">
        <v>0</v>
      </c>
      <c r="EU55">
        <v>10239</v>
      </c>
      <c r="EV55">
        <v>0</v>
      </c>
      <c r="EW55">
        <v>4816</v>
      </c>
      <c r="EX55">
        <v>12500</v>
      </c>
      <c r="EY55">
        <v>11008</v>
      </c>
      <c r="EZ55">
        <v>12500</v>
      </c>
      <c r="FA55">
        <v>0</v>
      </c>
      <c r="FB55">
        <v>0</v>
      </c>
      <c r="FC55">
        <v>0</v>
      </c>
      <c r="FD55">
        <v>0</v>
      </c>
      <c r="FE55">
        <v>0</v>
      </c>
      <c r="FF55">
        <v>0</v>
      </c>
      <c r="FG55">
        <v>164565</v>
      </c>
      <c r="FH55">
        <v>0</v>
      </c>
      <c r="FI55">
        <v>62795</v>
      </c>
      <c r="FJ55">
        <v>12532</v>
      </c>
      <c r="FK55">
        <v>85</v>
      </c>
      <c r="FL55">
        <v>0</v>
      </c>
      <c r="FM55">
        <v>1681767</v>
      </c>
      <c r="FN55">
        <v>2008</v>
      </c>
      <c r="FO55">
        <v>0</v>
      </c>
      <c r="FP55">
        <v>0</v>
      </c>
      <c r="FQ55">
        <v>0</v>
      </c>
      <c r="FR55">
        <v>0</v>
      </c>
      <c r="FS55">
        <v>1542</v>
      </c>
      <c r="FT55">
        <v>0</v>
      </c>
      <c r="FU55">
        <v>4001</v>
      </c>
      <c r="FV55">
        <v>0</v>
      </c>
      <c r="FW55">
        <v>7551</v>
      </c>
      <c r="FX55">
        <v>1674216</v>
      </c>
      <c r="FY55">
        <v>0</v>
      </c>
      <c r="FZ55">
        <v>1307983</v>
      </c>
      <c r="GA55">
        <v>263979</v>
      </c>
      <c r="GB55">
        <v>182500</v>
      </c>
      <c r="GC55">
        <v>81992</v>
      </c>
      <c r="GD55">
        <v>1836454</v>
      </c>
      <c r="GE55">
        <v>25000</v>
      </c>
      <c r="GF55">
        <v>1811454</v>
      </c>
      <c r="GG55">
        <v>0</v>
      </c>
      <c r="GH55">
        <v>0</v>
      </c>
      <c r="GI55">
        <v>86000</v>
      </c>
      <c r="GJ55">
        <v>0</v>
      </c>
      <c r="GK55">
        <v>0</v>
      </c>
      <c r="GL55">
        <v>0</v>
      </c>
      <c r="GM55">
        <v>0</v>
      </c>
      <c r="GN55">
        <v>86000</v>
      </c>
      <c r="GO55" t="s">
        <v>7283</v>
      </c>
      <c r="GP55">
        <v>0</v>
      </c>
      <c r="GQ55" t="s">
        <v>7284</v>
      </c>
      <c r="GR55">
        <v>0</v>
      </c>
      <c r="GS55">
        <v>0</v>
      </c>
      <c r="GT55">
        <v>0</v>
      </c>
      <c r="GU55">
        <v>0</v>
      </c>
      <c r="GV55" s="54">
        <v>0</v>
      </c>
      <c r="GW55">
        <v>9</v>
      </c>
      <c r="GX55">
        <v>0</v>
      </c>
      <c r="GY55">
        <v>9</v>
      </c>
      <c r="GZ55">
        <v>0</v>
      </c>
      <c r="HA55">
        <v>0</v>
      </c>
      <c r="HB55">
        <v>0</v>
      </c>
      <c r="HG55"/>
      <c r="HH55"/>
      <c r="HI55"/>
      <c r="HJ55"/>
      <c r="HK55"/>
      <c r="HL55"/>
      <c r="HM55"/>
      <c r="HN55"/>
      <c r="HO55"/>
    </row>
    <row r="56" spans="1:223" ht="12.75" customHeight="1" x14ac:dyDescent="0.35">
      <c r="A56" s="428" t="s">
        <v>833</v>
      </c>
      <c r="B56" s="429">
        <v>5</v>
      </c>
      <c r="C56" s="428" t="s">
        <v>832</v>
      </c>
      <c r="D56" s="428" t="s">
        <v>1269</v>
      </c>
      <c r="E56" s="54" t="s">
        <v>1270</v>
      </c>
      <c r="F56" s="430" t="s">
        <v>1121</v>
      </c>
      <c r="G56" s="428">
        <v>17</v>
      </c>
      <c r="H56" s="428">
        <v>0</v>
      </c>
      <c r="I56" s="54" t="s">
        <v>45</v>
      </c>
      <c r="J56" s="54" t="s">
        <v>60</v>
      </c>
      <c r="L56" t="s">
        <v>1023</v>
      </c>
      <c r="M56">
        <v>0</v>
      </c>
      <c r="N56">
        <v>0</v>
      </c>
      <c r="O56">
        <v>3</v>
      </c>
      <c r="P56">
        <v>0</v>
      </c>
      <c r="Q56">
        <v>1</v>
      </c>
      <c r="R56">
        <v>0</v>
      </c>
      <c r="S56">
        <v>2</v>
      </c>
      <c r="T56">
        <v>1</v>
      </c>
      <c r="U56">
        <v>0</v>
      </c>
      <c r="V56">
        <v>2</v>
      </c>
      <c r="W56">
        <v>1</v>
      </c>
      <c r="X56">
        <v>1</v>
      </c>
      <c r="Y56">
        <v>0</v>
      </c>
      <c r="Z56">
        <v>1</v>
      </c>
      <c r="AA56">
        <v>12</v>
      </c>
      <c r="AB56">
        <v>0</v>
      </c>
      <c r="AC56">
        <v>0</v>
      </c>
      <c r="AD56">
        <v>0</v>
      </c>
      <c r="AE56">
        <v>0</v>
      </c>
      <c r="AF56">
        <v>0</v>
      </c>
      <c r="AG56">
        <v>0</v>
      </c>
      <c r="AH56">
        <v>0</v>
      </c>
      <c r="AI56">
        <v>0</v>
      </c>
      <c r="AJ56">
        <v>0</v>
      </c>
      <c r="AK56">
        <v>0</v>
      </c>
      <c r="AL56">
        <v>0</v>
      </c>
      <c r="AM56">
        <v>0</v>
      </c>
      <c r="AN56">
        <v>0</v>
      </c>
      <c r="AO56">
        <v>0</v>
      </c>
      <c r="AP56">
        <v>0</v>
      </c>
      <c r="AQ56">
        <v>0</v>
      </c>
      <c r="AR56">
        <v>0</v>
      </c>
      <c r="AS56">
        <v>3</v>
      </c>
      <c r="AT56">
        <v>0</v>
      </c>
      <c r="AU56">
        <v>1</v>
      </c>
      <c r="AV56">
        <v>0</v>
      </c>
      <c r="AW56">
        <v>2</v>
      </c>
      <c r="AX56">
        <v>1</v>
      </c>
      <c r="AY56">
        <v>0</v>
      </c>
      <c r="AZ56">
        <v>2</v>
      </c>
      <c r="BA56">
        <v>1</v>
      </c>
      <c r="BB56">
        <v>1</v>
      </c>
      <c r="BC56">
        <v>0</v>
      </c>
      <c r="BD56">
        <v>1</v>
      </c>
      <c r="BE56">
        <v>12</v>
      </c>
      <c r="BF56">
        <v>1</v>
      </c>
      <c r="BG56">
        <v>0</v>
      </c>
      <c r="BH56">
        <v>0</v>
      </c>
      <c r="BI56">
        <v>0</v>
      </c>
      <c r="BJ56" t="s">
        <v>2857</v>
      </c>
      <c r="BK56">
        <v>33318</v>
      </c>
      <c r="BL56" t="s">
        <v>2873</v>
      </c>
      <c r="BM56">
        <v>20255</v>
      </c>
      <c r="BN56">
        <v>80</v>
      </c>
      <c r="BO56">
        <v>102465</v>
      </c>
      <c r="BP56">
        <v>15224</v>
      </c>
      <c r="BQ56">
        <v>11</v>
      </c>
      <c r="BR56">
        <v>0</v>
      </c>
      <c r="BS56">
        <v>148941</v>
      </c>
      <c r="BT56">
        <v>15500</v>
      </c>
      <c r="BU56">
        <v>52925</v>
      </c>
      <c r="BV56">
        <v>17137</v>
      </c>
      <c r="BW56">
        <v>44452</v>
      </c>
      <c r="BX56">
        <v>15356</v>
      </c>
      <c r="BY56">
        <v>129870</v>
      </c>
      <c r="BZ56">
        <v>1936</v>
      </c>
      <c r="CA56">
        <v>147306</v>
      </c>
      <c r="CB56">
        <v>38</v>
      </c>
      <c r="CC56">
        <v>5892</v>
      </c>
      <c r="CD56">
        <v>1074</v>
      </c>
      <c r="CE56">
        <v>3383</v>
      </c>
      <c r="CF56">
        <v>377</v>
      </c>
      <c r="CG56">
        <v>10726</v>
      </c>
      <c r="CH56">
        <v>10764</v>
      </c>
      <c r="CI56">
        <v>84</v>
      </c>
      <c r="CJ56">
        <v>4181</v>
      </c>
      <c r="CK56">
        <v>200</v>
      </c>
      <c r="CL56">
        <v>6053</v>
      </c>
      <c r="CM56">
        <v>10434</v>
      </c>
      <c r="CN56">
        <v>291</v>
      </c>
      <c r="CO56">
        <v>10809</v>
      </c>
      <c r="CP56">
        <v>0</v>
      </c>
      <c r="CQ56">
        <v>126</v>
      </c>
      <c r="CR56">
        <v>35</v>
      </c>
      <c r="CS56">
        <v>371</v>
      </c>
      <c r="CT56">
        <v>532</v>
      </c>
      <c r="CU56">
        <v>532</v>
      </c>
      <c r="CV56" s="54">
        <v>9521</v>
      </c>
      <c r="CW56" s="54">
        <v>7275</v>
      </c>
      <c r="CX56" s="54">
        <v>10377</v>
      </c>
      <c r="CY56" s="54">
        <v>0</v>
      </c>
      <c r="CZ56" s="54">
        <v>0</v>
      </c>
      <c r="DA56">
        <v>0</v>
      </c>
      <c r="DB56">
        <v>6</v>
      </c>
      <c r="DC56">
        <v>47</v>
      </c>
      <c r="DD56">
        <v>53</v>
      </c>
      <c r="DE56">
        <v>0</v>
      </c>
      <c r="DF56">
        <v>0</v>
      </c>
      <c r="DG56">
        <v>102160</v>
      </c>
      <c r="DH56">
        <v>14128</v>
      </c>
      <c r="DI56">
        <v>76430</v>
      </c>
      <c r="DJ56">
        <v>6566</v>
      </c>
      <c r="DK56">
        <v>199284</v>
      </c>
      <c r="DL56">
        <v>6782</v>
      </c>
      <c r="DM56">
        <v>130</v>
      </c>
      <c r="DN56">
        <v>1949</v>
      </c>
      <c r="DO56">
        <v>8861</v>
      </c>
      <c r="DP56">
        <v>35149</v>
      </c>
      <c r="DQ56">
        <v>604857</v>
      </c>
      <c r="DR56">
        <v>15003</v>
      </c>
      <c r="DS56">
        <v>0</v>
      </c>
      <c r="DT56">
        <v>0</v>
      </c>
      <c r="DU56">
        <v>0</v>
      </c>
      <c r="DV56">
        <v>25018</v>
      </c>
      <c r="DW56">
        <v>14968</v>
      </c>
      <c r="DX56">
        <v>60</v>
      </c>
      <c r="DY56">
        <v>70</v>
      </c>
      <c r="DZ56">
        <v>82</v>
      </c>
      <c r="EA56">
        <v>0</v>
      </c>
      <c r="EB56">
        <v>0</v>
      </c>
      <c r="EC56" t="s">
        <v>180</v>
      </c>
      <c r="ED56">
        <v>22736</v>
      </c>
      <c r="EE56">
        <v>34</v>
      </c>
      <c r="EF56">
        <v>80658</v>
      </c>
      <c r="EG56">
        <v>0</v>
      </c>
      <c r="EH56" t="s">
        <v>709</v>
      </c>
      <c r="EI56">
        <v>3</v>
      </c>
      <c r="EJ56">
        <v>513800</v>
      </c>
      <c r="EK56">
        <v>0</v>
      </c>
      <c r="EL56">
        <v>0</v>
      </c>
      <c r="EM56">
        <v>1391187</v>
      </c>
      <c r="EN56">
        <v>159154</v>
      </c>
      <c r="EO56">
        <v>0</v>
      </c>
      <c r="EP56">
        <v>53114</v>
      </c>
      <c r="EQ56">
        <v>9975</v>
      </c>
      <c r="ER56">
        <v>13319</v>
      </c>
      <c r="ES56">
        <v>2070</v>
      </c>
      <c r="ET56">
        <v>283</v>
      </c>
      <c r="EU56">
        <v>16841</v>
      </c>
      <c r="EV56">
        <v>706</v>
      </c>
      <c r="EW56">
        <v>2551</v>
      </c>
      <c r="EX56">
        <v>19336</v>
      </c>
      <c r="EY56">
        <v>9079</v>
      </c>
      <c r="EZ56">
        <v>13721</v>
      </c>
      <c r="FA56">
        <v>0</v>
      </c>
      <c r="FB56">
        <v>0</v>
      </c>
      <c r="FC56">
        <v>0</v>
      </c>
      <c r="FD56">
        <v>4348</v>
      </c>
      <c r="FE56">
        <v>4306</v>
      </c>
      <c r="FF56">
        <v>0</v>
      </c>
      <c r="FG56">
        <v>149649</v>
      </c>
      <c r="FH56">
        <v>75107</v>
      </c>
      <c r="FI56">
        <v>33366</v>
      </c>
      <c r="FJ56">
        <v>18063</v>
      </c>
      <c r="FK56">
        <v>0</v>
      </c>
      <c r="FL56">
        <v>0</v>
      </c>
      <c r="FM56">
        <v>1826526</v>
      </c>
      <c r="FN56">
        <v>0</v>
      </c>
      <c r="FO56">
        <v>0</v>
      </c>
      <c r="FP56">
        <v>0</v>
      </c>
      <c r="FQ56">
        <v>0</v>
      </c>
      <c r="FR56">
        <v>0</v>
      </c>
      <c r="FS56">
        <v>35987</v>
      </c>
      <c r="FT56">
        <v>0</v>
      </c>
      <c r="FU56">
        <v>4123</v>
      </c>
      <c r="FV56">
        <v>300</v>
      </c>
      <c r="FW56">
        <v>40410</v>
      </c>
      <c r="FX56">
        <v>1786116</v>
      </c>
      <c r="FY56">
        <v>89137</v>
      </c>
      <c r="FZ56">
        <v>1708507</v>
      </c>
      <c r="GA56">
        <v>170505</v>
      </c>
      <c r="GB56">
        <v>149649</v>
      </c>
      <c r="GC56">
        <v>0</v>
      </c>
      <c r="GD56">
        <v>2028661</v>
      </c>
      <c r="GE56">
        <v>0</v>
      </c>
      <c r="GF56">
        <v>2028661</v>
      </c>
      <c r="GG56">
        <v>0</v>
      </c>
      <c r="GH56">
        <v>0</v>
      </c>
      <c r="GI56">
        <v>0</v>
      </c>
      <c r="GJ56">
        <v>0</v>
      </c>
      <c r="GK56">
        <v>0</v>
      </c>
      <c r="GL56">
        <v>0</v>
      </c>
      <c r="GM56">
        <v>0</v>
      </c>
      <c r="GN56">
        <v>0</v>
      </c>
      <c r="GO56">
        <v>0</v>
      </c>
      <c r="GP56">
        <v>0</v>
      </c>
      <c r="GQ56">
        <v>0</v>
      </c>
      <c r="GR56" t="s">
        <v>7285</v>
      </c>
      <c r="GS56">
        <v>0</v>
      </c>
      <c r="GT56">
        <v>0</v>
      </c>
      <c r="GU56">
        <v>0</v>
      </c>
      <c r="GV56" s="54" t="s">
        <v>7286</v>
      </c>
      <c r="GW56">
        <v>12</v>
      </c>
      <c r="GX56">
        <v>0</v>
      </c>
      <c r="GY56">
        <v>12</v>
      </c>
      <c r="GZ56">
        <v>0</v>
      </c>
      <c r="HA56">
        <v>0</v>
      </c>
      <c r="HB56">
        <v>0</v>
      </c>
      <c r="HG56"/>
      <c r="HH56"/>
      <c r="HI56"/>
      <c r="HJ56"/>
      <c r="HK56"/>
      <c r="HL56"/>
      <c r="HM56"/>
      <c r="HN56"/>
      <c r="HO56"/>
    </row>
    <row r="57" spans="1:223" ht="12.75" customHeight="1" x14ac:dyDescent="0.35">
      <c r="A57" s="428" t="s">
        <v>833</v>
      </c>
      <c r="B57" s="429">
        <v>6</v>
      </c>
      <c r="C57" s="428" t="s">
        <v>832</v>
      </c>
      <c r="D57" s="428" t="s">
        <v>1272</v>
      </c>
      <c r="E57" s="54" t="s">
        <v>1273</v>
      </c>
      <c r="F57" s="430" t="s">
        <v>1121</v>
      </c>
      <c r="G57" s="428">
        <v>41</v>
      </c>
      <c r="H57" s="428">
        <v>0</v>
      </c>
      <c r="I57" s="54" t="s">
        <v>45</v>
      </c>
      <c r="J57" s="54" t="s">
        <v>60</v>
      </c>
      <c r="L57" t="s">
        <v>751</v>
      </c>
      <c r="M57">
        <v>0</v>
      </c>
      <c r="N57">
        <v>0</v>
      </c>
      <c r="O57">
        <v>0</v>
      </c>
      <c r="P57">
        <v>0</v>
      </c>
      <c r="Q57">
        <v>0</v>
      </c>
      <c r="R57">
        <v>0</v>
      </c>
      <c r="S57">
        <v>0</v>
      </c>
      <c r="T57">
        <v>4</v>
      </c>
      <c r="U57">
        <v>0</v>
      </c>
      <c r="V57">
        <v>0</v>
      </c>
      <c r="W57">
        <v>0</v>
      </c>
      <c r="X57">
        <v>0</v>
      </c>
      <c r="Y57">
        <v>0</v>
      </c>
      <c r="Z57">
        <v>0</v>
      </c>
      <c r="AA57">
        <v>4</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4</v>
      </c>
      <c r="AY57">
        <v>0</v>
      </c>
      <c r="AZ57">
        <v>0</v>
      </c>
      <c r="BA57">
        <v>0</v>
      </c>
      <c r="BB57">
        <v>0</v>
      </c>
      <c r="BC57">
        <v>0</v>
      </c>
      <c r="BD57">
        <v>0</v>
      </c>
      <c r="BE57">
        <v>4</v>
      </c>
      <c r="BF57">
        <v>1</v>
      </c>
      <c r="BG57">
        <v>0</v>
      </c>
      <c r="BH57">
        <v>0</v>
      </c>
      <c r="BI57">
        <v>0</v>
      </c>
      <c r="BJ57" t="s">
        <v>1359</v>
      </c>
      <c r="BK57">
        <v>47562</v>
      </c>
      <c r="BL57" t="s">
        <v>6534</v>
      </c>
      <c r="BM57">
        <v>63550</v>
      </c>
      <c r="BN57">
        <v>32</v>
      </c>
      <c r="BO57">
        <v>33924</v>
      </c>
      <c r="BP57">
        <v>7896</v>
      </c>
      <c r="BQ57">
        <v>4</v>
      </c>
      <c r="BR57">
        <v>36215</v>
      </c>
      <c r="BS57">
        <v>117688</v>
      </c>
      <c r="BT57">
        <v>15116</v>
      </c>
      <c r="BU57">
        <v>45630</v>
      </c>
      <c r="BV57">
        <v>16569</v>
      </c>
      <c r="BW57">
        <v>23016</v>
      </c>
      <c r="BX57">
        <v>6565</v>
      </c>
      <c r="BY57">
        <v>91780</v>
      </c>
      <c r="BZ57">
        <v>5533</v>
      </c>
      <c r="CA57">
        <v>112429</v>
      </c>
      <c r="CB57">
        <v>26</v>
      </c>
      <c r="CC57">
        <v>3513</v>
      </c>
      <c r="CD57">
        <v>696</v>
      </c>
      <c r="CE57">
        <v>2268</v>
      </c>
      <c r="CF57">
        <v>376</v>
      </c>
      <c r="CG57">
        <v>6853</v>
      </c>
      <c r="CH57">
        <v>6879</v>
      </c>
      <c r="CI57">
        <v>0</v>
      </c>
      <c r="CJ57">
        <v>4879</v>
      </c>
      <c r="CK57">
        <v>0</v>
      </c>
      <c r="CL57">
        <v>961</v>
      </c>
      <c r="CM57">
        <v>5840</v>
      </c>
      <c r="CN57">
        <v>1095</v>
      </c>
      <c r="CO57">
        <v>6935</v>
      </c>
      <c r="CP57">
        <v>0</v>
      </c>
      <c r="CQ57">
        <v>180</v>
      </c>
      <c r="CR57">
        <v>0</v>
      </c>
      <c r="CS57">
        <v>0</v>
      </c>
      <c r="CT57">
        <v>180</v>
      </c>
      <c r="CU57">
        <v>180</v>
      </c>
      <c r="CV57" s="54">
        <v>46943</v>
      </c>
      <c r="CW57" s="54">
        <v>842</v>
      </c>
      <c r="CX57" s="54">
        <v>28587</v>
      </c>
      <c r="CY57" s="54">
        <v>0</v>
      </c>
      <c r="CZ57" s="54">
        <v>0</v>
      </c>
      <c r="DA57">
        <v>0</v>
      </c>
      <c r="DB57">
        <v>7.43</v>
      </c>
      <c r="DC57">
        <v>16.010000000000002</v>
      </c>
      <c r="DD57">
        <v>23.44</v>
      </c>
      <c r="DE57">
        <v>9</v>
      </c>
      <c r="DF57">
        <v>442</v>
      </c>
      <c r="DG57">
        <v>66333</v>
      </c>
      <c r="DH57">
        <v>14570</v>
      </c>
      <c r="DI57">
        <v>49433</v>
      </c>
      <c r="DJ57">
        <v>7289</v>
      </c>
      <c r="DK57">
        <v>137625</v>
      </c>
      <c r="DL57">
        <v>1864</v>
      </c>
      <c r="DM57">
        <v>0</v>
      </c>
      <c r="DN57">
        <v>115</v>
      </c>
      <c r="DO57">
        <v>1979</v>
      </c>
      <c r="DP57">
        <v>31185</v>
      </c>
      <c r="DQ57">
        <v>20039</v>
      </c>
      <c r="DR57">
        <v>26617</v>
      </c>
      <c r="DS57">
        <v>0</v>
      </c>
      <c r="DT57">
        <v>0</v>
      </c>
      <c r="DU57">
        <v>0</v>
      </c>
      <c r="DV57">
        <v>17334</v>
      </c>
      <c r="DW57">
        <v>10868</v>
      </c>
      <c r="DX57">
        <v>37</v>
      </c>
      <c r="DY57">
        <v>52</v>
      </c>
      <c r="DZ57">
        <v>67</v>
      </c>
      <c r="EA57">
        <v>0</v>
      </c>
      <c r="EB57">
        <v>0</v>
      </c>
      <c r="EC57" t="s">
        <v>180</v>
      </c>
      <c r="ED57">
        <v>11260</v>
      </c>
      <c r="EE57">
        <v>176</v>
      </c>
      <c r="EF57">
        <v>154000</v>
      </c>
      <c r="EG57">
        <v>0</v>
      </c>
      <c r="EH57" t="s">
        <v>703</v>
      </c>
      <c r="EI57">
        <v>0</v>
      </c>
      <c r="EJ57">
        <v>37120</v>
      </c>
      <c r="EK57">
        <v>335</v>
      </c>
      <c r="EL57">
        <v>97</v>
      </c>
      <c r="EM57">
        <v>746866</v>
      </c>
      <c r="EN57">
        <v>275181</v>
      </c>
      <c r="EO57">
        <v>482.96</v>
      </c>
      <c r="EP57">
        <v>32923.86000000035</v>
      </c>
      <c r="EQ57">
        <v>7448.2299999999786</v>
      </c>
      <c r="ER57">
        <v>11721.140000000079</v>
      </c>
      <c r="ES57">
        <v>2607.8199999999961</v>
      </c>
      <c r="ET57">
        <v>99</v>
      </c>
      <c r="EU57">
        <v>7557.5599999999995</v>
      </c>
      <c r="EV57" t="s">
        <v>7235</v>
      </c>
      <c r="EW57">
        <v>0</v>
      </c>
      <c r="EX57">
        <v>16773.21</v>
      </c>
      <c r="EY57">
        <v>1162.5</v>
      </c>
      <c r="EZ57" t="s">
        <v>7210</v>
      </c>
      <c r="FA57">
        <v>0</v>
      </c>
      <c r="FB57">
        <v>0</v>
      </c>
      <c r="FC57">
        <v>0</v>
      </c>
      <c r="FD57">
        <v>5239.0600000000004</v>
      </c>
      <c r="FE57">
        <v>0</v>
      </c>
      <c r="FF57">
        <v>0</v>
      </c>
      <c r="FG57">
        <v>86015.340000000404</v>
      </c>
      <c r="FH57">
        <v>34986</v>
      </c>
      <c r="FI57">
        <v>42070</v>
      </c>
      <c r="FJ57">
        <v>5702</v>
      </c>
      <c r="FK57">
        <v>17000</v>
      </c>
      <c r="FL57">
        <v>310176</v>
      </c>
      <c r="FM57">
        <v>1517996.3400000003</v>
      </c>
      <c r="FN57">
        <v>577</v>
      </c>
      <c r="FO57">
        <v>0</v>
      </c>
      <c r="FP57">
        <v>2314</v>
      </c>
      <c r="FQ57">
        <v>0</v>
      </c>
      <c r="FR57">
        <v>3</v>
      </c>
      <c r="FS57">
        <v>18591</v>
      </c>
      <c r="FT57">
        <v>0</v>
      </c>
      <c r="FU57">
        <v>14190</v>
      </c>
      <c r="FV57">
        <v>34218</v>
      </c>
      <c r="FW57">
        <v>69893</v>
      </c>
      <c r="FX57">
        <v>1448103.3400000003</v>
      </c>
      <c r="FY57">
        <v>1306726</v>
      </c>
      <c r="FZ57">
        <v>802400</v>
      </c>
      <c r="GA57">
        <v>203600</v>
      </c>
      <c r="GB57">
        <v>98600</v>
      </c>
      <c r="GC57">
        <v>398400</v>
      </c>
      <c r="GD57">
        <v>1503000</v>
      </c>
      <c r="GE57">
        <v>107000</v>
      </c>
      <c r="GF57">
        <v>1396000</v>
      </c>
      <c r="GG57">
        <v>1306726</v>
      </c>
      <c r="GH57">
        <v>0</v>
      </c>
      <c r="GI57">
        <v>0</v>
      </c>
      <c r="GJ57">
        <v>0</v>
      </c>
      <c r="GK57">
        <v>0</v>
      </c>
      <c r="GL57">
        <v>0</v>
      </c>
      <c r="GM57">
        <v>0</v>
      </c>
      <c r="GN57">
        <v>0</v>
      </c>
      <c r="GO57">
        <v>0</v>
      </c>
      <c r="GP57">
        <v>0</v>
      </c>
      <c r="GQ57">
        <v>0</v>
      </c>
      <c r="GR57">
        <v>0</v>
      </c>
      <c r="GS57">
        <v>0</v>
      </c>
      <c r="GT57">
        <v>0</v>
      </c>
      <c r="GU57">
        <v>0</v>
      </c>
      <c r="GV57" s="54" t="s">
        <v>7287</v>
      </c>
      <c r="GW57">
        <v>4</v>
      </c>
      <c r="GX57">
        <v>0</v>
      </c>
      <c r="GY57">
        <v>4</v>
      </c>
      <c r="GZ57">
        <v>0</v>
      </c>
      <c r="HA57">
        <v>0</v>
      </c>
      <c r="HB57">
        <v>0</v>
      </c>
      <c r="HG57"/>
      <c r="HH57"/>
      <c r="HI57"/>
      <c r="HJ57"/>
      <c r="HK57"/>
      <c r="HL57"/>
      <c r="HM57"/>
      <c r="HN57"/>
      <c r="HO57"/>
    </row>
    <row r="58" spans="1:223" ht="12.75" customHeight="1" x14ac:dyDescent="0.35">
      <c r="A58" s="428" t="s">
        <v>833</v>
      </c>
      <c r="B58" s="429">
        <v>7</v>
      </c>
      <c r="C58" s="428" t="s">
        <v>832</v>
      </c>
      <c r="D58" s="428" t="s">
        <v>1274</v>
      </c>
      <c r="E58" s="54" t="s">
        <v>1275</v>
      </c>
      <c r="F58" s="430" t="s">
        <v>1121</v>
      </c>
      <c r="G58" s="428">
        <v>28</v>
      </c>
      <c r="H58" s="428">
        <v>0</v>
      </c>
      <c r="I58" s="54" t="s">
        <v>45</v>
      </c>
      <c r="J58" s="54" t="s">
        <v>60</v>
      </c>
      <c r="L58" t="s">
        <v>809</v>
      </c>
      <c r="M58">
        <v>0</v>
      </c>
      <c r="N58">
        <v>2</v>
      </c>
      <c r="O58">
        <v>2</v>
      </c>
      <c r="P58">
        <v>0</v>
      </c>
      <c r="Q58">
        <v>0</v>
      </c>
      <c r="R58">
        <v>0</v>
      </c>
      <c r="S58">
        <v>3</v>
      </c>
      <c r="T58">
        <v>2</v>
      </c>
      <c r="U58">
        <v>1</v>
      </c>
      <c r="V58">
        <v>1</v>
      </c>
      <c r="W58">
        <v>1</v>
      </c>
      <c r="X58">
        <v>0</v>
      </c>
      <c r="Y58">
        <v>0</v>
      </c>
      <c r="Z58">
        <v>0</v>
      </c>
      <c r="AA58">
        <v>12</v>
      </c>
      <c r="AB58">
        <v>0</v>
      </c>
      <c r="AC58">
        <v>0</v>
      </c>
      <c r="AD58">
        <v>0</v>
      </c>
      <c r="AE58">
        <v>0</v>
      </c>
      <c r="AF58">
        <v>0</v>
      </c>
      <c r="AG58">
        <v>0</v>
      </c>
      <c r="AH58">
        <v>0</v>
      </c>
      <c r="AI58">
        <v>0</v>
      </c>
      <c r="AJ58">
        <v>0</v>
      </c>
      <c r="AK58">
        <v>0</v>
      </c>
      <c r="AL58">
        <v>0</v>
      </c>
      <c r="AM58">
        <v>0</v>
      </c>
      <c r="AN58">
        <v>0</v>
      </c>
      <c r="AO58">
        <v>0</v>
      </c>
      <c r="AP58">
        <v>0</v>
      </c>
      <c r="AQ58">
        <v>0</v>
      </c>
      <c r="AR58">
        <v>2</v>
      </c>
      <c r="AS58">
        <v>2</v>
      </c>
      <c r="AT58">
        <v>0</v>
      </c>
      <c r="AU58">
        <v>0</v>
      </c>
      <c r="AV58">
        <v>0</v>
      </c>
      <c r="AW58">
        <v>3</v>
      </c>
      <c r="AX58">
        <v>2</v>
      </c>
      <c r="AY58">
        <v>1</v>
      </c>
      <c r="AZ58">
        <v>1</v>
      </c>
      <c r="BA58">
        <v>1</v>
      </c>
      <c r="BB58">
        <v>0</v>
      </c>
      <c r="BC58">
        <v>0</v>
      </c>
      <c r="BD58">
        <v>0</v>
      </c>
      <c r="BE58">
        <v>12</v>
      </c>
      <c r="BF58">
        <v>1</v>
      </c>
      <c r="BG58">
        <v>0</v>
      </c>
      <c r="BH58">
        <v>0</v>
      </c>
      <c r="BI58">
        <v>0</v>
      </c>
      <c r="BJ58" t="s">
        <v>4207</v>
      </c>
      <c r="BK58">
        <v>136746</v>
      </c>
      <c r="BL58" t="s">
        <v>4207</v>
      </c>
      <c r="BM58">
        <v>87246</v>
      </c>
      <c r="BN58">
        <v>184</v>
      </c>
      <c r="BO58">
        <v>0</v>
      </c>
      <c r="BP58">
        <v>0</v>
      </c>
      <c r="BQ58">
        <v>12</v>
      </c>
      <c r="BR58">
        <v>0</v>
      </c>
      <c r="BS58">
        <v>331084</v>
      </c>
      <c r="BT58">
        <v>10646</v>
      </c>
      <c r="BU58">
        <v>83701</v>
      </c>
      <c r="BV58">
        <v>81343</v>
      </c>
      <c r="BW58">
        <v>84505</v>
      </c>
      <c r="BX58">
        <v>38840</v>
      </c>
      <c r="BY58">
        <v>288389</v>
      </c>
      <c r="BZ58">
        <v>4526</v>
      </c>
      <c r="CA58">
        <v>303561</v>
      </c>
      <c r="CB58">
        <v>23</v>
      </c>
      <c r="CC58">
        <v>4743</v>
      </c>
      <c r="CD58">
        <v>3772</v>
      </c>
      <c r="CE58">
        <v>10653</v>
      </c>
      <c r="CF58">
        <v>1947</v>
      </c>
      <c r="CG58">
        <v>21115</v>
      </c>
      <c r="CH58">
        <v>21138</v>
      </c>
      <c r="CI58">
        <v>0</v>
      </c>
      <c r="CJ58">
        <v>2936</v>
      </c>
      <c r="CK58">
        <v>1101</v>
      </c>
      <c r="CL58">
        <v>9437</v>
      </c>
      <c r="CM58">
        <v>13474</v>
      </c>
      <c r="CN58">
        <v>420</v>
      </c>
      <c r="CO58">
        <v>13894</v>
      </c>
      <c r="CP58">
        <v>0</v>
      </c>
      <c r="CQ58">
        <v>65</v>
      </c>
      <c r="CR58">
        <v>81</v>
      </c>
      <c r="CS58">
        <v>59</v>
      </c>
      <c r="CT58">
        <v>205</v>
      </c>
      <c r="CU58">
        <v>205</v>
      </c>
      <c r="CV58" s="54">
        <v>99295</v>
      </c>
      <c r="CW58" s="54">
        <v>11202</v>
      </c>
      <c r="CX58" s="54">
        <v>285217</v>
      </c>
      <c r="CY58" s="54">
        <v>0</v>
      </c>
      <c r="CZ58" s="54">
        <v>0</v>
      </c>
      <c r="DA58">
        <v>0</v>
      </c>
      <c r="DB58">
        <v>5</v>
      </c>
      <c r="DC58">
        <v>31.83</v>
      </c>
      <c r="DD58">
        <v>36.83</v>
      </c>
      <c r="DE58">
        <v>49</v>
      </c>
      <c r="DF58">
        <v>424</v>
      </c>
      <c r="DG58">
        <v>70768</v>
      </c>
      <c r="DH58">
        <v>73972</v>
      </c>
      <c r="DI58">
        <v>189479</v>
      </c>
      <c r="DJ58">
        <v>34424</v>
      </c>
      <c r="DK58">
        <v>368643</v>
      </c>
      <c r="DL58">
        <v>2313</v>
      </c>
      <c r="DM58">
        <v>504</v>
      </c>
      <c r="DN58">
        <v>4064</v>
      </c>
      <c r="DO58">
        <v>6881</v>
      </c>
      <c r="DP58">
        <v>31613</v>
      </c>
      <c r="DQ58">
        <v>11194</v>
      </c>
      <c r="DR58">
        <v>20442</v>
      </c>
      <c r="DS58">
        <v>0</v>
      </c>
      <c r="DT58">
        <v>0</v>
      </c>
      <c r="DU58">
        <v>0</v>
      </c>
      <c r="DV58">
        <v>15739</v>
      </c>
      <c r="DW58">
        <v>10420</v>
      </c>
      <c r="DX58">
        <v>20</v>
      </c>
      <c r="DY58">
        <v>53</v>
      </c>
      <c r="DZ58">
        <v>75</v>
      </c>
      <c r="EA58">
        <v>55828</v>
      </c>
      <c r="EB58">
        <v>932</v>
      </c>
      <c r="EC58" t="s">
        <v>709</v>
      </c>
      <c r="ED58">
        <v>15117</v>
      </c>
      <c r="EE58">
        <v>228</v>
      </c>
      <c r="EF58">
        <v>200000</v>
      </c>
      <c r="EG58">
        <v>23955</v>
      </c>
      <c r="EH58" t="s">
        <v>180</v>
      </c>
      <c r="EI58">
        <v>7</v>
      </c>
      <c r="EJ58">
        <v>71115</v>
      </c>
      <c r="EK58">
        <v>0</v>
      </c>
      <c r="EL58">
        <v>0</v>
      </c>
      <c r="EM58">
        <v>1750344</v>
      </c>
      <c r="EN58">
        <v>146690</v>
      </c>
      <c r="EO58">
        <v>500</v>
      </c>
      <c r="EP58">
        <v>22050</v>
      </c>
      <c r="EQ58">
        <v>24500</v>
      </c>
      <c r="ER58">
        <v>72580</v>
      </c>
      <c r="ES58">
        <v>17450</v>
      </c>
      <c r="ET58">
        <v>0</v>
      </c>
      <c r="EU58">
        <v>3575</v>
      </c>
      <c r="EV58">
        <v>0</v>
      </c>
      <c r="EW58">
        <v>0</v>
      </c>
      <c r="EX58">
        <v>22</v>
      </c>
      <c r="EY58">
        <v>14086</v>
      </c>
      <c r="EZ58">
        <v>12743</v>
      </c>
      <c r="FA58">
        <v>0</v>
      </c>
      <c r="FB58">
        <v>0</v>
      </c>
      <c r="FC58">
        <v>0</v>
      </c>
      <c r="FD58">
        <v>19069</v>
      </c>
      <c r="FE58">
        <v>0</v>
      </c>
      <c r="FF58">
        <v>0</v>
      </c>
      <c r="FG58">
        <v>186575</v>
      </c>
      <c r="FH58">
        <v>49613</v>
      </c>
      <c r="FI58">
        <v>30262</v>
      </c>
      <c r="FJ58">
        <v>16609</v>
      </c>
      <c r="FK58">
        <v>189336</v>
      </c>
      <c r="FL58">
        <v>332340</v>
      </c>
      <c r="FM58">
        <v>2701769</v>
      </c>
      <c r="FN58">
        <v>115525</v>
      </c>
      <c r="FO58">
        <v>0</v>
      </c>
      <c r="FP58">
        <v>0</v>
      </c>
      <c r="FQ58">
        <v>0</v>
      </c>
      <c r="FR58">
        <v>0</v>
      </c>
      <c r="FS58">
        <v>49170</v>
      </c>
      <c r="FT58">
        <v>0</v>
      </c>
      <c r="FU58">
        <v>0</v>
      </c>
      <c r="FV58">
        <v>0</v>
      </c>
      <c r="FW58">
        <v>164695</v>
      </c>
      <c r="FX58">
        <v>2537074</v>
      </c>
      <c r="FY58">
        <v>0</v>
      </c>
      <c r="FZ58">
        <v>1722776</v>
      </c>
      <c r="GA58">
        <v>179714</v>
      </c>
      <c r="GB58">
        <v>0</v>
      </c>
      <c r="GC58">
        <v>537650</v>
      </c>
      <c r="GD58">
        <v>2440140</v>
      </c>
      <c r="GE58">
        <v>100000</v>
      </c>
      <c r="GF58">
        <v>2340140</v>
      </c>
      <c r="GG58">
        <v>0</v>
      </c>
      <c r="GH58">
        <v>0</v>
      </c>
      <c r="GI58">
        <v>0</v>
      </c>
      <c r="GJ58">
        <v>0</v>
      </c>
      <c r="GK58">
        <v>0</v>
      </c>
      <c r="GL58">
        <v>0</v>
      </c>
      <c r="GM58">
        <v>0</v>
      </c>
      <c r="GN58">
        <v>0</v>
      </c>
      <c r="GO58" t="s">
        <v>7288</v>
      </c>
      <c r="GP58" t="s">
        <v>7289</v>
      </c>
      <c r="GQ58">
        <v>0</v>
      </c>
      <c r="GR58">
        <v>0</v>
      </c>
      <c r="GS58">
        <v>0</v>
      </c>
      <c r="GT58">
        <v>0</v>
      </c>
      <c r="GU58">
        <v>0</v>
      </c>
      <c r="GV58" s="54" t="s">
        <v>7290</v>
      </c>
      <c r="GW58">
        <v>12</v>
      </c>
      <c r="GX58">
        <v>0</v>
      </c>
      <c r="GY58">
        <v>8</v>
      </c>
      <c r="GZ58">
        <v>4</v>
      </c>
      <c r="HA58">
        <v>0</v>
      </c>
      <c r="HB58">
        <v>0</v>
      </c>
      <c r="HG58"/>
      <c r="HH58"/>
      <c r="HI58"/>
      <c r="HJ58"/>
      <c r="HK58"/>
      <c r="HL58"/>
      <c r="HM58"/>
      <c r="HN58"/>
      <c r="HO58"/>
    </row>
    <row r="59" spans="1:223" ht="12.75" customHeight="1" x14ac:dyDescent="0.35">
      <c r="A59" s="428" t="s">
        <v>833</v>
      </c>
      <c r="B59" s="429">
        <v>8</v>
      </c>
      <c r="C59" s="428" t="s">
        <v>832</v>
      </c>
      <c r="D59" s="428" t="s">
        <v>1277</v>
      </c>
      <c r="E59" s="54" t="s">
        <v>1278</v>
      </c>
      <c r="F59" s="430" t="s">
        <v>1121</v>
      </c>
      <c r="G59" s="428">
        <v>14</v>
      </c>
      <c r="H59" s="428">
        <v>0</v>
      </c>
      <c r="I59" s="54" t="s">
        <v>45</v>
      </c>
      <c r="J59" s="54" t="s">
        <v>60</v>
      </c>
      <c r="L59" t="s">
        <v>815</v>
      </c>
      <c r="M59">
        <v>0</v>
      </c>
      <c r="N59">
        <v>0</v>
      </c>
      <c r="O59">
        <v>0</v>
      </c>
      <c r="P59">
        <v>0</v>
      </c>
      <c r="Q59">
        <v>2</v>
      </c>
      <c r="R59">
        <v>2</v>
      </c>
      <c r="S59">
        <v>1</v>
      </c>
      <c r="T59">
        <v>0</v>
      </c>
      <c r="U59">
        <v>2</v>
      </c>
      <c r="V59">
        <v>2</v>
      </c>
      <c r="W59">
        <v>1</v>
      </c>
      <c r="X59">
        <v>0</v>
      </c>
      <c r="Y59">
        <v>0</v>
      </c>
      <c r="Z59">
        <v>2</v>
      </c>
      <c r="AA59">
        <v>12</v>
      </c>
      <c r="AB59">
        <v>0</v>
      </c>
      <c r="AC59">
        <v>0</v>
      </c>
      <c r="AD59">
        <v>0</v>
      </c>
      <c r="AE59">
        <v>0</v>
      </c>
      <c r="AF59">
        <v>0</v>
      </c>
      <c r="AG59">
        <v>0</v>
      </c>
      <c r="AH59">
        <v>0</v>
      </c>
      <c r="AI59">
        <v>0</v>
      </c>
      <c r="AJ59">
        <v>0</v>
      </c>
      <c r="AK59">
        <v>0</v>
      </c>
      <c r="AL59">
        <v>0</v>
      </c>
      <c r="AM59">
        <v>0</v>
      </c>
      <c r="AN59">
        <v>0</v>
      </c>
      <c r="AO59">
        <v>0</v>
      </c>
      <c r="AP59">
        <v>0</v>
      </c>
      <c r="AQ59">
        <v>0</v>
      </c>
      <c r="AR59">
        <v>0</v>
      </c>
      <c r="AS59">
        <v>0</v>
      </c>
      <c r="AT59">
        <v>0</v>
      </c>
      <c r="AU59">
        <v>2</v>
      </c>
      <c r="AV59">
        <v>2</v>
      </c>
      <c r="AW59">
        <v>1</v>
      </c>
      <c r="AX59">
        <v>0</v>
      </c>
      <c r="AY59">
        <v>2</v>
      </c>
      <c r="AZ59">
        <v>2</v>
      </c>
      <c r="BA59">
        <v>1</v>
      </c>
      <c r="BB59">
        <v>0</v>
      </c>
      <c r="BC59">
        <v>0</v>
      </c>
      <c r="BD59">
        <v>2</v>
      </c>
      <c r="BE59">
        <v>12</v>
      </c>
      <c r="BF59">
        <v>1</v>
      </c>
      <c r="BG59">
        <v>0</v>
      </c>
      <c r="BH59">
        <v>0</v>
      </c>
      <c r="BI59">
        <v>0</v>
      </c>
      <c r="BJ59" t="s">
        <v>3834</v>
      </c>
      <c r="BK59">
        <v>42474</v>
      </c>
      <c r="BL59" t="s">
        <v>3834</v>
      </c>
      <c r="BM59">
        <v>35858</v>
      </c>
      <c r="BN59">
        <v>66</v>
      </c>
      <c r="BO59">
        <v>98250</v>
      </c>
      <c r="BP59">
        <v>4675</v>
      </c>
      <c r="BQ59">
        <v>11</v>
      </c>
      <c r="BR59">
        <v>0</v>
      </c>
      <c r="BS59">
        <v>98135</v>
      </c>
      <c r="BT59">
        <v>303</v>
      </c>
      <c r="BU59">
        <v>30351</v>
      </c>
      <c r="BV59">
        <v>12609</v>
      </c>
      <c r="BW59">
        <v>16334</v>
      </c>
      <c r="BX59">
        <v>7050</v>
      </c>
      <c r="BY59">
        <v>66344</v>
      </c>
      <c r="BZ59">
        <v>19322</v>
      </c>
      <c r="CA59">
        <v>85969</v>
      </c>
      <c r="CB59">
        <v>0</v>
      </c>
      <c r="CC59">
        <v>2345</v>
      </c>
      <c r="CD59">
        <v>1050</v>
      </c>
      <c r="CE59">
        <v>1558</v>
      </c>
      <c r="CF59">
        <v>1134</v>
      </c>
      <c r="CG59">
        <v>6087</v>
      </c>
      <c r="CH59">
        <v>6087</v>
      </c>
      <c r="CI59">
        <v>0</v>
      </c>
      <c r="CJ59">
        <v>2749</v>
      </c>
      <c r="CK59">
        <v>346</v>
      </c>
      <c r="CL59">
        <v>1187</v>
      </c>
      <c r="CM59">
        <v>4282</v>
      </c>
      <c r="CN59">
        <v>236</v>
      </c>
      <c r="CO59">
        <v>4518</v>
      </c>
      <c r="CP59">
        <v>0</v>
      </c>
      <c r="CQ59">
        <v>129</v>
      </c>
      <c r="CR59">
        <v>0</v>
      </c>
      <c r="CS59">
        <v>104</v>
      </c>
      <c r="CT59">
        <v>233</v>
      </c>
      <c r="CU59">
        <v>233</v>
      </c>
      <c r="CV59" s="54">
        <v>2309</v>
      </c>
      <c r="CW59" s="54">
        <v>8949</v>
      </c>
      <c r="CX59" s="54">
        <v>2112</v>
      </c>
      <c r="CY59" s="54">
        <v>0</v>
      </c>
      <c r="CZ59" s="54">
        <v>0</v>
      </c>
      <c r="DA59">
        <v>0</v>
      </c>
      <c r="DB59">
        <v>7.4</v>
      </c>
      <c r="DC59">
        <v>39.54</v>
      </c>
      <c r="DD59">
        <v>46.94</v>
      </c>
      <c r="DE59">
        <v>32</v>
      </c>
      <c r="DF59">
        <v>551</v>
      </c>
      <c r="DG59">
        <v>79130</v>
      </c>
      <c r="DH59">
        <v>12905</v>
      </c>
      <c r="DI59">
        <v>62391</v>
      </c>
      <c r="DJ59">
        <v>10897</v>
      </c>
      <c r="DK59">
        <v>165323</v>
      </c>
      <c r="DL59">
        <v>6999</v>
      </c>
      <c r="DM59">
        <v>0</v>
      </c>
      <c r="DN59">
        <v>816</v>
      </c>
      <c r="DO59">
        <v>7815</v>
      </c>
      <c r="DP59">
        <v>14932</v>
      </c>
      <c r="DQ59">
        <v>136822</v>
      </c>
      <c r="DR59">
        <v>18117</v>
      </c>
      <c r="DS59">
        <v>0</v>
      </c>
      <c r="DT59">
        <v>0</v>
      </c>
      <c r="DU59">
        <v>0</v>
      </c>
      <c r="DV59">
        <v>18705</v>
      </c>
      <c r="DW59">
        <v>9533</v>
      </c>
      <c r="DX59">
        <v>57</v>
      </c>
      <c r="DY59">
        <v>70</v>
      </c>
      <c r="DZ59">
        <v>80</v>
      </c>
      <c r="EA59">
        <v>0</v>
      </c>
      <c r="EB59">
        <v>0</v>
      </c>
      <c r="EC59" t="s">
        <v>180</v>
      </c>
      <c r="ED59">
        <v>8744</v>
      </c>
      <c r="EE59">
        <v>123</v>
      </c>
      <c r="EF59">
        <v>174422</v>
      </c>
      <c r="EG59">
        <v>10000</v>
      </c>
      <c r="EH59" t="s">
        <v>709</v>
      </c>
      <c r="EI59">
        <v>12</v>
      </c>
      <c r="EJ59">
        <v>58522</v>
      </c>
      <c r="EK59">
        <v>3</v>
      </c>
      <c r="EL59">
        <v>13</v>
      </c>
      <c r="EM59">
        <v>1753683</v>
      </c>
      <c r="EN59">
        <v>135735</v>
      </c>
      <c r="EO59">
        <v>0</v>
      </c>
      <c r="EP59">
        <v>30351</v>
      </c>
      <c r="EQ59">
        <v>12609</v>
      </c>
      <c r="ER59">
        <v>14288</v>
      </c>
      <c r="ES59">
        <v>3590</v>
      </c>
      <c r="ET59">
        <v>787</v>
      </c>
      <c r="EU59">
        <v>8622</v>
      </c>
      <c r="EV59">
        <v>0</v>
      </c>
      <c r="EW59">
        <v>1159.72</v>
      </c>
      <c r="EX59">
        <v>8341</v>
      </c>
      <c r="EY59">
        <v>11569</v>
      </c>
      <c r="EZ59">
        <v>14620</v>
      </c>
      <c r="FA59">
        <v>0</v>
      </c>
      <c r="FB59">
        <v>0</v>
      </c>
      <c r="FC59">
        <v>0</v>
      </c>
      <c r="FD59">
        <v>46836</v>
      </c>
      <c r="FE59">
        <v>0</v>
      </c>
      <c r="FF59">
        <v>0</v>
      </c>
      <c r="FG59">
        <v>152772.72</v>
      </c>
      <c r="FH59">
        <v>28644</v>
      </c>
      <c r="FI59">
        <v>148135</v>
      </c>
      <c r="FJ59">
        <v>13188</v>
      </c>
      <c r="FK59">
        <v>0</v>
      </c>
      <c r="FL59">
        <v>419652</v>
      </c>
      <c r="FM59">
        <v>2651809.7199999997</v>
      </c>
      <c r="FN59">
        <v>4009</v>
      </c>
      <c r="FO59">
        <v>0</v>
      </c>
      <c r="FP59">
        <v>-11</v>
      </c>
      <c r="FQ59">
        <v>-13631</v>
      </c>
      <c r="FR59">
        <v>0</v>
      </c>
      <c r="FS59">
        <v>-5228</v>
      </c>
      <c r="FT59">
        <v>0</v>
      </c>
      <c r="FU59">
        <v>2493</v>
      </c>
      <c r="FV59">
        <v>-332700</v>
      </c>
      <c r="FW59">
        <v>-345068</v>
      </c>
      <c r="FX59">
        <v>2996877.7199999997</v>
      </c>
      <c r="FY59">
        <v>0</v>
      </c>
      <c r="FZ59">
        <v>1975710</v>
      </c>
      <c r="GA59">
        <v>158700</v>
      </c>
      <c r="GB59">
        <v>155508</v>
      </c>
      <c r="GC59">
        <v>188800</v>
      </c>
      <c r="GD59">
        <v>2478718</v>
      </c>
      <c r="GE59">
        <v>407000</v>
      </c>
      <c r="GF59">
        <v>2071718</v>
      </c>
      <c r="GG59">
        <v>0</v>
      </c>
      <c r="GH59">
        <v>0</v>
      </c>
      <c r="GI59">
        <v>0</v>
      </c>
      <c r="GJ59">
        <v>0</v>
      </c>
      <c r="GK59">
        <v>0</v>
      </c>
      <c r="GL59">
        <v>0</v>
      </c>
      <c r="GM59">
        <v>0</v>
      </c>
      <c r="GN59">
        <v>0</v>
      </c>
      <c r="GO59">
        <v>0</v>
      </c>
      <c r="GP59">
        <v>0</v>
      </c>
      <c r="GQ59">
        <v>0</v>
      </c>
      <c r="GR59">
        <v>0</v>
      </c>
      <c r="GS59">
        <v>0</v>
      </c>
      <c r="GT59">
        <v>0</v>
      </c>
      <c r="GU59">
        <v>0</v>
      </c>
      <c r="GV59" s="54" t="s">
        <v>7291</v>
      </c>
      <c r="GW59">
        <v>12</v>
      </c>
      <c r="GX59">
        <v>0</v>
      </c>
      <c r="GY59">
        <v>12</v>
      </c>
      <c r="GZ59">
        <v>0</v>
      </c>
      <c r="HA59">
        <v>0</v>
      </c>
      <c r="HB59">
        <v>0</v>
      </c>
      <c r="HG59"/>
      <c r="HH59"/>
      <c r="HI59"/>
      <c r="HJ59"/>
      <c r="HK59"/>
      <c r="HL59"/>
      <c r="HM59"/>
      <c r="HN59"/>
      <c r="HO59"/>
    </row>
    <row r="60" spans="1:223" ht="12.75" customHeight="1" x14ac:dyDescent="0.35">
      <c r="A60" s="428" t="s">
        <v>833</v>
      </c>
      <c r="B60" s="429">
        <v>9</v>
      </c>
      <c r="C60" s="428" t="s">
        <v>832</v>
      </c>
      <c r="D60" s="428" t="s">
        <v>1280</v>
      </c>
      <c r="E60" s="54" t="s">
        <v>1281</v>
      </c>
      <c r="F60" s="430" t="s">
        <v>1121</v>
      </c>
      <c r="G60" s="428">
        <v>41</v>
      </c>
      <c r="H60" s="428">
        <v>0</v>
      </c>
      <c r="I60" s="54" t="s">
        <v>45</v>
      </c>
      <c r="J60" s="54" t="s">
        <v>60</v>
      </c>
      <c r="L60" t="s">
        <v>1061</v>
      </c>
      <c r="M60">
        <v>3</v>
      </c>
      <c r="N60">
        <v>3</v>
      </c>
      <c r="O60">
        <v>2</v>
      </c>
      <c r="P60">
        <v>0</v>
      </c>
      <c r="Q60">
        <v>0</v>
      </c>
      <c r="R60">
        <v>0</v>
      </c>
      <c r="S60">
        <v>0</v>
      </c>
      <c r="T60">
        <v>0</v>
      </c>
      <c r="U60">
        <v>0</v>
      </c>
      <c r="V60">
        <v>0</v>
      </c>
      <c r="W60">
        <v>0</v>
      </c>
      <c r="X60">
        <v>0</v>
      </c>
      <c r="Y60">
        <v>0</v>
      </c>
      <c r="Z60">
        <v>0</v>
      </c>
      <c r="AA60">
        <v>8</v>
      </c>
      <c r="AB60">
        <v>0</v>
      </c>
      <c r="AC60">
        <v>0</v>
      </c>
      <c r="AD60">
        <v>0</v>
      </c>
      <c r="AE60">
        <v>0</v>
      </c>
      <c r="AF60">
        <v>0</v>
      </c>
      <c r="AG60">
        <v>0</v>
      </c>
      <c r="AH60">
        <v>0</v>
      </c>
      <c r="AI60">
        <v>0</v>
      </c>
      <c r="AJ60">
        <v>0</v>
      </c>
      <c r="AK60">
        <v>0</v>
      </c>
      <c r="AL60">
        <v>0</v>
      </c>
      <c r="AM60">
        <v>0</v>
      </c>
      <c r="AN60">
        <v>0</v>
      </c>
      <c r="AO60">
        <v>0</v>
      </c>
      <c r="AP60">
        <v>0</v>
      </c>
      <c r="AQ60">
        <v>3</v>
      </c>
      <c r="AR60">
        <v>3</v>
      </c>
      <c r="AS60">
        <v>2</v>
      </c>
      <c r="AT60">
        <v>0</v>
      </c>
      <c r="AU60">
        <v>0</v>
      </c>
      <c r="AV60">
        <v>0</v>
      </c>
      <c r="AW60">
        <v>0</v>
      </c>
      <c r="AX60">
        <v>0</v>
      </c>
      <c r="AY60">
        <v>0</v>
      </c>
      <c r="AZ60">
        <v>0</v>
      </c>
      <c r="BA60">
        <v>0</v>
      </c>
      <c r="BB60">
        <v>0</v>
      </c>
      <c r="BC60">
        <v>0</v>
      </c>
      <c r="BD60">
        <v>0</v>
      </c>
      <c r="BE60">
        <v>8</v>
      </c>
      <c r="BF60">
        <v>0.35783783783783785</v>
      </c>
      <c r="BG60">
        <v>0.64216216216216215</v>
      </c>
      <c r="BH60">
        <v>0</v>
      </c>
      <c r="BI60">
        <v>0</v>
      </c>
      <c r="BJ60" t="s">
        <v>1222</v>
      </c>
      <c r="BK60">
        <v>77206</v>
      </c>
      <c r="BL60" t="s">
        <v>1222</v>
      </c>
      <c r="BM60">
        <v>89927</v>
      </c>
      <c r="BN60">
        <v>108</v>
      </c>
      <c r="BO60">
        <v>0</v>
      </c>
      <c r="BP60">
        <v>31825</v>
      </c>
      <c r="BQ60">
        <v>8</v>
      </c>
      <c r="BR60">
        <v>0</v>
      </c>
      <c r="BS60">
        <v>189729</v>
      </c>
      <c r="BT60">
        <v>3774</v>
      </c>
      <c r="BU60">
        <v>75231</v>
      </c>
      <c r="BV60">
        <v>38574</v>
      </c>
      <c r="BW60">
        <v>42247</v>
      </c>
      <c r="BX60">
        <v>10375</v>
      </c>
      <c r="BY60">
        <v>166427</v>
      </c>
      <c r="BZ60">
        <v>11948</v>
      </c>
      <c r="CA60">
        <v>182149</v>
      </c>
      <c r="CB60">
        <v>28</v>
      </c>
      <c r="CC60">
        <v>8608</v>
      </c>
      <c r="CD60">
        <v>2467</v>
      </c>
      <c r="CE60">
        <v>4773</v>
      </c>
      <c r="CF60">
        <v>928</v>
      </c>
      <c r="CG60">
        <v>16776</v>
      </c>
      <c r="CH60">
        <v>16804</v>
      </c>
      <c r="CI60">
        <v>78</v>
      </c>
      <c r="CJ60">
        <v>5101</v>
      </c>
      <c r="CK60">
        <v>157</v>
      </c>
      <c r="CL60">
        <v>1735</v>
      </c>
      <c r="CM60">
        <v>6993</v>
      </c>
      <c r="CN60">
        <v>0</v>
      </c>
      <c r="CO60">
        <v>7071</v>
      </c>
      <c r="CP60">
        <v>0</v>
      </c>
      <c r="CQ60">
        <v>192</v>
      </c>
      <c r="CR60">
        <v>1</v>
      </c>
      <c r="CS60">
        <v>1</v>
      </c>
      <c r="CT60">
        <v>194</v>
      </c>
      <c r="CU60">
        <v>194</v>
      </c>
      <c r="CV60" s="54">
        <v>39364</v>
      </c>
      <c r="CW60" s="54">
        <v>11585</v>
      </c>
      <c r="CX60" s="54">
        <v>28389</v>
      </c>
      <c r="CY60" s="54">
        <v>0</v>
      </c>
      <c r="CZ60" s="54">
        <v>0</v>
      </c>
      <c r="DA60">
        <v>0</v>
      </c>
      <c r="DB60">
        <v>6.5</v>
      </c>
      <c r="DC60">
        <v>30</v>
      </c>
      <c r="DD60">
        <v>36.5</v>
      </c>
      <c r="DE60">
        <v>0</v>
      </c>
      <c r="DF60">
        <v>0</v>
      </c>
      <c r="DG60">
        <v>136358</v>
      </c>
      <c r="DH60">
        <v>40113</v>
      </c>
      <c r="DI60">
        <v>117445</v>
      </c>
      <c r="DJ60">
        <v>15571</v>
      </c>
      <c r="DK60">
        <v>309487</v>
      </c>
      <c r="DL60">
        <v>3816</v>
      </c>
      <c r="DM60">
        <v>67</v>
      </c>
      <c r="DN60">
        <v>209</v>
      </c>
      <c r="DO60">
        <v>4092</v>
      </c>
      <c r="DP60">
        <v>32449</v>
      </c>
      <c r="DQ60">
        <v>75253</v>
      </c>
      <c r="DR60">
        <v>25483</v>
      </c>
      <c r="DS60">
        <v>0</v>
      </c>
      <c r="DT60">
        <v>0</v>
      </c>
      <c r="DU60">
        <v>0</v>
      </c>
      <c r="DV60">
        <v>30880</v>
      </c>
      <c r="DW60">
        <v>17572</v>
      </c>
      <c r="DX60">
        <v>75</v>
      </c>
      <c r="DY60">
        <v>81</v>
      </c>
      <c r="DZ60">
        <v>88</v>
      </c>
      <c r="EA60">
        <v>34590</v>
      </c>
      <c r="EB60">
        <v>4381</v>
      </c>
      <c r="EC60" t="s">
        <v>709</v>
      </c>
      <c r="ED60">
        <v>11074</v>
      </c>
      <c r="EE60">
        <v>241</v>
      </c>
      <c r="EF60">
        <v>200430</v>
      </c>
      <c r="EG60">
        <v>0</v>
      </c>
      <c r="EH60" t="s">
        <v>709</v>
      </c>
      <c r="EI60">
        <v>8</v>
      </c>
      <c r="EJ60">
        <v>149863</v>
      </c>
      <c r="EK60">
        <v>303</v>
      </c>
      <c r="EL60">
        <v>40</v>
      </c>
      <c r="EM60">
        <v>1202200</v>
      </c>
      <c r="EN60">
        <v>245414</v>
      </c>
      <c r="EO60">
        <v>1041.57</v>
      </c>
      <c r="EP60">
        <v>65448.89</v>
      </c>
      <c r="EQ60">
        <v>21930</v>
      </c>
      <c r="ER60">
        <v>23673.11</v>
      </c>
      <c r="ES60">
        <v>5479.04</v>
      </c>
      <c r="ET60">
        <v>5402</v>
      </c>
      <c r="EU60">
        <v>8804.92</v>
      </c>
      <c r="EV60">
        <v>0</v>
      </c>
      <c r="EW60">
        <v>0</v>
      </c>
      <c r="EX60">
        <v>8964.76</v>
      </c>
      <c r="EY60">
        <v>7896.5</v>
      </c>
      <c r="EZ60">
        <v>13447.14</v>
      </c>
      <c r="FA60">
        <v>0</v>
      </c>
      <c r="FB60">
        <v>0</v>
      </c>
      <c r="FC60">
        <v>0</v>
      </c>
      <c r="FD60">
        <v>15760</v>
      </c>
      <c r="FE60">
        <v>14220.7</v>
      </c>
      <c r="FF60">
        <v>0</v>
      </c>
      <c r="FG60">
        <v>0</v>
      </c>
      <c r="FH60">
        <v>50868</v>
      </c>
      <c r="FI60">
        <v>90795</v>
      </c>
      <c r="FJ60">
        <v>16540</v>
      </c>
      <c r="FK60">
        <v>0</v>
      </c>
      <c r="FL60">
        <v>123827</v>
      </c>
      <c r="FM60">
        <v>0</v>
      </c>
      <c r="FN60">
        <v>6153</v>
      </c>
      <c r="FO60">
        <v>112</v>
      </c>
      <c r="FP60">
        <v>0</v>
      </c>
      <c r="FQ60">
        <v>357</v>
      </c>
      <c r="FR60">
        <v>638</v>
      </c>
      <c r="FS60">
        <v>88437</v>
      </c>
      <c r="FT60">
        <v>0</v>
      </c>
      <c r="FU60">
        <v>15854</v>
      </c>
      <c r="FV60">
        <v>0</v>
      </c>
      <c r="FW60">
        <v>111551</v>
      </c>
      <c r="FX60">
        <v>0</v>
      </c>
      <c r="FY60">
        <v>0</v>
      </c>
      <c r="FZ60">
        <v>1256480</v>
      </c>
      <c r="GA60">
        <v>220240</v>
      </c>
      <c r="GB60">
        <v>208160</v>
      </c>
      <c r="GC60">
        <v>253067</v>
      </c>
      <c r="GD60">
        <v>1937947</v>
      </c>
      <c r="GE60">
        <v>52730</v>
      </c>
      <c r="GF60">
        <v>1885217</v>
      </c>
      <c r="GG60">
        <v>0</v>
      </c>
      <c r="GH60">
        <v>0</v>
      </c>
      <c r="GI60">
        <v>0</v>
      </c>
      <c r="GJ60">
        <v>0</v>
      </c>
      <c r="GK60">
        <v>0</v>
      </c>
      <c r="GL60">
        <v>0</v>
      </c>
      <c r="GM60">
        <v>0</v>
      </c>
      <c r="GN60">
        <v>0</v>
      </c>
      <c r="GO60" t="s">
        <v>7292</v>
      </c>
      <c r="GP60">
        <v>0</v>
      </c>
      <c r="GQ60">
        <v>0</v>
      </c>
      <c r="GR60" t="s">
        <v>1223</v>
      </c>
      <c r="GS60">
        <v>0</v>
      </c>
      <c r="GT60">
        <v>0</v>
      </c>
      <c r="GU60">
        <v>0</v>
      </c>
      <c r="GV60" s="54">
        <v>0</v>
      </c>
      <c r="GW60">
        <v>8</v>
      </c>
      <c r="GX60">
        <v>0</v>
      </c>
      <c r="GY60">
        <v>8</v>
      </c>
      <c r="GZ60">
        <v>0</v>
      </c>
      <c r="HA60">
        <v>0</v>
      </c>
      <c r="HB60">
        <v>0</v>
      </c>
      <c r="HG60"/>
      <c r="HH60"/>
      <c r="HI60"/>
      <c r="HJ60"/>
      <c r="HK60"/>
      <c r="HL60"/>
      <c r="HM60"/>
      <c r="HN60"/>
      <c r="HO60"/>
    </row>
    <row r="61" spans="1:223" ht="12.75" customHeight="1" x14ac:dyDescent="0.35">
      <c r="A61" s="428" t="s">
        <v>833</v>
      </c>
      <c r="B61" s="429">
        <v>10</v>
      </c>
      <c r="C61" s="428" t="s">
        <v>832</v>
      </c>
      <c r="D61" s="428" t="s">
        <v>1283</v>
      </c>
      <c r="E61" s="54" t="s">
        <v>1284</v>
      </c>
      <c r="F61" s="430" t="s">
        <v>1121</v>
      </c>
      <c r="G61" s="428">
        <v>43</v>
      </c>
      <c r="H61" s="428">
        <v>0</v>
      </c>
      <c r="I61" s="54" t="s">
        <v>45</v>
      </c>
      <c r="J61" s="54" t="s">
        <v>60</v>
      </c>
      <c r="L61" t="s">
        <v>919</v>
      </c>
      <c r="M61">
        <v>0</v>
      </c>
      <c r="N61">
        <v>3</v>
      </c>
      <c r="O61">
        <v>0</v>
      </c>
      <c r="P61">
        <v>4</v>
      </c>
      <c r="Q61">
        <v>0</v>
      </c>
      <c r="R61">
        <v>0</v>
      </c>
      <c r="S61">
        <v>0</v>
      </c>
      <c r="T61">
        <v>0</v>
      </c>
      <c r="U61">
        <v>0</v>
      </c>
      <c r="V61">
        <v>0</v>
      </c>
      <c r="W61">
        <v>0</v>
      </c>
      <c r="X61">
        <v>0</v>
      </c>
      <c r="Y61">
        <v>0</v>
      </c>
      <c r="Z61">
        <v>0</v>
      </c>
      <c r="AA61">
        <v>7</v>
      </c>
      <c r="AB61">
        <v>0</v>
      </c>
      <c r="AC61">
        <v>0</v>
      </c>
      <c r="AD61">
        <v>0</v>
      </c>
      <c r="AE61">
        <v>0</v>
      </c>
      <c r="AF61">
        <v>0</v>
      </c>
      <c r="AG61">
        <v>0</v>
      </c>
      <c r="AH61">
        <v>0</v>
      </c>
      <c r="AI61">
        <v>0</v>
      </c>
      <c r="AJ61">
        <v>0</v>
      </c>
      <c r="AK61">
        <v>0</v>
      </c>
      <c r="AL61">
        <v>0</v>
      </c>
      <c r="AM61">
        <v>0</v>
      </c>
      <c r="AN61">
        <v>0</v>
      </c>
      <c r="AO61">
        <v>0</v>
      </c>
      <c r="AP61">
        <v>0</v>
      </c>
      <c r="AQ61">
        <v>0</v>
      </c>
      <c r="AR61">
        <v>3</v>
      </c>
      <c r="AS61">
        <v>0</v>
      </c>
      <c r="AT61">
        <v>4</v>
      </c>
      <c r="AU61">
        <v>0</v>
      </c>
      <c r="AV61">
        <v>0</v>
      </c>
      <c r="AW61">
        <v>0</v>
      </c>
      <c r="AX61">
        <v>0</v>
      </c>
      <c r="AY61">
        <v>0</v>
      </c>
      <c r="AZ61">
        <v>0</v>
      </c>
      <c r="BA61">
        <v>0</v>
      </c>
      <c r="BB61">
        <v>0</v>
      </c>
      <c r="BC61">
        <v>0</v>
      </c>
      <c r="BD61">
        <v>0</v>
      </c>
      <c r="BE61">
        <v>7</v>
      </c>
      <c r="BF61">
        <v>1</v>
      </c>
      <c r="BG61">
        <v>0</v>
      </c>
      <c r="BH61">
        <v>0</v>
      </c>
      <c r="BI61">
        <v>7</v>
      </c>
      <c r="BJ61" t="s">
        <v>1556</v>
      </c>
      <c r="BK61">
        <v>205877</v>
      </c>
      <c r="BL61" t="s">
        <v>1556</v>
      </c>
      <c r="BM61">
        <v>185579</v>
      </c>
      <c r="BN61">
        <v>146</v>
      </c>
      <c r="BO61">
        <v>52342</v>
      </c>
      <c r="BP61">
        <v>39146</v>
      </c>
      <c r="BQ61">
        <v>7</v>
      </c>
      <c r="BR61">
        <v>52342</v>
      </c>
      <c r="BS61">
        <v>185783</v>
      </c>
      <c r="BT61">
        <v>6001</v>
      </c>
      <c r="BU61">
        <v>50229</v>
      </c>
      <c r="BV61">
        <v>54306</v>
      </c>
      <c r="BW61">
        <v>47943</v>
      </c>
      <c r="BX61">
        <v>17688</v>
      </c>
      <c r="BY61">
        <v>170166</v>
      </c>
      <c r="BZ61">
        <v>2259</v>
      </c>
      <c r="CA61">
        <v>178426</v>
      </c>
      <c r="CB61">
        <v>13</v>
      </c>
      <c r="CC61">
        <v>7122</v>
      </c>
      <c r="CD61">
        <v>3785</v>
      </c>
      <c r="CE61">
        <v>7862</v>
      </c>
      <c r="CF61">
        <v>956</v>
      </c>
      <c r="CG61">
        <v>19725</v>
      </c>
      <c r="CH61">
        <v>19738</v>
      </c>
      <c r="CI61">
        <v>0</v>
      </c>
      <c r="CJ61">
        <v>2143</v>
      </c>
      <c r="CK61">
        <v>327</v>
      </c>
      <c r="CL61">
        <v>1958</v>
      </c>
      <c r="CM61">
        <v>4428</v>
      </c>
      <c r="CN61">
        <v>109</v>
      </c>
      <c r="CO61">
        <v>4537</v>
      </c>
      <c r="CP61">
        <v>0</v>
      </c>
      <c r="CQ61">
        <v>67</v>
      </c>
      <c r="CR61">
        <v>2</v>
      </c>
      <c r="CS61">
        <v>3</v>
      </c>
      <c r="CT61">
        <v>72</v>
      </c>
      <c r="CU61">
        <v>72</v>
      </c>
      <c r="CV61" s="54">
        <v>104320</v>
      </c>
      <c r="CW61" s="54">
        <v>11218</v>
      </c>
      <c r="CX61" s="54">
        <v>286032</v>
      </c>
      <c r="CY61" s="54">
        <v>0</v>
      </c>
      <c r="CZ61" s="54">
        <v>156</v>
      </c>
      <c r="DA61">
        <v>213</v>
      </c>
      <c r="DB61">
        <v>1</v>
      </c>
      <c r="DC61">
        <v>27.9</v>
      </c>
      <c r="DD61">
        <v>28.9</v>
      </c>
      <c r="DE61">
        <v>233</v>
      </c>
      <c r="DF61">
        <v>11636</v>
      </c>
      <c r="DG61">
        <v>93037</v>
      </c>
      <c r="DH61">
        <v>87061</v>
      </c>
      <c r="DI61">
        <v>328164</v>
      </c>
      <c r="DJ61">
        <v>46263</v>
      </c>
      <c r="DK61">
        <v>554525</v>
      </c>
      <c r="DL61">
        <v>2443</v>
      </c>
      <c r="DM61">
        <v>0</v>
      </c>
      <c r="DN61">
        <v>1343</v>
      </c>
      <c r="DO61">
        <v>3786</v>
      </c>
      <c r="DP61">
        <v>42648</v>
      </c>
      <c r="DQ61">
        <v>52373</v>
      </c>
      <c r="DR61">
        <v>25378</v>
      </c>
      <c r="DS61">
        <v>0</v>
      </c>
      <c r="DT61">
        <v>9</v>
      </c>
      <c r="DU61">
        <v>461</v>
      </c>
      <c r="DV61">
        <v>22830</v>
      </c>
      <c r="DW61">
        <v>14560</v>
      </c>
      <c r="DX61">
        <v>48</v>
      </c>
      <c r="DY61">
        <v>72</v>
      </c>
      <c r="DZ61">
        <v>83</v>
      </c>
      <c r="EA61">
        <v>0</v>
      </c>
      <c r="EB61">
        <v>0</v>
      </c>
      <c r="EC61" t="s">
        <v>180</v>
      </c>
      <c r="ED61">
        <v>55345</v>
      </c>
      <c r="EE61">
        <v>82</v>
      </c>
      <c r="EF61">
        <v>512939</v>
      </c>
      <c r="EG61">
        <v>0</v>
      </c>
      <c r="EH61" t="s">
        <v>709</v>
      </c>
      <c r="EI61">
        <v>7</v>
      </c>
      <c r="EJ61">
        <v>292201</v>
      </c>
      <c r="EK61">
        <v>0</v>
      </c>
      <c r="EL61">
        <v>0</v>
      </c>
      <c r="EM61">
        <v>1117504.9399999997</v>
      </c>
      <c r="EN61">
        <v>768400.42</v>
      </c>
      <c r="EO61">
        <v>520</v>
      </c>
      <c r="EP61">
        <v>47851</v>
      </c>
      <c r="EQ61">
        <v>24038</v>
      </c>
      <c r="ER61">
        <v>36870</v>
      </c>
      <c r="ES61">
        <v>4104</v>
      </c>
      <c r="ET61">
        <v>0</v>
      </c>
      <c r="EU61">
        <v>2183</v>
      </c>
      <c r="EV61">
        <v>0</v>
      </c>
      <c r="EW61">
        <v>0</v>
      </c>
      <c r="EX61">
        <v>10650</v>
      </c>
      <c r="EY61">
        <v>12334</v>
      </c>
      <c r="EZ61">
        <v>8529</v>
      </c>
      <c r="FA61">
        <v>0</v>
      </c>
      <c r="FB61">
        <v>0</v>
      </c>
      <c r="FC61">
        <v>0</v>
      </c>
      <c r="FD61">
        <v>5334</v>
      </c>
      <c r="FE61">
        <v>0</v>
      </c>
      <c r="FF61">
        <v>0</v>
      </c>
      <c r="FG61">
        <v>152413</v>
      </c>
      <c r="FH61">
        <v>92787.12</v>
      </c>
      <c r="FI61">
        <v>202266.34000000003</v>
      </c>
      <c r="FJ61">
        <v>2539.0499999999997</v>
      </c>
      <c r="FK61">
        <v>17500</v>
      </c>
      <c r="FL61">
        <v>0</v>
      </c>
      <c r="FM61">
        <v>2353410.8699999996</v>
      </c>
      <c r="FN61">
        <v>39815.18</v>
      </c>
      <c r="FO61">
        <v>0</v>
      </c>
      <c r="FP61">
        <v>232444.23</v>
      </c>
      <c r="FQ61">
        <v>0</v>
      </c>
      <c r="FR61">
        <v>0</v>
      </c>
      <c r="FS61">
        <v>47771.41</v>
      </c>
      <c r="FT61">
        <v>0</v>
      </c>
      <c r="FU61">
        <v>64108.32</v>
      </c>
      <c r="FV61">
        <v>0</v>
      </c>
      <c r="FW61">
        <v>384139.14000000007</v>
      </c>
      <c r="FX61">
        <v>1969271.7299999995</v>
      </c>
      <c r="FY61">
        <v>559610.18999999994</v>
      </c>
      <c r="FZ61">
        <v>1132380</v>
      </c>
      <c r="GA61">
        <v>732767</v>
      </c>
      <c r="GB61">
        <v>145286</v>
      </c>
      <c r="GC61">
        <v>388439</v>
      </c>
      <c r="GD61">
        <v>2398872</v>
      </c>
      <c r="GE61">
        <v>437860</v>
      </c>
      <c r="GF61">
        <v>1961012</v>
      </c>
      <c r="GG61">
        <v>620960</v>
      </c>
      <c r="GH61">
        <v>0</v>
      </c>
      <c r="GI61">
        <v>0</v>
      </c>
      <c r="GJ61">
        <v>120951</v>
      </c>
      <c r="GK61">
        <v>0</v>
      </c>
      <c r="GL61">
        <v>0</v>
      </c>
      <c r="GM61">
        <v>0</v>
      </c>
      <c r="GN61">
        <v>120951</v>
      </c>
      <c r="GO61">
        <v>0</v>
      </c>
      <c r="GP61">
        <v>0</v>
      </c>
      <c r="GQ61">
        <v>0</v>
      </c>
      <c r="GR61">
        <v>0</v>
      </c>
      <c r="GS61">
        <v>0</v>
      </c>
      <c r="GT61">
        <v>0</v>
      </c>
      <c r="GU61" s="423">
        <v>0</v>
      </c>
      <c r="GV61" s="54" t="s">
        <v>7293</v>
      </c>
      <c r="GW61">
        <v>7</v>
      </c>
      <c r="GX61">
        <v>0</v>
      </c>
      <c r="GY61">
        <v>7</v>
      </c>
      <c r="GZ61">
        <v>0</v>
      </c>
      <c r="HA61">
        <v>0</v>
      </c>
      <c r="HB61">
        <v>0</v>
      </c>
      <c r="HG61"/>
      <c r="HH61"/>
      <c r="HI61"/>
      <c r="HJ61"/>
      <c r="HK61"/>
      <c r="HL61"/>
      <c r="HM61"/>
      <c r="HN61"/>
      <c r="HO61"/>
    </row>
    <row r="62" spans="1:223" ht="12.75" customHeight="1" x14ac:dyDescent="0.35">
      <c r="A62" s="428" t="s">
        <v>833</v>
      </c>
      <c r="B62" s="429">
        <v>11</v>
      </c>
      <c r="C62" s="428" t="s">
        <v>832</v>
      </c>
      <c r="D62" s="428" t="s">
        <v>1286</v>
      </c>
      <c r="E62" s="54" t="s">
        <v>1287</v>
      </c>
      <c r="F62" s="430" t="s">
        <v>1121</v>
      </c>
      <c r="G62" s="428">
        <v>41</v>
      </c>
      <c r="H62" s="428">
        <v>0</v>
      </c>
      <c r="I62" s="54" t="s">
        <v>45</v>
      </c>
      <c r="J62" s="54" t="s">
        <v>60</v>
      </c>
      <c r="L62" t="s">
        <v>885</v>
      </c>
      <c r="M62">
        <v>4</v>
      </c>
      <c r="N62">
        <v>0</v>
      </c>
      <c r="O62">
        <v>0</v>
      </c>
      <c r="P62">
        <v>0</v>
      </c>
      <c r="Q62">
        <v>16</v>
      </c>
      <c r="R62">
        <v>9</v>
      </c>
      <c r="S62">
        <v>1</v>
      </c>
      <c r="T62">
        <v>26</v>
      </c>
      <c r="U62">
        <v>33</v>
      </c>
      <c r="V62">
        <v>10</v>
      </c>
      <c r="W62">
        <v>0</v>
      </c>
      <c r="X62">
        <v>5</v>
      </c>
      <c r="Y62">
        <v>0</v>
      </c>
      <c r="Z62">
        <v>0</v>
      </c>
      <c r="AA62">
        <v>104</v>
      </c>
      <c r="AB62">
        <v>0</v>
      </c>
      <c r="AC62">
        <v>0</v>
      </c>
      <c r="AD62">
        <v>0</v>
      </c>
      <c r="AE62">
        <v>0</v>
      </c>
      <c r="AF62">
        <v>0</v>
      </c>
      <c r="AG62">
        <v>0</v>
      </c>
      <c r="AH62">
        <v>0</v>
      </c>
      <c r="AI62">
        <v>0</v>
      </c>
      <c r="AJ62">
        <v>0</v>
      </c>
      <c r="AK62">
        <v>0</v>
      </c>
      <c r="AL62">
        <v>0</v>
      </c>
      <c r="AM62">
        <v>0</v>
      </c>
      <c r="AN62">
        <v>0</v>
      </c>
      <c r="AO62">
        <v>0</v>
      </c>
      <c r="AP62">
        <v>0</v>
      </c>
      <c r="AQ62">
        <v>4</v>
      </c>
      <c r="AR62">
        <v>0</v>
      </c>
      <c r="AS62">
        <v>0</v>
      </c>
      <c r="AT62">
        <v>0</v>
      </c>
      <c r="AU62">
        <v>16</v>
      </c>
      <c r="AV62">
        <v>9</v>
      </c>
      <c r="AW62">
        <v>1</v>
      </c>
      <c r="AX62">
        <v>26</v>
      </c>
      <c r="AY62">
        <v>33</v>
      </c>
      <c r="AZ62">
        <v>10</v>
      </c>
      <c r="BA62">
        <v>0</v>
      </c>
      <c r="BB62">
        <v>5</v>
      </c>
      <c r="BC62">
        <v>0</v>
      </c>
      <c r="BD62">
        <v>0</v>
      </c>
      <c r="BE62">
        <v>104</v>
      </c>
      <c r="BF62">
        <v>0.93722334004024144</v>
      </c>
      <c r="BG62">
        <v>6.2776659959758549E-2</v>
      </c>
      <c r="BH62">
        <v>0</v>
      </c>
      <c r="BI62">
        <v>0</v>
      </c>
      <c r="BJ62" t="s">
        <v>6358</v>
      </c>
      <c r="BK62">
        <v>112023</v>
      </c>
      <c r="BL62" t="s">
        <v>1297</v>
      </c>
      <c r="BM62">
        <v>137715</v>
      </c>
      <c r="BN62">
        <v>509</v>
      </c>
      <c r="BO62">
        <v>521627.79</v>
      </c>
      <c r="BP62">
        <v>94108.160000000003</v>
      </c>
      <c r="BQ62">
        <v>99</v>
      </c>
      <c r="BR62">
        <v>0</v>
      </c>
      <c r="BS62">
        <v>1288704</v>
      </c>
      <c r="BT62">
        <v>116530</v>
      </c>
      <c r="BU62">
        <v>381788</v>
      </c>
      <c r="BV62">
        <v>268606</v>
      </c>
      <c r="BW62">
        <v>369442</v>
      </c>
      <c r="BX62">
        <v>94970</v>
      </c>
      <c r="BY62">
        <v>1114806</v>
      </c>
      <c r="BZ62">
        <v>7939</v>
      </c>
      <c r="CA62">
        <v>1239275</v>
      </c>
      <c r="CB62">
        <v>2009</v>
      </c>
      <c r="CC62">
        <v>53330</v>
      </c>
      <c r="CD62">
        <v>27739</v>
      </c>
      <c r="CE62">
        <v>53569</v>
      </c>
      <c r="CF62">
        <v>6905</v>
      </c>
      <c r="CG62">
        <v>141543</v>
      </c>
      <c r="CH62">
        <v>143552</v>
      </c>
      <c r="CI62">
        <v>668</v>
      </c>
      <c r="CJ62">
        <v>30998</v>
      </c>
      <c r="CK62">
        <v>5083</v>
      </c>
      <c r="CL62">
        <v>29316</v>
      </c>
      <c r="CM62">
        <v>65397</v>
      </c>
      <c r="CN62">
        <v>7160</v>
      </c>
      <c r="CO62">
        <v>73225</v>
      </c>
      <c r="CP62">
        <v>58</v>
      </c>
      <c r="CQ62">
        <v>1642</v>
      </c>
      <c r="CR62">
        <v>269</v>
      </c>
      <c r="CS62">
        <v>564</v>
      </c>
      <c r="CT62">
        <v>2475</v>
      </c>
      <c r="CU62">
        <v>2533</v>
      </c>
      <c r="CV62" s="54">
        <v>47796</v>
      </c>
      <c r="CW62" s="54">
        <v>10641</v>
      </c>
      <c r="CX62" s="54">
        <v>10720</v>
      </c>
      <c r="CY62" s="54">
        <v>0</v>
      </c>
      <c r="CZ62" s="54">
        <v>0</v>
      </c>
      <c r="DA62">
        <v>176</v>
      </c>
      <c r="DB62">
        <v>53.32</v>
      </c>
      <c r="DC62">
        <v>281.02999999999997</v>
      </c>
      <c r="DD62">
        <v>334.34999999999997</v>
      </c>
      <c r="DE62">
        <v>460</v>
      </c>
      <c r="DF62">
        <v>8280</v>
      </c>
      <c r="DG62">
        <v>704071</v>
      </c>
      <c r="DH62">
        <v>211997</v>
      </c>
      <c r="DI62">
        <v>919922</v>
      </c>
      <c r="DJ62">
        <v>103664</v>
      </c>
      <c r="DK62">
        <v>1939654</v>
      </c>
      <c r="DL62">
        <v>42261</v>
      </c>
      <c r="DM62">
        <v>3926</v>
      </c>
      <c r="DN62">
        <v>7468</v>
      </c>
      <c r="DO62">
        <v>53655</v>
      </c>
      <c r="DP62">
        <v>446099</v>
      </c>
      <c r="DQ62">
        <v>1150347</v>
      </c>
      <c r="DR62">
        <v>228376</v>
      </c>
      <c r="DS62">
        <v>0</v>
      </c>
      <c r="DT62">
        <v>0</v>
      </c>
      <c r="DU62">
        <v>11</v>
      </c>
      <c r="DV62">
        <v>245224</v>
      </c>
      <c r="DW62">
        <v>119506</v>
      </c>
      <c r="DX62">
        <v>75</v>
      </c>
      <c r="DY62">
        <v>80</v>
      </c>
      <c r="DZ62">
        <v>87</v>
      </c>
      <c r="EA62">
        <v>285737</v>
      </c>
      <c r="EB62">
        <v>31305</v>
      </c>
      <c r="EC62" t="s">
        <v>703</v>
      </c>
      <c r="ED62">
        <v>91199</v>
      </c>
      <c r="EE62">
        <v>1567</v>
      </c>
      <c r="EF62">
        <v>1713369</v>
      </c>
      <c r="EG62">
        <v>0</v>
      </c>
      <c r="EH62" t="s">
        <v>709</v>
      </c>
      <c r="EI62">
        <v>63</v>
      </c>
      <c r="EJ62">
        <v>799374</v>
      </c>
      <c r="EK62">
        <v>274</v>
      </c>
      <c r="EL62">
        <v>148</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0</v>
      </c>
      <c r="FS62">
        <v>0</v>
      </c>
      <c r="FT62">
        <v>0</v>
      </c>
      <c r="FU62">
        <v>0</v>
      </c>
      <c r="FV62">
        <v>0</v>
      </c>
      <c r="FW62">
        <v>0</v>
      </c>
      <c r="FX62">
        <v>0</v>
      </c>
      <c r="FY62">
        <v>0</v>
      </c>
      <c r="FZ62">
        <v>0</v>
      </c>
      <c r="GA62">
        <v>0</v>
      </c>
      <c r="GB62">
        <v>0</v>
      </c>
      <c r="GC62">
        <v>0</v>
      </c>
      <c r="GD62">
        <v>0</v>
      </c>
      <c r="GE62">
        <v>0</v>
      </c>
      <c r="GF62">
        <v>0</v>
      </c>
      <c r="GG62">
        <v>0</v>
      </c>
      <c r="GH62">
        <v>0</v>
      </c>
      <c r="GI62">
        <v>0</v>
      </c>
      <c r="GJ62">
        <v>0</v>
      </c>
      <c r="GK62">
        <v>0</v>
      </c>
      <c r="GL62">
        <v>0</v>
      </c>
      <c r="GM62">
        <v>0</v>
      </c>
      <c r="GN62">
        <v>0</v>
      </c>
      <c r="GO62">
        <v>0</v>
      </c>
      <c r="GP62" t="s">
        <v>7294</v>
      </c>
      <c r="GQ62" t="s">
        <v>7295</v>
      </c>
      <c r="GR62">
        <v>0</v>
      </c>
      <c r="GS62">
        <v>0</v>
      </c>
      <c r="GT62">
        <v>0</v>
      </c>
      <c r="GU62">
        <v>0</v>
      </c>
      <c r="GV62" s="54">
        <v>0</v>
      </c>
      <c r="GW62">
        <v>104</v>
      </c>
      <c r="GX62">
        <v>0</v>
      </c>
      <c r="GY62">
        <v>103</v>
      </c>
      <c r="GZ62">
        <v>1</v>
      </c>
      <c r="HA62">
        <v>0</v>
      </c>
      <c r="HB62">
        <v>0</v>
      </c>
      <c r="HG62"/>
      <c r="HH62"/>
      <c r="HI62"/>
      <c r="HJ62"/>
      <c r="HK62"/>
      <c r="HL62"/>
      <c r="HM62"/>
      <c r="HN62"/>
      <c r="HO62"/>
    </row>
    <row r="63" spans="1:223" ht="12.75" customHeight="1" x14ac:dyDescent="0.35">
      <c r="A63" s="428" t="s">
        <v>833</v>
      </c>
      <c r="B63" s="429">
        <v>12</v>
      </c>
      <c r="C63" s="428" t="s">
        <v>832</v>
      </c>
      <c r="D63" s="428" t="s">
        <v>1289</v>
      </c>
      <c r="E63" s="54" t="s">
        <v>1290</v>
      </c>
      <c r="F63" s="430" t="s">
        <v>1121</v>
      </c>
      <c r="G63" s="428">
        <v>48</v>
      </c>
      <c r="H63" s="428">
        <v>0</v>
      </c>
      <c r="I63" s="54" t="s">
        <v>45</v>
      </c>
      <c r="J63" s="54" t="s">
        <v>60</v>
      </c>
      <c r="L63" t="s">
        <v>1021</v>
      </c>
      <c r="M63">
        <v>5</v>
      </c>
      <c r="N63">
        <v>0</v>
      </c>
      <c r="O63">
        <v>1</v>
      </c>
      <c r="P63">
        <v>0</v>
      </c>
      <c r="Q63">
        <v>0</v>
      </c>
      <c r="R63">
        <v>1</v>
      </c>
      <c r="S63">
        <v>1</v>
      </c>
      <c r="T63">
        <v>1</v>
      </c>
      <c r="U63">
        <v>0</v>
      </c>
      <c r="V63">
        <v>1</v>
      </c>
      <c r="W63">
        <v>0</v>
      </c>
      <c r="X63">
        <v>1</v>
      </c>
      <c r="Y63">
        <v>0</v>
      </c>
      <c r="Z63">
        <v>1</v>
      </c>
      <c r="AA63">
        <v>12</v>
      </c>
      <c r="AB63">
        <v>0</v>
      </c>
      <c r="AC63">
        <v>0</v>
      </c>
      <c r="AD63">
        <v>0</v>
      </c>
      <c r="AE63">
        <v>0</v>
      </c>
      <c r="AF63">
        <v>0</v>
      </c>
      <c r="AG63">
        <v>0</v>
      </c>
      <c r="AH63">
        <v>0</v>
      </c>
      <c r="AI63">
        <v>0</v>
      </c>
      <c r="AJ63">
        <v>0</v>
      </c>
      <c r="AK63">
        <v>0</v>
      </c>
      <c r="AL63">
        <v>0</v>
      </c>
      <c r="AM63">
        <v>0</v>
      </c>
      <c r="AN63">
        <v>0</v>
      </c>
      <c r="AO63">
        <v>0</v>
      </c>
      <c r="AP63">
        <v>0</v>
      </c>
      <c r="AQ63">
        <v>5</v>
      </c>
      <c r="AR63">
        <v>0</v>
      </c>
      <c r="AS63">
        <v>1</v>
      </c>
      <c r="AT63">
        <v>0</v>
      </c>
      <c r="AU63">
        <v>0</v>
      </c>
      <c r="AV63">
        <v>1</v>
      </c>
      <c r="AW63">
        <v>1</v>
      </c>
      <c r="AX63">
        <v>1</v>
      </c>
      <c r="AY63">
        <v>0</v>
      </c>
      <c r="AZ63">
        <v>1</v>
      </c>
      <c r="BA63">
        <v>0</v>
      </c>
      <c r="BB63">
        <v>1</v>
      </c>
      <c r="BC63">
        <v>0</v>
      </c>
      <c r="BD63">
        <v>1</v>
      </c>
      <c r="BE63">
        <v>12</v>
      </c>
      <c r="BF63">
        <v>0.62729760067349516</v>
      </c>
      <c r="BG63">
        <v>0.37270239932650479</v>
      </c>
      <c r="BH63">
        <v>0</v>
      </c>
      <c r="BI63">
        <v>0</v>
      </c>
      <c r="BJ63">
        <v>0</v>
      </c>
      <c r="BK63">
        <v>98131</v>
      </c>
      <c r="BL63" t="s">
        <v>107</v>
      </c>
      <c r="BM63">
        <v>48140</v>
      </c>
      <c r="BN63">
        <v>91</v>
      </c>
      <c r="BO63">
        <v>98810</v>
      </c>
      <c r="BP63">
        <v>10194</v>
      </c>
      <c r="BQ63">
        <v>12</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s="54">
        <v>21583</v>
      </c>
      <c r="CW63" s="54">
        <v>0</v>
      </c>
      <c r="CX63" s="54">
        <v>23119</v>
      </c>
      <c r="CY63" s="54">
        <v>0</v>
      </c>
      <c r="CZ63" s="54">
        <v>0</v>
      </c>
      <c r="DA63">
        <v>0</v>
      </c>
      <c r="DB63">
        <v>0</v>
      </c>
      <c r="DC63">
        <v>0</v>
      </c>
      <c r="DD63">
        <v>0</v>
      </c>
      <c r="DE63">
        <v>211</v>
      </c>
      <c r="DF63">
        <v>2953</v>
      </c>
      <c r="DG63">
        <v>0</v>
      </c>
      <c r="DH63">
        <v>0</v>
      </c>
      <c r="DI63">
        <v>0</v>
      </c>
      <c r="DJ63">
        <v>0</v>
      </c>
      <c r="DK63">
        <v>0</v>
      </c>
      <c r="DL63">
        <v>0</v>
      </c>
      <c r="DM63">
        <v>0</v>
      </c>
      <c r="DN63">
        <v>0</v>
      </c>
      <c r="DO63">
        <v>0</v>
      </c>
      <c r="DP63">
        <v>0</v>
      </c>
      <c r="DQ63">
        <v>0</v>
      </c>
      <c r="DR63">
        <v>0</v>
      </c>
      <c r="DS63">
        <v>0</v>
      </c>
      <c r="DT63">
        <v>0</v>
      </c>
      <c r="DU63">
        <v>0</v>
      </c>
      <c r="DV63">
        <v>68011</v>
      </c>
      <c r="DW63">
        <v>48380</v>
      </c>
      <c r="DX63">
        <v>38</v>
      </c>
      <c r="DY63">
        <v>61</v>
      </c>
      <c r="DZ63">
        <v>74</v>
      </c>
      <c r="EA63">
        <v>0</v>
      </c>
      <c r="EB63">
        <v>0</v>
      </c>
      <c r="EC63" t="s">
        <v>180</v>
      </c>
      <c r="ED63">
        <v>21223</v>
      </c>
      <c r="EE63">
        <v>91</v>
      </c>
      <c r="EF63">
        <v>265907</v>
      </c>
      <c r="EG63">
        <v>0</v>
      </c>
      <c r="EH63" t="s">
        <v>180</v>
      </c>
      <c r="EI63">
        <v>0</v>
      </c>
      <c r="EJ63">
        <v>0</v>
      </c>
      <c r="EK63">
        <v>0</v>
      </c>
      <c r="EL63">
        <v>0</v>
      </c>
      <c r="EM63">
        <v>0</v>
      </c>
      <c r="EN63">
        <v>0</v>
      </c>
      <c r="EO63">
        <v>0</v>
      </c>
      <c r="EP63">
        <v>0</v>
      </c>
      <c r="EQ63">
        <v>0</v>
      </c>
      <c r="ER63">
        <v>0</v>
      </c>
      <c r="ES63">
        <v>0</v>
      </c>
      <c r="ET63">
        <v>0</v>
      </c>
      <c r="EU63">
        <v>0</v>
      </c>
      <c r="EV63">
        <v>0</v>
      </c>
      <c r="EW63">
        <v>0</v>
      </c>
      <c r="EX63">
        <v>0</v>
      </c>
      <c r="EY63">
        <v>13455.64</v>
      </c>
      <c r="EZ63">
        <v>0</v>
      </c>
      <c r="FA63">
        <v>0</v>
      </c>
      <c r="FB63">
        <v>0</v>
      </c>
      <c r="FC63">
        <v>0</v>
      </c>
      <c r="FD63">
        <v>14125.31</v>
      </c>
      <c r="FE63">
        <v>0</v>
      </c>
      <c r="FF63">
        <v>0</v>
      </c>
      <c r="FG63">
        <v>0</v>
      </c>
      <c r="FH63">
        <v>0</v>
      </c>
      <c r="FI63">
        <v>0</v>
      </c>
      <c r="FJ63">
        <v>0</v>
      </c>
      <c r="FK63">
        <v>0</v>
      </c>
      <c r="FL63">
        <v>0</v>
      </c>
      <c r="FM63">
        <v>0</v>
      </c>
      <c r="FN63">
        <v>0</v>
      </c>
      <c r="FO63">
        <v>0</v>
      </c>
      <c r="FP63">
        <v>0</v>
      </c>
      <c r="FQ63">
        <v>0</v>
      </c>
      <c r="FR63">
        <v>0</v>
      </c>
      <c r="FS63">
        <v>0</v>
      </c>
      <c r="FT63">
        <v>0</v>
      </c>
      <c r="FU63">
        <v>0</v>
      </c>
      <c r="FV63">
        <v>0</v>
      </c>
      <c r="FW63">
        <v>0</v>
      </c>
      <c r="FX63">
        <v>0</v>
      </c>
      <c r="FY63">
        <v>0</v>
      </c>
      <c r="FZ63">
        <v>0</v>
      </c>
      <c r="GA63">
        <v>0</v>
      </c>
      <c r="GB63">
        <v>0</v>
      </c>
      <c r="GC63">
        <v>0</v>
      </c>
      <c r="GD63">
        <v>0</v>
      </c>
      <c r="GE63">
        <v>0</v>
      </c>
      <c r="GF63">
        <v>0</v>
      </c>
      <c r="GG63">
        <v>0</v>
      </c>
      <c r="GH63">
        <v>0</v>
      </c>
      <c r="GI63">
        <v>0</v>
      </c>
      <c r="GJ63">
        <v>0</v>
      </c>
      <c r="GK63">
        <v>0</v>
      </c>
      <c r="GL63">
        <v>0</v>
      </c>
      <c r="GM63">
        <v>0</v>
      </c>
      <c r="GN63">
        <v>0</v>
      </c>
      <c r="GO63">
        <v>0</v>
      </c>
      <c r="GP63">
        <v>0</v>
      </c>
      <c r="GQ63" t="s">
        <v>7296</v>
      </c>
      <c r="GR63">
        <v>0</v>
      </c>
      <c r="GS63">
        <v>0</v>
      </c>
      <c r="GT63">
        <v>0</v>
      </c>
      <c r="GU63">
        <v>0</v>
      </c>
      <c r="GV63" s="54">
        <v>0</v>
      </c>
      <c r="GW63">
        <v>12</v>
      </c>
      <c r="GX63">
        <v>0</v>
      </c>
      <c r="GY63">
        <v>11</v>
      </c>
      <c r="GZ63">
        <v>1</v>
      </c>
      <c r="HA63">
        <v>0</v>
      </c>
      <c r="HB63">
        <v>0</v>
      </c>
      <c r="HG63"/>
      <c r="HH63"/>
      <c r="HI63"/>
      <c r="HJ63"/>
      <c r="HK63"/>
      <c r="HL63"/>
      <c r="HM63"/>
      <c r="HN63"/>
      <c r="HO63" s="423"/>
    </row>
    <row r="64" spans="1:223" ht="12.75" customHeight="1" x14ac:dyDescent="0.35">
      <c r="A64" s="428" t="s">
        <v>833</v>
      </c>
      <c r="B64" s="429">
        <v>13</v>
      </c>
      <c r="C64" s="428" t="s">
        <v>832</v>
      </c>
      <c r="D64" s="428" t="s">
        <v>1292</v>
      </c>
      <c r="E64" s="54" t="s">
        <v>1293</v>
      </c>
      <c r="F64" s="430" t="s">
        <v>1121</v>
      </c>
      <c r="G64" s="428">
        <v>47</v>
      </c>
      <c r="H64" s="428">
        <v>0</v>
      </c>
      <c r="I64" s="54" t="s">
        <v>45</v>
      </c>
      <c r="J64" s="54" t="s">
        <v>60</v>
      </c>
      <c r="L64" t="s">
        <v>1025</v>
      </c>
      <c r="M64">
        <v>12</v>
      </c>
      <c r="N64">
        <v>0</v>
      </c>
      <c r="O64">
        <v>0</v>
      </c>
      <c r="P64">
        <v>0</v>
      </c>
      <c r="Q64">
        <v>0</v>
      </c>
      <c r="R64">
        <v>0</v>
      </c>
      <c r="S64">
        <v>0</v>
      </c>
      <c r="T64">
        <v>0</v>
      </c>
      <c r="U64">
        <v>0</v>
      </c>
      <c r="V64">
        <v>1</v>
      </c>
      <c r="W64">
        <v>0</v>
      </c>
      <c r="X64">
        <v>0</v>
      </c>
      <c r="Y64">
        <v>0</v>
      </c>
      <c r="Z64">
        <v>0</v>
      </c>
      <c r="AA64">
        <v>13</v>
      </c>
      <c r="AB64">
        <v>0</v>
      </c>
      <c r="AC64">
        <v>0</v>
      </c>
      <c r="AD64">
        <v>0</v>
      </c>
      <c r="AE64">
        <v>0</v>
      </c>
      <c r="AF64">
        <v>0</v>
      </c>
      <c r="AG64">
        <v>0</v>
      </c>
      <c r="AH64">
        <v>0</v>
      </c>
      <c r="AI64">
        <v>0</v>
      </c>
      <c r="AJ64">
        <v>0</v>
      </c>
      <c r="AK64">
        <v>0</v>
      </c>
      <c r="AL64">
        <v>0</v>
      </c>
      <c r="AM64">
        <v>0</v>
      </c>
      <c r="AN64">
        <v>0</v>
      </c>
      <c r="AO64">
        <v>0</v>
      </c>
      <c r="AP64">
        <v>0</v>
      </c>
      <c r="AQ64">
        <v>12</v>
      </c>
      <c r="AR64">
        <v>0</v>
      </c>
      <c r="AS64">
        <v>0</v>
      </c>
      <c r="AT64">
        <v>0</v>
      </c>
      <c r="AU64">
        <v>0</v>
      </c>
      <c r="AV64">
        <v>0</v>
      </c>
      <c r="AW64">
        <v>0</v>
      </c>
      <c r="AX64">
        <v>0</v>
      </c>
      <c r="AY64">
        <v>0</v>
      </c>
      <c r="AZ64">
        <v>1</v>
      </c>
      <c r="BA64">
        <v>0</v>
      </c>
      <c r="BB64">
        <v>0</v>
      </c>
      <c r="BC64">
        <v>0</v>
      </c>
      <c r="BD64">
        <v>0</v>
      </c>
      <c r="BE64">
        <v>13</v>
      </c>
      <c r="BF64">
        <v>0.35725190839694654</v>
      </c>
      <c r="BG64">
        <v>0.64274809160305346</v>
      </c>
      <c r="BH64">
        <v>0</v>
      </c>
      <c r="BI64">
        <v>0</v>
      </c>
      <c r="BJ64" t="s">
        <v>4529</v>
      </c>
      <c r="BK64">
        <v>122304</v>
      </c>
      <c r="BL64" t="s">
        <v>4529</v>
      </c>
      <c r="BM64">
        <v>52111</v>
      </c>
      <c r="BN64">
        <v>143</v>
      </c>
      <c r="BO64">
        <v>139256</v>
      </c>
      <c r="BP64">
        <v>27910</v>
      </c>
      <c r="BQ64">
        <v>13</v>
      </c>
      <c r="BR64">
        <v>0</v>
      </c>
      <c r="BS64">
        <v>164922</v>
      </c>
      <c r="BT64">
        <v>1286</v>
      </c>
      <c r="BU64">
        <v>56676</v>
      </c>
      <c r="BV64">
        <v>36788</v>
      </c>
      <c r="BW64">
        <v>56346</v>
      </c>
      <c r="BX64">
        <v>10794</v>
      </c>
      <c r="BY64">
        <v>160604</v>
      </c>
      <c r="BZ64">
        <v>7467</v>
      </c>
      <c r="CA64">
        <v>169357</v>
      </c>
      <c r="CB64">
        <v>12</v>
      </c>
      <c r="CC64">
        <v>7282</v>
      </c>
      <c r="CD64">
        <v>4746</v>
      </c>
      <c r="CE64">
        <v>8031</v>
      </c>
      <c r="CF64">
        <v>1436</v>
      </c>
      <c r="CG64">
        <v>21495</v>
      </c>
      <c r="CH64">
        <v>21507</v>
      </c>
      <c r="CI64">
        <v>0</v>
      </c>
      <c r="CJ64">
        <v>6051</v>
      </c>
      <c r="CK64">
        <v>2494</v>
      </c>
      <c r="CL64">
        <v>9277</v>
      </c>
      <c r="CM64">
        <v>17822</v>
      </c>
      <c r="CN64">
        <v>10</v>
      </c>
      <c r="CO64">
        <v>17832</v>
      </c>
      <c r="CP64">
        <v>0</v>
      </c>
      <c r="CQ64">
        <v>503</v>
      </c>
      <c r="CR64">
        <v>144</v>
      </c>
      <c r="CS64">
        <v>639</v>
      </c>
      <c r="CT64">
        <v>1286</v>
      </c>
      <c r="CU64">
        <v>1286</v>
      </c>
      <c r="CV64" s="54">
        <v>14568</v>
      </c>
      <c r="CW64" s="54">
        <v>8590</v>
      </c>
      <c r="CX64" s="54">
        <v>11472</v>
      </c>
      <c r="CY64" s="54">
        <v>0</v>
      </c>
      <c r="CZ64" s="54">
        <v>0</v>
      </c>
      <c r="DA64">
        <v>214</v>
      </c>
      <c r="DB64">
        <v>7.1</v>
      </c>
      <c r="DC64">
        <v>38.5</v>
      </c>
      <c r="DD64">
        <v>45.6</v>
      </c>
      <c r="DE64">
        <v>223</v>
      </c>
      <c r="DF64">
        <v>9297</v>
      </c>
      <c r="DG64">
        <v>211186</v>
      </c>
      <c r="DH64">
        <v>81013</v>
      </c>
      <c r="DI64">
        <v>331211</v>
      </c>
      <c r="DJ64">
        <v>37526</v>
      </c>
      <c r="DK64">
        <v>660936</v>
      </c>
      <c r="DL64">
        <v>9865</v>
      </c>
      <c r="DM64">
        <v>3772</v>
      </c>
      <c r="DN64">
        <v>4273</v>
      </c>
      <c r="DO64">
        <v>17910</v>
      </c>
      <c r="DP64">
        <v>27658</v>
      </c>
      <c r="DQ64">
        <v>94136</v>
      </c>
      <c r="DR64">
        <v>58132</v>
      </c>
      <c r="DS64">
        <v>0</v>
      </c>
      <c r="DT64">
        <v>0</v>
      </c>
      <c r="DU64">
        <v>214</v>
      </c>
      <c r="DV64">
        <v>53228</v>
      </c>
      <c r="DW64">
        <v>0</v>
      </c>
      <c r="DX64">
        <v>22</v>
      </c>
      <c r="DY64">
        <v>52</v>
      </c>
      <c r="DZ64">
        <v>72</v>
      </c>
      <c r="EA64">
        <v>56858</v>
      </c>
      <c r="EB64">
        <v>0</v>
      </c>
      <c r="EC64" t="s">
        <v>706</v>
      </c>
      <c r="ED64">
        <v>29383</v>
      </c>
      <c r="EE64">
        <v>519</v>
      </c>
      <c r="EF64">
        <v>351791</v>
      </c>
      <c r="EG64">
        <v>0</v>
      </c>
      <c r="EH64" t="s">
        <v>709</v>
      </c>
      <c r="EI64">
        <v>13</v>
      </c>
      <c r="EJ64">
        <v>150751</v>
      </c>
      <c r="EK64">
        <v>30726</v>
      </c>
      <c r="EL64">
        <v>31961</v>
      </c>
      <c r="EM64">
        <v>1490506</v>
      </c>
      <c r="EN64">
        <v>492252</v>
      </c>
      <c r="EO64">
        <v>0</v>
      </c>
      <c r="EP64">
        <v>44670</v>
      </c>
      <c r="EQ64">
        <v>23790</v>
      </c>
      <c r="ER64">
        <v>31426</v>
      </c>
      <c r="ES64">
        <v>13467</v>
      </c>
      <c r="ET64">
        <v>4370</v>
      </c>
      <c r="EU64">
        <v>20342</v>
      </c>
      <c r="EV64">
        <v>4089</v>
      </c>
      <c r="EW64">
        <v>6352</v>
      </c>
      <c r="EX64">
        <v>9986</v>
      </c>
      <c r="EY64">
        <v>17443</v>
      </c>
      <c r="EZ64">
        <v>39112</v>
      </c>
      <c r="FA64">
        <v>0</v>
      </c>
      <c r="FB64">
        <v>0</v>
      </c>
      <c r="FC64">
        <v>0</v>
      </c>
      <c r="FD64">
        <v>7714</v>
      </c>
      <c r="FE64">
        <v>0</v>
      </c>
      <c r="FF64">
        <v>0</v>
      </c>
      <c r="FG64">
        <v>222761</v>
      </c>
      <c r="FH64">
        <v>222372</v>
      </c>
      <c r="FI64">
        <v>51934</v>
      </c>
      <c r="FJ64">
        <v>41070</v>
      </c>
      <c r="FK64">
        <v>89230</v>
      </c>
      <c r="FL64">
        <v>313010</v>
      </c>
      <c r="FM64">
        <v>2923135</v>
      </c>
      <c r="FN64">
        <v>10437</v>
      </c>
      <c r="FO64">
        <v>9171</v>
      </c>
      <c r="FP64">
        <v>4928</v>
      </c>
      <c r="FQ64">
        <v>3123</v>
      </c>
      <c r="FR64">
        <v>0</v>
      </c>
      <c r="FS64">
        <v>21000</v>
      </c>
      <c r="FT64">
        <v>0</v>
      </c>
      <c r="FU64">
        <v>14648</v>
      </c>
      <c r="FV64">
        <v>117119</v>
      </c>
      <c r="FW64">
        <v>180426</v>
      </c>
      <c r="FX64">
        <v>2742709</v>
      </c>
      <c r="FY64">
        <v>505453</v>
      </c>
      <c r="FZ64">
        <v>1500000</v>
      </c>
      <c r="GA64">
        <v>500000</v>
      </c>
      <c r="GB64">
        <v>230000</v>
      </c>
      <c r="GC64">
        <v>720000</v>
      </c>
      <c r="GD64">
        <v>2950000</v>
      </c>
      <c r="GE64">
        <v>150000</v>
      </c>
      <c r="GF64">
        <v>2800000</v>
      </c>
      <c r="GG64">
        <v>0</v>
      </c>
      <c r="GH64">
        <v>0</v>
      </c>
      <c r="GI64">
        <v>40000</v>
      </c>
      <c r="GJ64">
        <v>0</v>
      </c>
      <c r="GK64">
        <v>0</v>
      </c>
      <c r="GL64">
        <v>0</v>
      </c>
      <c r="GM64">
        <v>0</v>
      </c>
      <c r="GN64">
        <v>40000</v>
      </c>
      <c r="GO64">
        <v>0</v>
      </c>
      <c r="GP64" t="s">
        <v>7297</v>
      </c>
      <c r="GQ64">
        <v>0</v>
      </c>
      <c r="GR64">
        <v>0</v>
      </c>
      <c r="GS64">
        <v>0</v>
      </c>
      <c r="GT64" t="s">
        <v>7298</v>
      </c>
      <c r="GU64">
        <v>0</v>
      </c>
      <c r="GV64" s="54">
        <v>0</v>
      </c>
      <c r="GW64">
        <v>13</v>
      </c>
      <c r="GX64">
        <v>0</v>
      </c>
      <c r="GY64">
        <v>12</v>
      </c>
      <c r="GZ64">
        <v>0</v>
      </c>
      <c r="HA64">
        <v>1</v>
      </c>
      <c r="HB64">
        <v>0</v>
      </c>
      <c r="HG64"/>
      <c r="HH64"/>
      <c r="HI64"/>
      <c r="HJ64"/>
      <c r="HK64"/>
      <c r="HL64"/>
      <c r="HM64"/>
      <c r="HN64"/>
      <c r="HO64"/>
    </row>
    <row r="65" spans="1:223" ht="12.75" customHeight="1" x14ac:dyDescent="0.35">
      <c r="A65" s="428" t="s">
        <v>833</v>
      </c>
      <c r="B65" s="429">
        <v>14</v>
      </c>
      <c r="C65" s="428" t="s">
        <v>832</v>
      </c>
      <c r="D65" s="428" t="s">
        <v>1295</v>
      </c>
      <c r="E65" s="54" t="s">
        <v>1296</v>
      </c>
      <c r="F65" s="430" t="s">
        <v>1121</v>
      </c>
      <c r="G65" s="428">
        <v>14</v>
      </c>
      <c r="H65" s="428">
        <v>0</v>
      </c>
      <c r="I65" s="54" t="s">
        <v>45</v>
      </c>
      <c r="J65" s="54" t="s">
        <v>60</v>
      </c>
      <c r="L65" t="s">
        <v>909</v>
      </c>
      <c r="M65">
        <v>1</v>
      </c>
      <c r="N65">
        <v>0</v>
      </c>
      <c r="O65">
        <v>0</v>
      </c>
      <c r="P65">
        <v>0</v>
      </c>
      <c r="Q65">
        <v>1</v>
      </c>
      <c r="R65">
        <v>3</v>
      </c>
      <c r="S65">
        <v>4</v>
      </c>
      <c r="T65">
        <v>5</v>
      </c>
      <c r="U65">
        <v>0</v>
      </c>
      <c r="V65">
        <v>0</v>
      </c>
      <c r="W65">
        <v>0</v>
      </c>
      <c r="X65">
        <v>2</v>
      </c>
      <c r="Y65">
        <v>0</v>
      </c>
      <c r="Z65">
        <v>0</v>
      </c>
      <c r="AA65">
        <v>16</v>
      </c>
      <c r="AB65">
        <v>0</v>
      </c>
      <c r="AC65">
        <v>0</v>
      </c>
      <c r="AD65">
        <v>0</v>
      </c>
      <c r="AE65">
        <v>0</v>
      </c>
      <c r="AF65">
        <v>2</v>
      </c>
      <c r="AG65">
        <v>2</v>
      </c>
      <c r="AH65">
        <v>1</v>
      </c>
      <c r="AI65">
        <v>0</v>
      </c>
      <c r="AJ65">
        <v>0</v>
      </c>
      <c r="AK65">
        <v>0</v>
      </c>
      <c r="AL65">
        <v>0</v>
      </c>
      <c r="AM65">
        <v>0</v>
      </c>
      <c r="AN65">
        <v>0</v>
      </c>
      <c r="AO65">
        <v>0</v>
      </c>
      <c r="AP65">
        <v>5</v>
      </c>
      <c r="AQ65">
        <v>1</v>
      </c>
      <c r="AR65">
        <v>0</v>
      </c>
      <c r="AS65">
        <v>0</v>
      </c>
      <c r="AT65">
        <v>0</v>
      </c>
      <c r="AU65">
        <v>3</v>
      </c>
      <c r="AV65">
        <v>5</v>
      </c>
      <c r="AW65">
        <v>5</v>
      </c>
      <c r="AX65">
        <v>5</v>
      </c>
      <c r="AY65">
        <v>0</v>
      </c>
      <c r="AZ65">
        <v>0</v>
      </c>
      <c r="BA65">
        <v>0</v>
      </c>
      <c r="BB65">
        <v>2</v>
      </c>
      <c r="BC65">
        <v>0</v>
      </c>
      <c r="BD65">
        <v>0</v>
      </c>
      <c r="BE65">
        <v>21</v>
      </c>
      <c r="BF65">
        <v>1</v>
      </c>
      <c r="BG65">
        <v>0</v>
      </c>
      <c r="BH65">
        <v>0</v>
      </c>
      <c r="BI65">
        <v>0</v>
      </c>
      <c r="BJ65" t="s">
        <v>1120</v>
      </c>
      <c r="BK65">
        <v>193177</v>
      </c>
      <c r="BL65" t="s">
        <v>1120</v>
      </c>
      <c r="BM65">
        <v>254267</v>
      </c>
      <c r="BN65">
        <v>394</v>
      </c>
      <c r="BO65">
        <v>627840</v>
      </c>
      <c r="BP65">
        <v>34464</v>
      </c>
      <c r="BQ65">
        <v>0</v>
      </c>
      <c r="BR65">
        <v>0</v>
      </c>
      <c r="BS65">
        <v>0</v>
      </c>
      <c r="BT65">
        <v>127861</v>
      </c>
      <c r="BU65">
        <v>166427</v>
      </c>
      <c r="BV65">
        <v>227678</v>
      </c>
      <c r="BW65">
        <v>77425</v>
      </c>
      <c r="BX65">
        <v>32435</v>
      </c>
      <c r="BY65">
        <v>503965</v>
      </c>
      <c r="BZ65">
        <v>0</v>
      </c>
      <c r="CA65">
        <v>631826</v>
      </c>
      <c r="CB65">
        <v>248</v>
      </c>
      <c r="CC65">
        <v>19921</v>
      </c>
      <c r="CD65">
        <v>11222</v>
      </c>
      <c r="CE65">
        <v>12380</v>
      </c>
      <c r="CF65">
        <v>2499</v>
      </c>
      <c r="CG65">
        <v>46022</v>
      </c>
      <c r="CH65">
        <v>46270</v>
      </c>
      <c r="CI65">
        <v>136</v>
      </c>
      <c r="CJ65">
        <v>14221</v>
      </c>
      <c r="CK65">
        <v>2278</v>
      </c>
      <c r="CL65">
        <v>11069</v>
      </c>
      <c r="CM65">
        <v>27568</v>
      </c>
      <c r="CN65">
        <v>0</v>
      </c>
      <c r="CO65">
        <v>27704</v>
      </c>
      <c r="CP65">
        <v>0</v>
      </c>
      <c r="CQ65">
        <v>852</v>
      </c>
      <c r="CR65">
        <v>96</v>
      </c>
      <c r="CS65">
        <v>167</v>
      </c>
      <c r="CT65">
        <v>1115</v>
      </c>
      <c r="CU65">
        <v>1115</v>
      </c>
      <c r="CV65" s="54">
        <v>19050</v>
      </c>
      <c r="CW65" s="54">
        <v>7000</v>
      </c>
      <c r="CX65" s="54">
        <v>3742</v>
      </c>
      <c r="CY65" s="54">
        <v>155719</v>
      </c>
      <c r="CZ65" s="54">
        <v>0</v>
      </c>
      <c r="DA65">
        <v>38</v>
      </c>
      <c r="DB65">
        <v>0</v>
      </c>
      <c r="DC65">
        <v>96</v>
      </c>
      <c r="DD65">
        <v>96</v>
      </c>
      <c r="DE65">
        <v>0</v>
      </c>
      <c r="DF65">
        <v>0</v>
      </c>
      <c r="DG65">
        <v>275461</v>
      </c>
      <c r="DH65">
        <v>143451</v>
      </c>
      <c r="DI65">
        <v>160370</v>
      </c>
      <c r="DJ65">
        <v>28138</v>
      </c>
      <c r="DK65">
        <v>607420</v>
      </c>
      <c r="DL65">
        <v>18956</v>
      </c>
      <c r="DM65">
        <v>1558</v>
      </c>
      <c r="DN65">
        <v>3733</v>
      </c>
      <c r="DO65">
        <v>24247</v>
      </c>
      <c r="DP65">
        <v>69026</v>
      </c>
      <c r="DQ65">
        <v>0</v>
      </c>
      <c r="DR65">
        <v>42699</v>
      </c>
      <c r="DS65">
        <v>11359</v>
      </c>
      <c r="DT65">
        <v>0</v>
      </c>
      <c r="DU65">
        <v>0</v>
      </c>
      <c r="DV65">
        <v>19436</v>
      </c>
      <c r="DW65">
        <v>7334</v>
      </c>
      <c r="DX65">
        <v>46.5</v>
      </c>
      <c r="DY65">
        <v>65</v>
      </c>
      <c r="DZ65">
        <v>76</v>
      </c>
      <c r="EA65">
        <v>0</v>
      </c>
      <c r="EB65">
        <v>10161</v>
      </c>
      <c r="EC65" t="s">
        <v>180</v>
      </c>
      <c r="ED65">
        <v>36742</v>
      </c>
      <c r="EE65">
        <v>4191</v>
      </c>
      <c r="EF65">
        <v>425628</v>
      </c>
      <c r="EG65">
        <v>0</v>
      </c>
      <c r="EH65" t="s">
        <v>180</v>
      </c>
      <c r="EI65">
        <v>0</v>
      </c>
      <c r="EJ65">
        <v>0</v>
      </c>
      <c r="EK65">
        <v>76</v>
      </c>
      <c r="EL65">
        <v>12</v>
      </c>
      <c r="EM65">
        <v>2852443</v>
      </c>
      <c r="EN65">
        <v>1212020</v>
      </c>
      <c r="EO65">
        <v>3232</v>
      </c>
      <c r="EP65">
        <v>104864</v>
      </c>
      <c r="EQ65">
        <v>42147</v>
      </c>
      <c r="ER65">
        <v>41977</v>
      </c>
      <c r="ES65">
        <v>10247</v>
      </c>
      <c r="ET65">
        <v>14716</v>
      </c>
      <c r="EU65">
        <v>31432</v>
      </c>
      <c r="EV65">
        <v>4071</v>
      </c>
      <c r="EW65">
        <v>1695</v>
      </c>
      <c r="EX65">
        <v>39167</v>
      </c>
      <c r="EY65">
        <v>13245</v>
      </c>
      <c r="EZ65">
        <v>13550</v>
      </c>
      <c r="FA65">
        <v>400</v>
      </c>
      <c r="FB65">
        <v>0</v>
      </c>
      <c r="FC65">
        <v>0</v>
      </c>
      <c r="FD65">
        <v>67725</v>
      </c>
      <c r="FE65">
        <v>0</v>
      </c>
      <c r="FF65">
        <v>8696</v>
      </c>
      <c r="FG65">
        <v>397164</v>
      </c>
      <c r="FH65">
        <v>0</v>
      </c>
      <c r="FI65">
        <v>0</v>
      </c>
      <c r="FJ65">
        <v>0</v>
      </c>
      <c r="FK65">
        <v>0</v>
      </c>
      <c r="FL65">
        <v>0</v>
      </c>
      <c r="FM65">
        <v>0</v>
      </c>
      <c r="FN65">
        <v>6105</v>
      </c>
      <c r="FO65">
        <v>1821.25</v>
      </c>
      <c r="FP65">
        <v>0</v>
      </c>
      <c r="FQ65">
        <v>0</v>
      </c>
      <c r="FR65">
        <v>0</v>
      </c>
      <c r="FS65">
        <v>0</v>
      </c>
      <c r="FT65">
        <v>0</v>
      </c>
      <c r="FU65">
        <v>0</v>
      </c>
      <c r="FV65">
        <v>0</v>
      </c>
      <c r="FW65">
        <v>0</v>
      </c>
      <c r="FX65">
        <v>0</v>
      </c>
      <c r="FY65">
        <v>0</v>
      </c>
      <c r="FZ65">
        <v>3416888</v>
      </c>
      <c r="GA65">
        <v>8683115</v>
      </c>
      <c r="GB65">
        <v>0</v>
      </c>
      <c r="GC65">
        <v>0</v>
      </c>
      <c r="GD65">
        <v>0</v>
      </c>
      <c r="GE65">
        <v>0</v>
      </c>
      <c r="GF65">
        <v>0</v>
      </c>
      <c r="GG65">
        <v>0</v>
      </c>
      <c r="GH65">
        <v>0</v>
      </c>
      <c r="GI65">
        <v>0</v>
      </c>
      <c r="GJ65">
        <v>0</v>
      </c>
      <c r="GK65">
        <v>0</v>
      </c>
      <c r="GL65">
        <v>0</v>
      </c>
      <c r="GM65">
        <v>0</v>
      </c>
      <c r="GN65">
        <v>0</v>
      </c>
      <c r="GO65" t="s">
        <v>7299</v>
      </c>
      <c r="GP65" s="423">
        <v>0</v>
      </c>
      <c r="GQ65" t="s">
        <v>7300</v>
      </c>
      <c r="GR65">
        <v>0</v>
      </c>
      <c r="GS65">
        <v>0</v>
      </c>
      <c r="GT65">
        <v>0</v>
      </c>
      <c r="GU65" s="423">
        <v>0</v>
      </c>
      <c r="GV65" s="54" t="s">
        <v>7301</v>
      </c>
      <c r="GW65">
        <v>16</v>
      </c>
      <c r="GX65">
        <v>5</v>
      </c>
      <c r="GY65">
        <v>14</v>
      </c>
      <c r="GZ65">
        <v>6</v>
      </c>
      <c r="HA65">
        <v>1</v>
      </c>
      <c r="HB65">
        <v>0</v>
      </c>
      <c r="HG65"/>
      <c r="HH65"/>
      <c r="HI65"/>
      <c r="HJ65"/>
      <c r="HK65"/>
      <c r="HL65"/>
      <c r="HM65"/>
      <c r="HN65"/>
      <c r="HO65"/>
    </row>
    <row r="66" spans="1:223" ht="12.75" customHeight="1" x14ac:dyDescent="0.35">
      <c r="A66" s="428" t="s">
        <v>833</v>
      </c>
      <c r="B66" s="429">
        <v>15</v>
      </c>
      <c r="C66" s="428" t="s">
        <v>832</v>
      </c>
      <c r="D66" s="428" t="s">
        <v>1298</v>
      </c>
      <c r="E66" s="54" t="s">
        <v>1299</v>
      </c>
      <c r="F66" s="430" t="s">
        <v>1121</v>
      </c>
      <c r="G66" s="428">
        <v>39</v>
      </c>
      <c r="H66" s="428">
        <v>0</v>
      </c>
      <c r="I66" s="54" t="s">
        <v>43</v>
      </c>
      <c r="J66" s="54" t="s">
        <v>60</v>
      </c>
      <c r="L66" t="s">
        <v>881</v>
      </c>
      <c r="M66">
        <v>0</v>
      </c>
      <c r="N66">
        <v>1</v>
      </c>
      <c r="O66">
        <v>1</v>
      </c>
      <c r="P66">
        <v>1</v>
      </c>
      <c r="Q66">
        <v>0</v>
      </c>
      <c r="R66">
        <v>3</v>
      </c>
      <c r="S66">
        <v>2</v>
      </c>
      <c r="T66">
        <v>2</v>
      </c>
      <c r="U66">
        <v>0</v>
      </c>
      <c r="V66">
        <v>0</v>
      </c>
      <c r="W66">
        <v>0</v>
      </c>
      <c r="X66">
        <v>0</v>
      </c>
      <c r="Y66">
        <v>0</v>
      </c>
      <c r="Z66">
        <v>0</v>
      </c>
      <c r="AA66">
        <v>10</v>
      </c>
      <c r="AB66">
        <v>0</v>
      </c>
      <c r="AC66">
        <v>0</v>
      </c>
      <c r="AD66">
        <v>0</v>
      </c>
      <c r="AE66">
        <v>0</v>
      </c>
      <c r="AF66">
        <v>0</v>
      </c>
      <c r="AG66">
        <v>0</v>
      </c>
      <c r="AH66">
        <v>0</v>
      </c>
      <c r="AI66">
        <v>0</v>
      </c>
      <c r="AJ66">
        <v>0</v>
      </c>
      <c r="AK66">
        <v>0</v>
      </c>
      <c r="AL66">
        <v>0</v>
      </c>
      <c r="AM66">
        <v>0</v>
      </c>
      <c r="AN66">
        <v>0</v>
      </c>
      <c r="AO66">
        <v>0</v>
      </c>
      <c r="AP66">
        <v>0</v>
      </c>
      <c r="AQ66">
        <v>0</v>
      </c>
      <c r="AR66">
        <v>1</v>
      </c>
      <c r="AS66">
        <v>1</v>
      </c>
      <c r="AT66">
        <v>1</v>
      </c>
      <c r="AU66">
        <v>0</v>
      </c>
      <c r="AV66">
        <v>3</v>
      </c>
      <c r="AW66">
        <v>2</v>
      </c>
      <c r="AX66">
        <v>2</v>
      </c>
      <c r="AY66">
        <v>0</v>
      </c>
      <c r="AZ66">
        <v>0</v>
      </c>
      <c r="BA66">
        <v>0</v>
      </c>
      <c r="BB66">
        <v>0</v>
      </c>
      <c r="BC66">
        <v>0</v>
      </c>
      <c r="BD66">
        <v>0</v>
      </c>
      <c r="BE66">
        <v>10</v>
      </c>
      <c r="BF66">
        <v>1</v>
      </c>
      <c r="BG66">
        <v>0</v>
      </c>
      <c r="BH66">
        <v>0</v>
      </c>
      <c r="BI66">
        <v>0</v>
      </c>
      <c r="BJ66" t="s">
        <v>1120</v>
      </c>
      <c r="BK66">
        <v>109545</v>
      </c>
      <c r="BL66" t="s">
        <v>1120</v>
      </c>
      <c r="BM66">
        <v>133149</v>
      </c>
      <c r="BN66">
        <v>122</v>
      </c>
      <c r="BO66">
        <v>243782</v>
      </c>
      <c r="BP66">
        <v>50558</v>
      </c>
      <c r="BQ66">
        <v>10</v>
      </c>
      <c r="BR66">
        <v>0</v>
      </c>
      <c r="BS66">
        <v>206037</v>
      </c>
      <c r="BT66">
        <v>1775</v>
      </c>
      <c r="BU66">
        <v>49505</v>
      </c>
      <c r="BV66">
        <v>45200</v>
      </c>
      <c r="BW66">
        <v>66852</v>
      </c>
      <c r="BX66">
        <v>11796</v>
      </c>
      <c r="BY66">
        <v>173353</v>
      </c>
      <c r="BZ66">
        <v>2</v>
      </c>
      <c r="CA66">
        <v>175130</v>
      </c>
      <c r="CB66">
        <v>1</v>
      </c>
      <c r="CC66">
        <v>3683</v>
      </c>
      <c r="CD66">
        <v>3879</v>
      </c>
      <c r="CE66">
        <v>8813</v>
      </c>
      <c r="CF66">
        <v>1370</v>
      </c>
      <c r="CG66">
        <v>17745</v>
      </c>
      <c r="CH66">
        <v>17746</v>
      </c>
      <c r="CI66">
        <v>0</v>
      </c>
      <c r="CJ66">
        <v>5132</v>
      </c>
      <c r="CK66">
        <v>1188</v>
      </c>
      <c r="CL66">
        <v>24316</v>
      </c>
      <c r="CM66">
        <v>30636</v>
      </c>
      <c r="CN66">
        <v>0</v>
      </c>
      <c r="CO66">
        <v>30636</v>
      </c>
      <c r="CP66">
        <v>0</v>
      </c>
      <c r="CQ66">
        <v>537</v>
      </c>
      <c r="CR66">
        <v>111</v>
      </c>
      <c r="CS66">
        <v>0</v>
      </c>
      <c r="CT66">
        <v>648</v>
      </c>
      <c r="CU66">
        <v>648</v>
      </c>
      <c r="CV66" s="54">
        <v>6604</v>
      </c>
      <c r="CW66" s="54">
        <v>15438</v>
      </c>
      <c r="CX66" s="54">
        <v>6237</v>
      </c>
      <c r="CY66" s="54">
        <v>0</v>
      </c>
      <c r="CZ66" s="54">
        <v>0</v>
      </c>
      <c r="DA66">
        <v>0</v>
      </c>
      <c r="DB66">
        <v>11</v>
      </c>
      <c r="DC66">
        <v>102</v>
      </c>
      <c r="DD66">
        <v>113</v>
      </c>
      <c r="DE66">
        <v>0</v>
      </c>
      <c r="DF66">
        <v>0</v>
      </c>
      <c r="DG66">
        <v>120561</v>
      </c>
      <c r="DH66">
        <v>93699</v>
      </c>
      <c r="DI66">
        <v>168143</v>
      </c>
      <c r="DJ66">
        <v>21892</v>
      </c>
      <c r="DK66">
        <v>404295</v>
      </c>
      <c r="DL66">
        <v>6583</v>
      </c>
      <c r="DM66">
        <v>947</v>
      </c>
      <c r="DN66">
        <v>39239</v>
      </c>
      <c r="DO66">
        <v>46769</v>
      </c>
      <c r="DP66">
        <v>21932</v>
      </c>
      <c r="DQ66">
        <v>190359</v>
      </c>
      <c r="DR66">
        <v>32629</v>
      </c>
      <c r="DS66">
        <v>0</v>
      </c>
      <c r="DT66">
        <v>0</v>
      </c>
      <c r="DU66">
        <v>0</v>
      </c>
      <c r="DV66">
        <v>41209</v>
      </c>
      <c r="DW66">
        <v>30533</v>
      </c>
      <c r="DX66">
        <v>70</v>
      </c>
      <c r="DY66">
        <v>76</v>
      </c>
      <c r="DZ66">
        <v>97</v>
      </c>
      <c r="EA66">
        <v>0</v>
      </c>
      <c r="EB66">
        <v>0</v>
      </c>
      <c r="EC66" t="s">
        <v>180</v>
      </c>
      <c r="ED66">
        <v>18130</v>
      </c>
      <c r="EE66">
        <v>163</v>
      </c>
      <c r="EF66">
        <v>566899</v>
      </c>
      <c r="EG66">
        <v>0</v>
      </c>
      <c r="EH66" t="s">
        <v>180</v>
      </c>
      <c r="EI66">
        <v>10</v>
      </c>
      <c r="EJ66">
        <v>0</v>
      </c>
      <c r="EK66">
        <v>0</v>
      </c>
      <c r="EL66">
        <v>0</v>
      </c>
      <c r="EM66">
        <v>3369060</v>
      </c>
      <c r="EN66">
        <v>6967</v>
      </c>
      <c r="EO66">
        <v>1530</v>
      </c>
      <c r="EP66">
        <v>41605</v>
      </c>
      <c r="EQ66">
        <v>36439</v>
      </c>
      <c r="ER66">
        <v>44678</v>
      </c>
      <c r="ES66">
        <v>5729</v>
      </c>
      <c r="ET66">
        <v>64</v>
      </c>
      <c r="EU66">
        <v>11250</v>
      </c>
      <c r="EV66">
        <v>0</v>
      </c>
      <c r="EW66">
        <v>0</v>
      </c>
      <c r="EX66">
        <v>61166</v>
      </c>
      <c r="EY66">
        <v>42618</v>
      </c>
      <c r="EZ66">
        <v>61166</v>
      </c>
      <c r="FA66">
        <v>0</v>
      </c>
      <c r="FB66">
        <v>0</v>
      </c>
      <c r="FC66">
        <v>0</v>
      </c>
      <c r="FD66">
        <v>28120</v>
      </c>
      <c r="FE66">
        <v>0</v>
      </c>
      <c r="FF66">
        <v>0</v>
      </c>
      <c r="FG66">
        <v>334365</v>
      </c>
      <c r="FH66">
        <v>135481</v>
      </c>
      <c r="FI66">
        <v>72693</v>
      </c>
      <c r="FJ66">
        <v>3042</v>
      </c>
      <c r="FK66">
        <v>0</v>
      </c>
      <c r="FL66">
        <v>95264</v>
      </c>
      <c r="FM66">
        <v>4016872</v>
      </c>
      <c r="FN66">
        <v>4405</v>
      </c>
      <c r="FO66">
        <v>0</v>
      </c>
      <c r="FP66">
        <v>80763</v>
      </c>
      <c r="FQ66">
        <v>34</v>
      </c>
      <c r="FR66">
        <v>0</v>
      </c>
      <c r="FS66">
        <v>0</v>
      </c>
      <c r="FT66">
        <v>0</v>
      </c>
      <c r="FU66">
        <v>17423</v>
      </c>
      <c r="FV66">
        <v>18382</v>
      </c>
      <c r="FW66">
        <v>121007</v>
      </c>
      <c r="FX66">
        <v>3895865</v>
      </c>
      <c r="FY66">
        <v>0</v>
      </c>
      <c r="FZ66">
        <v>3342267</v>
      </c>
      <c r="GA66">
        <v>0</v>
      </c>
      <c r="GB66">
        <v>284300</v>
      </c>
      <c r="GC66">
        <v>292900</v>
      </c>
      <c r="GD66">
        <v>3919467</v>
      </c>
      <c r="GE66">
        <v>158300</v>
      </c>
      <c r="GF66">
        <v>3761167</v>
      </c>
      <c r="GG66">
        <v>0</v>
      </c>
      <c r="GH66">
        <v>0</v>
      </c>
      <c r="GI66">
        <v>330274</v>
      </c>
      <c r="GJ66">
        <v>0</v>
      </c>
      <c r="GK66">
        <v>0</v>
      </c>
      <c r="GL66">
        <v>0</v>
      </c>
      <c r="GM66">
        <v>0</v>
      </c>
      <c r="GN66">
        <v>330274</v>
      </c>
      <c r="GO66">
        <v>0</v>
      </c>
      <c r="GP66">
        <v>0</v>
      </c>
      <c r="GQ66" t="s">
        <v>7302</v>
      </c>
      <c r="GR66">
        <v>0</v>
      </c>
      <c r="GS66">
        <v>0</v>
      </c>
      <c r="GT66">
        <v>0</v>
      </c>
      <c r="GU66">
        <v>0</v>
      </c>
      <c r="GV66" s="54" t="s">
        <v>7303</v>
      </c>
      <c r="GW66">
        <v>10</v>
      </c>
      <c r="GX66">
        <v>0</v>
      </c>
      <c r="GY66">
        <v>10</v>
      </c>
      <c r="GZ66">
        <v>0</v>
      </c>
      <c r="HA66">
        <v>0</v>
      </c>
      <c r="HB66">
        <v>0</v>
      </c>
      <c r="HG66"/>
      <c r="HH66"/>
      <c r="HI66"/>
      <c r="HJ66"/>
      <c r="HK66"/>
      <c r="HL66"/>
      <c r="HM66"/>
      <c r="HN66"/>
      <c r="HO66"/>
    </row>
    <row r="67" spans="1:223" ht="12.75" customHeight="1" x14ac:dyDescent="0.35">
      <c r="A67" s="428" t="s">
        <v>833</v>
      </c>
      <c r="B67" s="429">
        <v>16</v>
      </c>
      <c r="C67" s="428" t="s">
        <v>832</v>
      </c>
      <c r="D67" s="428" t="s">
        <v>1300</v>
      </c>
      <c r="E67" s="54" t="s">
        <v>1301</v>
      </c>
      <c r="F67" s="430" t="s">
        <v>1121</v>
      </c>
      <c r="G67" s="428">
        <v>39</v>
      </c>
      <c r="H67" s="428">
        <v>0</v>
      </c>
      <c r="I67" s="54" t="s">
        <v>43</v>
      </c>
      <c r="J67" s="54" t="s">
        <v>60</v>
      </c>
      <c r="L67" t="s">
        <v>981</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0</v>
      </c>
      <c r="BD67">
        <v>0</v>
      </c>
      <c r="BE67">
        <v>0</v>
      </c>
      <c r="BF67">
        <v>1</v>
      </c>
      <c r="BG67">
        <v>0</v>
      </c>
      <c r="BH67">
        <v>0</v>
      </c>
      <c r="BI67">
        <v>0</v>
      </c>
      <c r="BJ67" t="s">
        <v>3800</v>
      </c>
      <c r="BK67">
        <v>64357</v>
      </c>
      <c r="BL67" t="s">
        <v>3800</v>
      </c>
      <c r="BM67">
        <v>109582</v>
      </c>
      <c r="BN67">
        <v>111</v>
      </c>
      <c r="BO67">
        <v>218434</v>
      </c>
      <c r="BP67">
        <v>28313</v>
      </c>
      <c r="BQ67">
        <v>9</v>
      </c>
      <c r="BR67">
        <v>0</v>
      </c>
      <c r="BS67">
        <v>341035</v>
      </c>
      <c r="BT67">
        <v>76175</v>
      </c>
      <c r="BU67">
        <v>72000</v>
      </c>
      <c r="BV67">
        <v>117033</v>
      </c>
      <c r="BW67">
        <v>80413</v>
      </c>
      <c r="BX67">
        <v>19435</v>
      </c>
      <c r="BY67">
        <v>288881</v>
      </c>
      <c r="BZ67">
        <v>10813</v>
      </c>
      <c r="CA67">
        <v>375869</v>
      </c>
      <c r="CB67">
        <v>945</v>
      </c>
      <c r="CC67">
        <v>4039</v>
      </c>
      <c r="CD67">
        <v>2328</v>
      </c>
      <c r="CE67">
        <v>3613</v>
      </c>
      <c r="CF67">
        <v>764</v>
      </c>
      <c r="CG67">
        <v>10744</v>
      </c>
      <c r="CH67">
        <v>11689</v>
      </c>
      <c r="CI67">
        <v>0</v>
      </c>
      <c r="CJ67">
        <v>4463</v>
      </c>
      <c r="CK67">
        <v>1141</v>
      </c>
      <c r="CL67">
        <v>12200</v>
      </c>
      <c r="CM67">
        <v>17804</v>
      </c>
      <c r="CN67">
        <v>0</v>
      </c>
      <c r="CO67">
        <v>17804</v>
      </c>
      <c r="CP67">
        <v>0</v>
      </c>
      <c r="CQ67">
        <v>175</v>
      </c>
      <c r="CR67">
        <v>0</v>
      </c>
      <c r="CS67">
        <v>0</v>
      </c>
      <c r="CT67">
        <v>175</v>
      </c>
      <c r="CU67">
        <v>175</v>
      </c>
      <c r="CV67" s="54">
        <v>2361</v>
      </c>
      <c r="CW67" s="54">
        <v>4000</v>
      </c>
      <c r="CX67" s="54">
        <v>1915</v>
      </c>
      <c r="CY67" s="54">
        <v>15000000</v>
      </c>
      <c r="CZ67" s="54">
        <v>0</v>
      </c>
      <c r="DA67">
        <v>0</v>
      </c>
      <c r="DB67">
        <v>5</v>
      </c>
      <c r="DC67">
        <v>31.803000000000001</v>
      </c>
      <c r="DD67">
        <v>36.802999999999997</v>
      </c>
      <c r="DE67">
        <v>49</v>
      </c>
      <c r="DF67">
        <v>1286</v>
      </c>
      <c r="DG67">
        <v>106496</v>
      </c>
      <c r="DH67">
        <v>41072</v>
      </c>
      <c r="DI67">
        <v>116296</v>
      </c>
      <c r="DJ67">
        <v>16194</v>
      </c>
      <c r="DK67">
        <v>280058</v>
      </c>
      <c r="DL67">
        <v>5600</v>
      </c>
      <c r="DM67">
        <v>353</v>
      </c>
      <c r="DN67">
        <v>1586</v>
      </c>
      <c r="DO67">
        <v>7539</v>
      </c>
      <c r="DP67">
        <v>17437</v>
      </c>
      <c r="DQ67">
        <v>233582</v>
      </c>
      <c r="DR67">
        <v>24309</v>
      </c>
      <c r="DS67">
        <v>47865</v>
      </c>
      <c r="DT67">
        <v>0</v>
      </c>
      <c r="DU67">
        <v>0</v>
      </c>
      <c r="DV67">
        <v>21691</v>
      </c>
      <c r="DW67">
        <v>12291</v>
      </c>
      <c r="DX67">
        <v>49</v>
      </c>
      <c r="DY67">
        <v>56</v>
      </c>
      <c r="DZ67">
        <v>66</v>
      </c>
      <c r="EA67">
        <v>74715</v>
      </c>
      <c r="EB67">
        <v>0</v>
      </c>
      <c r="EC67" t="s">
        <v>703</v>
      </c>
      <c r="ED67">
        <v>11984</v>
      </c>
      <c r="EE67">
        <v>159</v>
      </c>
      <c r="EF67">
        <v>257195</v>
      </c>
      <c r="EG67">
        <v>0</v>
      </c>
      <c r="EH67" t="s">
        <v>180</v>
      </c>
      <c r="EI67">
        <v>9</v>
      </c>
      <c r="EJ67">
        <v>559</v>
      </c>
      <c r="EK67">
        <v>55</v>
      </c>
      <c r="EL67">
        <v>50</v>
      </c>
      <c r="EM67">
        <v>1231714.79</v>
      </c>
      <c r="EN67">
        <v>673590.66</v>
      </c>
      <c r="EO67">
        <v>3907.28</v>
      </c>
      <c r="EP67">
        <v>30986.19</v>
      </c>
      <c r="EQ67">
        <v>19296.87</v>
      </c>
      <c r="ER67">
        <v>29175.95</v>
      </c>
      <c r="ES67">
        <v>0</v>
      </c>
      <c r="ET67">
        <v>688.3</v>
      </c>
      <c r="EU67">
        <v>10027.11</v>
      </c>
      <c r="EV67">
        <v>0</v>
      </c>
      <c r="EW67">
        <v>89.19</v>
      </c>
      <c r="EX67">
        <v>22450.3</v>
      </c>
      <c r="EY67">
        <v>7646</v>
      </c>
      <c r="EZ67">
        <v>2000</v>
      </c>
      <c r="FA67">
        <v>7905</v>
      </c>
      <c r="FB67">
        <v>0</v>
      </c>
      <c r="FC67">
        <v>2254.62</v>
      </c>
      <c r="FD67">
        <v>28044.55</v>
      </c>
      <c r="FE67">
        <v>0</v>
      </c>
      <c r="FF67">
        <v>225</v>
      </c>
      <c r="FG67">
        <v>164696.35999999999</v>
      </c>
      <c r="FH67">
        <v>63854.080000000002</v>
      </c>
      <c r="FI67">
        <v>85227.56</v>
      </c>
      <c r="FJ67">
        <v>12304.46</v>
      </c>
      <c r="FK67">
        <v>5352.76</v>
      </c>
      <c r="FL67">
        <v>0</v>
      </c>
      <c r="FM67">
        <v>2236740.67</v>
      </c>
      <c r="FN67">
        <v>0</v>
      </c>
      <c r="FO67">
        <v>0</v>
      </c>
      <c r="FP67">
        <v>121749.1</v>
      </c>
      <c r="FQ67">
        <v>3110.59</v>
      </c>
      <c r="FR67">
        <v>0</v>
      </c>
      <c r="FS67">
        <v>29860.1</v>
      </c>
      <c r="FT67">
        <v>0</v>
      </c>
      <c r="FU67">
        <v>21570.78</v>
      </c>
      <c r="FV67">
        <v>90592.19</v>
      </c>
      <c r="FW67">
        <v>266882.76</v>
      </c>
      <c r="FX67">
        <v>1969857.91</v>
      </c>
      <c r="FY67">
        <v>0</v>
      </c>
      <c r="FZ67">
        <v>1322500</v>
      </c>
      <c r="GA67">
        <v>651900</v>
      </c>
      <c r="GB67">
        <v>146200</v>
      </c>
      <c r="GC67">
        <v>111000</v>
      </c>
      <c r="GD67">
        <v>2231600</v>
      </c>
      <c r="GE67">
        <v>168900</v>
      </c>
      <c r="GF67">
        <v>2062700</v>
      </c>
      <c r="GG67">
        <v>0</v>
      </c>
      <c r="GH67">
        <v>0</v>
      </c>
      <c r="GI67">
        <v>0</v>
      </c>
      <c r="GJ67">
        <v>0</v>
      </c>
      <c r="GK67">
        <v>0</v>
      </c>
      <c r="GL67">
        <v>0</v>
      </c>
      <c r="GM67">
        <v>0</v>
      </c>
      <c r="GN67">
        <v>0</v>
      </c>
      <c r="GO67">
        <v>0</v>
      </c>
      <c r="GP67">
        <v>0</v>
      </c>
      <c r="GQ67" t="s">
        <v>7304</v>
      </c>
      <c r="GR67">
        <v>0</v>
      </c>
      <c r="GS67">
        <v>0</v>
      </c>
      <c r="GT67">
        <v>0</v>
      </c>
      <c r="GU67">
        <v>0</v>
      </c>
      <c r="GV67" s="54">
        <v>0</v>
      </c>
      <c r="GW67">
        <v>0</v>
      </c>
      <c r="GX67">
        <v>0</v>
      </c>
      <c r="GY67">
        <v>0</v>
      </c>
      <c r="GZ67">
        <v>0</v>
      </c>
      <c r="HA67">
        <v>0</v>
      </c>
      <c r="HB67">
        <v>0</v>
      </c>
      <c r="HG67"/>
      <c r="HH67"/>
      <c r="HI67"/>
      <c r="HJ67"/>
      <c r="HK67"/>
      <c r="HL67"/>
      <c r="HM67"/>
      <c r="HN67"/>
      <c r="HO67"/>
    </row>
    <row r="68" spans="1:223" ht="12.75" customHeight="1" x14ac:dyDescent="0.35">
      <c r="A68" s="428" t="s">
        <v>833</v>
      </c>
      <c r="B68" s="429">
        <v>17</v>
      </c>
      <c r="C68" s="428" t="s">
        <v>832</v>
      </c>
      <c r="D68" s="428" t="s">
        <v>1303</v>
      </c>
      <c r="E68" s="54" t="s">
        <v>1304</v>
      </c>
      <c r="F68" s="430" t="s">
        <v>1121</v>
      </c>
      <c r="G68" s="428">
        <v>14</v>
      </c>
      <c r="H68" s="428">
        <v>0</v>
      </c>
      <c r="I68" s="54" t="s">
        <v>45</v>
      </c>
      <c r="J68" s="54" t="s">
        <v>60</v>
      </c>
      <c r="L68" t="s">
        <v>941</v>
      </c>
      <c r="M68">
        <v>0</v>
      </c>
      <c r="N68">
        <v>0</v>
      </c>
      <c r="O68">
        <v>0</v>
      </c>
      <c r="P68">
        <v>1</v>
      </c>
      <c r="Q68">
        <v>2</v>
      </c>
      <c r="R68">
        <v>1</v>
      </c>
      <c r="S68">
        <v>2</v>
      </c>
      <c r="T68">
        <v>8</v>
      </c>
      <c r="U68">
        <v>0</v>
      </c>
      <c r="V68">
        <v>2</v>
      </c>
      <c r="W68">
        <v>0</v>
      </c>
      <c r="X68">
        <v>1</v>
      </c>
      <c r="Y68">
        <v>1</v>
      </c>
      <c r="Z68">
        <v>1</v>
      </c>
      <c r="AA68">
        <v>19</v>
      </c>
      <c r="AB68">
        <v>0</v>
      </c>
      <c r="AC68">
        <v>0</v>
      </c>
      <c r="AD68">
        <v>0</v>
      </c>
      <c r="AE68">
        <v>0</v>
      </c>
      <c r="AF68">
        <v>0</v>
      </c>
      <c r="AG68">
        <v>0</v>
      </c>
      <c r="AH68">
        <v>0</v>
      </c>
      <c r="AI68">
        <v>0</v>
      </c>
      <c r="AJ68">
        <v>0</v>
      </c>
      <c r="AK68">
        <v>0</v>
      </c>
      <c r="AL68">
        <v>0</v>
      </c>
      <c r="AM68">
        <v>0</v>
      </c>
      <c r="AN68">
        <v>0</v>
      </c>
      <c r="AO68">
        <v>0</v>
      </c>
      <c r="AP68">
        <v>0</v>
      </c>
      <c r="AQ68">
        <v>0</v>
      </c>
      <c r="AR68">
        <v>0</v>
      </c>
      <c r="AS68">
        <v>0</v>
      </c>
      <c r="AT68">
        <v>1</v>
      </c>
      <c r="AU68">
        <v>2</v>
      </c>
      <c r="AV68">
        <v>1</v>
      </c>
      <c r="AW68">
        <v>2</v>
      </c>
      <c r="AX68">
        <v>8</v>
      </c>
      <c r="AY68">
        <v>0</v>
      </c>
      <c r="AZ68">
        <v>2</v>
      </c>
      <c r="BA68">
        <v>0</v>
      </c>
      <c r="BB68">
        <v>1</v>
      </c>
      <c r="BC68">
        <v>1</v>
      </c>
      <c r="BD68">
        <v>1</v>
      </c>
      <c r="BE68">
        <v>19</v>
      </c>
      <c r="BF68">
        <v>1</v>
      </c>
      <c r="BG68">
        <v>0</v>
      </c>
      <c r="BH68">
        <v>2</v>
      </c>
      <c r="BI68">
        <v>0</v>
      </c>
      <c r="BJ68" t="s">
        <v>1511</v>
      </c>
      <c r="BK68">
        <v>17495</v>
      </c>
      <c r="BL68" t="s">
        <v>1511</v>
      </c>
      <c r="BM68">
        <v>6126</v>
      </c>
      <c r="BN68">
        <v>63</v>
      </c>
      <c r="BO68">
        <v>13878</v>
      </c>
      <c r="BP68">
        <v>5866</v>
      </c>
      <c r="BQ68">
        <v>12</v>
      </c>
      <c r="BR68">
        <v>57750</v>
      </c>
      <c r="BS68">
        <v>169068</v>
      </c>
      <c r="BT68">
        <v>0</v>
      </c>
      <c r="BU68">
        <v>80317</v>
      </c>
      <c r="BV68">
        <v>19530</v>
      </c>
      <c r="BW68">
        <v>43076</v>
      </c>
      <c r="BX68">
        <v>7925</v>
      </c>
      <c r="BY68">
        <v>150848</v>
      </c>
      <c r="BZ68">
        <v>1741</v>
      </c>
      <c r="CA68">
        <v>152589</v>
      </c>
      <c r="CB68">
        <v>0</v>
      </c>
      <c r="CC68">
        <v>7718</v>
      </c>
      <c r="CD68">
        <v>611</v>
      </c>
      <c r="CE68">
        <v>3613</v>
      </c>
      <c r="CF68">
        <v>131</v>
      </c>
      <c r="CG68">
        <v>12073</v>
      </c>
      <c r="CH68">
        <v>12073</v>
      </c>
      <c r="CI68">
        <v>2</v>
      </c>
      <c r="CJ68">
        <v>4197</v>
      </c>
      <c r="CK68">
        <v>0</v>
      </c>
      <c r="CL68">
        <v>3103</v>
      </c>
      <c r="CM68">
        <v>7300</v>
      </c>
      <c r="CN68">
        <v>305</v>
      </c>
      <c r="CO68">
        <v>7607</v>
      </c>
      <c r="CP68">
        <v>0</v>
      </c>
      <c r="CQ68">
        <v>220</v>
      </c>
      <c r="CR68">
        <v>0</v>
      </c>
      <c r="CS68">
        <v>0</v>
      </c>
      <c r="CT68">
        <v>220</v>
      </c>
      <c r="CU68">
        <v>220</v>
      </c>
      <c r="CV68" s="54">
        <v>3387</v>
      </c>
      <c r="CW68" s="54">
        <v>7394</v>
      </c>
      <c r="CX68" s="54">
        <v>1198</v>
      </c>
      <c r="CY68" s="54">
        <v>0</v>
      </c>
      <c r="CZ68" s="54">
        <v>0</v>
      </c>
      <c r="DA68">
        <v>0</v>
      </c>
      <c r="DB68">
        <v>7</v>
      </c>
      <c r="DC68">
        <v>32.799999999999997</v>
      </c>
      <c r="DD68">
        <v>39.799999999999997</v>
      </c>
      <c r="DE68">
        <v>10</v>
      </c>
      <c r="DF68">
        <v>20</v>
      </c>
      <c r="DG68">
        <v>74079</v>
      </c>
      <c r="DH68">
        <v>8015</v>
      </c>
      <c r="DI68">
        <v>17382</v>
      </c>
      <c r="DJ68">
        <v>1848</v>
      </c>
      <c r="DK68">
        <v>101324</v>
      </c>
      <c r="DL68">
        <v>3489</v>
      </c>
      <c r="DM68">
        <v>0</v>
      </c>
      <c r="DN68">
        <v>155</v>
      </c>
      <c r="DO68">
        <v>3644</v>
      </c>
      <c r="DP68">
        <v>24121</v>
      </c>
      <c r="DQ68">
        <v>57947</v>
      </c>
      <c r="DR68">
        <v>17263</v>
      </c>
      <c r="DS68">
        <v>0</v>
      </c>
      <c r="DT68">
        <v>0</v>
      </c>
      <c r="DU68">
        <v>0</v>
      </c>
      <c r="DV68">
        <v>10889</v>
      </c>
      <c r="DW68">
        <v>0</v>
      </c>
      <c r="DX68">
        <v>47.82</v>
      </c>
      <c r="DY68">
        <v>53.73</v>
      </c>
      <c r="DZ68">
        <v>61.36</v>
      </c>
      <c r="EA68">
        <v>9450</v>
      </c>
      <c r="EB68">
        <v>0</v>
      </c>
      <c r="EC68" t="s">
        <v>706</v>
      </c>
      <c r="ED68">
        <v>5129</v>
      </c>
      <c r="EE68">
        <v>26</v>
      </c>
      <c r="EF68">
        <v>7417</v>
      </c>
      <c r="EG68">
        <v>7417</v>
      </c>
      <c r="EH68" t="s">
        <v>709</v>
      </c>
      <c r="EI68">
        <v>13</v>
      </c>
      <c r="EJ68">
        <v>273225</v>
      </c>
      <c r="EK68">
        <v>0</v>
      </c>
      <c r="EL68">
        <v>0</v>
      </c>
      <c r="EM68">
        <v>893128</v>
      </c>
      <c r="EN68">
        <v>96987</v>
      </c>
      <c r="EO68">
        <v>0</v>
      </c>
      <c r="EP68">
        <v>77908</v>
      </c>
      <c r="EQ68">
        <v>91511</v>
      </c>
      <c r="ER68">
        <v>18546</v>
      </c>
      <c r="ES68">
        <v>730</v>
      </c>
      <c r="ET68">
        <v>0</v>
      </c>
      <c r="EU68">
        <v>4065</v>
      </c>
      <c r="EV68">
        <v>0</v>
      </c>
      <c r="EW68">
        <v>0</v>
      </c>
      <c r="EX68">
        <v>12773.07</v>
      </c>
      <c r="EY68">
        <v>7706</v>
      </c>
      <c r="EZ68">
        <v>19254.57</v>
      </c>
      <c r="FA68">
        <v>0</v>
      </c>
      <c r="FB68">
        <v>0</v>
      </c>
      <c r="FC68">
        <v>0</v>
      </c>
      <c r="FD68">
        <v>0</v>
      </c>
      <c r="FE68">
        <v>0</v>
      </c>
      <c r="FF68">
        <v>0</v>
      </c>
      <c r="FG68">
        <v>232493.64</v>
      </c>
      <c r="FH68">
        <v>183651</v>
      </c>
      <c r="FI68">
        <v>106740</v>
      </c>
      <c r="FJ68">
        <v>0</v>
      </c>
      <c r="FK68">
        <v>95868</v>
      </c>
      <c r="FL68">
        <v>0</v>
      </c>
      <c r="FM68">
        <v>1608867.6400000001</v>
      </c>
      <c r="FN68">
        <v>211</v>
      </c>
      <c r="FO68">
        <v>0</v>
      </c>
      <c r="FP68">
        <v>4175</v>
      </c>
      <c r="FQ68">
        <v>33</v>
      </c>
      <c r="FR68">
        <v>0</v>
      </c>
      <c r="FS68">
        <v>58707</v>
      </c>
      <c r="FT68">
        <v>0</v>
      </c>
      <c r="FU68">
        <v>1838</v>
      </c>
      <c r="FV68">
        <v>0</v>
      </c>
      <c r="FW68">
        <v>64964</v>
      </c>
      <c r="FX68">
        <v>1543903.6400000001</v>
      </c>
      <c r="FY68">
        <v>117204</v>
      </c>
      <c r="FZ68">
        <v>1179014</v>
      </c>
      <c r="GA68">
        <v>65046</v>
      </c>
      <c r="GB68">
        <v>245230</v>
      </c>
      <c r="GC68">
        <v>271394</v>
      </c>
      <c r="GD68">
        <v>1760684</v>
      </c>
      <c r="GE68">
        <v>147696</v>
      </c>
      <c r="GF68">
        <v>1612988</v>
      </c>
      <c r="GG68">
        <v>117204</v>
      </c>
      <c r="GH68">
        <v>0</v>
      </c>
      <c r="GI68">
        <v>0</v>
      </c>
      <c r="GJ68">
        <v>32338</v>
      </c>
      <c r="GK68">
        <v>0</v>
      </c>
      <c r="GL68">
        <v>0</v>
      </c>
      <c r="GM68">
        <v>0</v>
      </c>
      <c r="GN68">
        <v>32338</v>
      </c>
      <c r="GO68" t="s">
        <v>7305</v>
      </c>
      <c r="GP68">
        <v>0</v>
      </c>
      <c r="GQ68">
        <v>0</v>
      </c>
      <c r="GR68">
        <v>0</v>
      </c>
      <c r="GS68">
        <v>0</v>
      </c>
      <c r="GT68">
        <v>0</v>
      </c>
      <c r="GU68">
        <v>0</v>
      </c>
      <c r="GV68" s="54" t="s">
        <v>7306</v>
      </c>
      <c r="GW68">
        <v>19</v>
      </c>
      <c r="GX68">
        <v>0</v>
      </c>
      <c r="GY68">
        <v>19</v>
      </c>
      <c r="GZ68">
        <v>0</v>
      </c>
      <c r="HA68">
        <v>0</v>
      </c>
      <c r="HB68">
        <v>0</v>
      </c>
      <c r="HG68"/>
      <c r="HH68"/>
      <c r="HI68"/>
      <c r="HJ68"/>
      <c r="HK68"/>
      <c r="HL68"/>
      <c r="HM68"/>
      <c r="HN68"/>
      <c r="HO68"/>
    </row>
    <row r="69" spans="1:223" ht="12.75" customHeight="1" x14ac:dyDescent="0.35">
      <c r="A69" s="428" t="s">
        <v>833</v>
      </c>
      <c r="B69" s="429">
        <v>18</v>
      </c>
      <c r="C69" s="428" t="s">
        <v>832</v>
      </c>
      <c r="D69" s="428" t="s">
        <v>1306</v>
      </c>
      <c r="E69" s="54" t="s">
        <v>1307</v>
      </c>
      <c r="F69" s="430" t="s">
        <v>1121</v>
      </c>
      <c r="G69" s="428">
        <v>14</v>
      </c>
      <c r="H69" s="428">
        <v>0</v>
      </c>
      <c r="I69" s="54" t="s">
        <v>45</v>
      </c>
      <c r="J69" s="54" t="s">
        <v>60</v>
      </c>
      <c r="L69" t="s">
        <v>1073</v>
      </c>
      <c r="M69">
        <v>2</v>
      </c>
      <c r="N69">
        <v>0</v>
      </c>
      <c r="O69">
        <v>1</v>
      </c>
      <c r="P69">
        <v>2</v>
      </c>
      <c r="Q69">
        <v>3</v>
      </c>
      <c r="R69">
        <v>3</v>
      </c>
      <c r="S69">
        <v>0</v>
      </c>
      <c r="T69">
        <v>0</v>
      </c>
      <c r="U69">
        <v>0</v>
      </c>
      <c r="V69">
        <v>0</v>
      </c>
      <c r="W69">
        <v>0</v>
      </c>
      <c r="X69">
        <v>0</v>
      </c>
      <c r="Y69">
        <v>0</v>
      </c>
      <c r="Z69">
        <v>0</v>
      </c>
      <c r="AA69">
        <v>11</v>
      </c>
      <c r="AB69">
        <v>0</v>
      </c>
      <c r="AC69">
        <v>0</v>
      </c>
      <c r="AD69">
        <v>0</v>
      </c>
      <c r="AE69">
        <v>0</v>
      </c>
      <c r="AF69">
        <v>0</v>
      </c>
      <c r="AG69">
        <v>0</v>
      </c>
      <c r="AH69">
        <v>0</v>
      </c>
      <c r="AI69">
        <v>0</v>
      </c>
      <c r="AJ69">
        <v>0</v>
      </c>
      <c r="AK69">
        <v>0</v>
      </c>
      <c r="AL69">
        <v>1</v>
      </c>
      <c r="AM69">
        <v>0</v>
      </c>
      <c r="AN69">
        <v>0</v>
      </c>
      <c r="AO69">
        <v>0</v>
      </c>
      <c r="AP69">
        <v>1</v>
      </c>
      <c r="AQ69">
        <v>2</v>
      </c>
      <c r="AR69">
        <v>0</v>
      </c>
      <c r="AS69">
        <v>1</v>
      </c>
      <c r="AT69">
        <v>2</v>
      </c>
      <c r="AU69">
        <v>3</v>
      </c>
      <c r="AV69">
        <v>3</v>
      </c>
      <c r="AW69">
        <v>0</v>
      </c>
      <c r="AX69">
        <v>0</v>
      </c>
      <c r="AY69">
        <v>0</v>
      </c>
      <c r="AZ69">
        <v>0</v>
      </c>
      <c r="BA69">
        <v>1</v>
      </c>
      <c r="BB69">
        <v>0</v>
      </c>
      <c r="BC69">
        <v>0</v>
      </c>
      <c r="BD69">
        <v>0</v>
      </c>
      <c r="BE69">
        <v>12</v>
      </c>
      <c r="BF69">
        <v>0.85493230174081236</v>
      </c>
      <c r="BG69">
        <v>0.14506769825918761</v>
      </c>
      <c r="BH69">
        <v>0</v>
      </c>
      <c r="BI69">
        <v>0</v>
      </c>
      <c r="BJ69" t="s">
        <v>1330</v>
      </c>
      <c r="BK69">
        <v>83904</v>
      </c>
      <c r="BL69" t="s">
        <v>1330</v>
      </c>
      <c r="BM69">
        <v>61706</v>
      </c>
      <c r="BN69">
        <v>89</v>
      </c>
      <c r="BO69">
        <v>73667</v>
      </c>
      <c r="BP69">
        <v>14856</v>
      </c>
      <c r="BQ69">
        <v>11</v>
      </c>
      <c r="BR69">
        <v>0</v>
      </c>
      <c r="BS69">
        <v>168915</v>
      </c>
      <c r="BT69">
        <v>666</v>
      </c>
      <c r="BU69">
        <v>63498</v>
      </c>
      <c r="BV69">
        <v>40905</v>
      </c>
      <c r="BW69">
        <v>44169</v>
      </c>
      <c r="BX69">
        <v>14510</v>
      </c>
      <c r="BY69">
        <v>163082</v>
      </c>
      <c r="BZ69">
        <v>1587</v>
      </c>
      <c r="CA69">
        <v>165335</v>
      </c>
      <c r="CB69">
        <v>6</v>
      </c>
      <c r="CC69">
        <v>4233</v>
      </c>
      <c r="CD69">
        <v>1658</v>
      </c>
      <c r="CE69">
        <v>6079</v>
      </c>
      <c r="CF69">
        <v>937</v>
      </c>
      <c r="CG69">
        <v>12907</v>
      </c>
      <c r="CH69">
        <v>12913</v>
      </c>
      <c r="CI69">
        <v>862</v>
      </c>
      <c r="CJ69">
        <v>5601</v>
      </c>
      <c r="CK69">
        <v>714</v>
      </c>
      <c r="CL69">
        <v>196</v>
      </c>
      <c r="CM69">
        <v>6511</v>
      </c>
      <c r="CN69">
        <v>0</v>
      </c>
      <c r="CO69">
        <v>7373</v>
      </c>
      <c r="CP69">
        <v>1</v>
      </c>
      <c r="CQ69">
        <v>238</v>
      </c>
      <c r="CR69">
        <v>2</v>
      </c>
      <c r="CS69">
        <v>0</v>
      </c>
      <c r="CT69">
        <v>240</v>
      </c>
      <c r="CU69">
        <v>241</v>
      </c>
      <c r="CV69" s="54">
        <v>39364</v>
      </c>
      <c r="CW69" s="54">
        <v>11346</v>
      </c>
      <c r="CX69" s="54">
        <v>28389</v>
      </c>
      <c r="CY69" s="54">
        <v>0</v>
      </c>
      <c r="CZ69" s="54">
        <v>0</v>
      </c>
      <c r="DA69">
        <v>0</v>
      </c>
      <c r="DB69">
        <v>1</v>
      </c>
      <c r="DC69">
        <v>40.229999999999997</v>
      </c>
      <c r="DD69">
        <v>41.23</v>
      </c>
      <c r="DE69">
        <v>29</v>
      </c>
      <c r="DF69">
        <v>3042</v>
      </c>
      <c r="DG69">
        <v>94413</v>
      </c>
      <c r="DH69">
        <v>40573</v>
      </c>
      <c r="DI69">
        <v>184366</v>
      </c>
      <c r="DJ69">
        <v>26125</v>
      </c>
      <c r="DK69">
        <v>345477</v>
      </c>
      <c r="DL69">
        <v>3989</v>
      </c>
      <c r="DM69">
        <v>626</v>
      </c>
      <c r="DN69">
        <v>71</v>
      </c>
      <c r="DO69">
        <v>4686</v>
      </c>
      <c r="DP69">
        <v>45722</v>
      </c>
      <c r="DQ69">
        <v>147838</v>
      </c>
      <c r="DR69">
        <v>49678</v>
      </c>
      <c r="DS69">
        <v>0</v>
      </c>
      <c r="DT69">
        <v>0</v>
      </c>
      <c r="DU69">
        <v>0</v>
      </c>
      <c r="DV69">
        <v>59751</v>
      </c>
      <c r="DW69">
        <v>49584</v>
      </c>
      <c r="DX69">
        <v>63</v>
      </c>
      <c r="DY69">
        <v>70</v>
      </c>
      <c r="DZ69">
        <v>72</v>
      </c>
      <c r="EA69">
        <v>178262</v>
      </c>
      <c r="EB69">
        <v>4650</v>
      </c>
      <c r="EC69" t="s">
        <v>703</v>
      </c>
      <c r="ED69">
        <v>15077</v>
      </c>
      <c r="EE69">
        <v>103</v>
      </c>
      <c r="EF69">
        <v>294495</v>
      </c>
      <c r="EG69">
        <v>0</v>
      </c>
      <c r="EH69" t="s">
        <v>709</v>
      </c>
      <c r="EI69">
        <v>11</v>
      </c>
      <c r="EJ69">
        <v>87181</v>
      </c>
      <c r="EK69">
        <v>0</v>
      </c>
      <c r="EL69">
        <v>0</v>
      </c>
      <c r="EM69">
        <v>1471111</v>
      </c>
      <c r="EN69">
        <v>491559</v>
      </c>
      <c r="EO69">
        <v>539.76</v>
      </c>
      <c r="EP69">
        <v>44305.87</v>
      </c>
      <c r="EQ69">
        <v>11640.93</v>
      </c>
      <c r="ER69">
        <v>29216.91</v>
      </c>
      <c r="ES69">
        <v>5470.94</v>
      </c>
      <c r="ET69">
        <v>948.47</v>
      </c>
      <c r="EU69">
        <v>9658.07</v>
      </c>
      <c r="EV69">
        <v>0</v>
      </c>
      <c r="EW69">
        <v>0</v>
      </c>
      <c r="EX69">
        <v>26049.3</v>
      </c>
      <c r="EY69">
        <v>16636.55</v>
      </c>
      <c r="EZ69">
        <v>0</v>
      </c>
      <c r="FA69">
        <v>0</v>
      </c>
      <c r="FB69">
        <v>0</v>
      </c>
      <c r="FC69">
        <v>0</v>
      </c>
      <c r="FD69">
        <v>2530</v>
      </c>
      <c r="FE69">
        <v>0</v>
      </c>
      <c r="FF69">
        <v>0</v>
      </c>
      <c r="FG69">
        <v>146996.80000000002</v>
      </c>
      <c r="FH69">
        <v>216803</v>
      </c>
      <c r="FI69">
        <v>152155</v>
      </c>
      <c r="FJ69">
        <v>103</v>
      </c>
      <c r="FK69">
        <v>0</v>
      </c>
      <c r="FL69">
        <v>557771</v>
      </c>
      <c r="FM69">
        <v>3036498.8</v>
      </c>
      <c r="FN69">
        <v>0</v>
      </c>
      <c r="FO69">
        <v>23</v>
      </c>
      <c r="FP69">
        <v>0</v>
      </c>
      <c r="FQ69">
        <v>231</v>
      </c>
      <c r="FR69">
        <v>0</v>
      </c>
      <c r="FS69">
        <v>150979</v>
      </c>
      <c r="FT69">
        <v>0</v>
      </c>
      <c r="FU69">
        <v>22238</v>
      </c>
      <c r="FV69">
        <v>37335</v>
      </c>
      <c r="FW69">
        <v>210806</v>
      </c>
      <c r="FX69">
        <v>2825692.8</v>
      </c>
      <c r="FY69">
        <v>28133</v>
      </c>
      <c r="FZ69">
        <v>1477307</v>
      </c>
      <c r="GA69">
        <v>472269</v>
      </c>
      <c r="GB69">
        <v>233640</v>
      </c>
      <c r="GC69">
        <v>856897</v>
      </c>
      <c r="GD69">
        <v>3040113</v>
      </c>
      <c r="GE69">
        <v>108175</v>
      </c>
      <c r="GF69">
        <v>2931938</v>
      </c>
      <c r="GG69">
        <v>28323</v>
      </c>
      <c r="GH69">
        <v>0</v>
      </c>
      <c r="GI69">
        <v>0</v>
      </c>
      <c r="GJ69">
        <v>7214</v>
      </c>
      <c r="GK69">
        <v>0</v>
      </c>
      <c r="GL69">
        <v>0</v>
      </c>
      <c r="GM69">
        <v>0</v>
      </c>
      <c r="GN69">
        <v>7214</v>
      </c>
      <c r="GO69">
        <v>0</v>
      </c>
      <c r="GP69">
        <v>0</v>
      </c>
      <c r="GQ69" t="s">
        <v>7307</v>
      </c>
      <c r="GR69">
        <v>0</v>
      </c>
      <c r="GS69">
        <v>0</v>
      </c>
      <c r="GT69">
        <v>0</v>
      </c>
      <c r="GU69">
        <v>0</v>
      </c>
      <c r="GV69" s="54" t="s">
        <v>7308</v>
      </c>
      <c r="GW69">
        <v>11</v>
      </c>
      <c r="GX69">
        <v>1</v>
      </c>
      <c r="GY69">
        <v>10</v>
      </c>
      <c r="GZ69">
        <v>1</v>
      </c>
      <c r="HA69">
        <v>1</v>
      </c>
      <c r="HB69">
        <v>0</v>
      </c>
      <c r="HG69"/>
      <c r="HH69"/>
      <c r="HI69"/>
      <c r="HJ69"/>
      <c r="HK69"/>
      <c r="HL69"/>
      <c r="HM69"/>
      <c r="HN69"/>
      <c r="HO69"/>
    </row>
    <row r="70" spans="1:223" ht="12.75" customHeight="1" x14ac:dyDescent="0.35">
      <c r="A70" s="428" t="s">
        <v>833</v>
      </c>
      <c r="B70" s="429">
        <v>19</v>
      </c>
      <c r="C70" s="428" t="s">
        <v>832</v>
      </c>
      <c r="D70" s="428" t="s">
        <v>1309</v>
      </c>
      <c r="E70" s="54" t="s">
        <v>1310</v>
      </c>
      <c r="F70" s="430" t="s">
        <v>1121</v>
      </c>
      <c r="G70" s="428">
        <v>47</v>
      </c>
      <c r="H70" s="428">
        <v>0</v>
      </c>
      <c r="I70" s="54" t="s">
        <v>45</v>
      </c>
      <c r="J70" s="54" t="s">
        <v>60</v>
      </c>
      <c r="L70" t="s">
        <v>897</v>
      </c>
      <c r="M70">
        <v>0</v>
      </c>
      <c r="N70">
        <v>1</v>
      </c>
      <c r="O70">
        <v>11</v>
      </c>
      <c r="P70">
        <v>0</v>
      </c>
      <c r="Q70">
        <v>15</v>
      </c>
      <c r="R70">
        <v>0</v>
      </c>
      <c r="S70">
        <v>29</v>
      </c>
      <c r="T70">
        <v>0</v>
      </c>
      <c r="U70">
        <v>0</v>
      </c>
      <c r="V70">
        <v>7</v>
      </c>
      <c r="W70">
        <v>1</v>
      </c>
      <c r="X70">
        <v>5</v>
      </c>
      <c r="Y70">
        <v>0</v>
      </c>
      <c r="Z70">
        <v>0</v>
      </c>
      <c r="AA70">
        <v>69</v>
      </c>
      <c r="AB70">
        <v>0</v>
      </c>
      <c r="AC70">
        <v>0</v>
      </c>
      <c r="AD70">
        <v>0</v>
      </c>
      <c r="AE70">
        <v>0</v>
      </c>
      <c r="AF70">
        <v>0</v>
      </c>
      <c r="AG70">
        <v>0</v>
      </c>
      <c r="AH70">
        <v>0</v>
      </c>
      <c r="AI70">
        <v>0</v>
      </c>
      <c r="AJ70">
        <v>0</v>
      </c>
      <c r="AK70">
        <v>0</v>
      </c>
      <c r="AL70">
        <v>0</v>
      </c>
      <c r="AM70">
        <v>0</v>
      </c>
      <c r="AN70">
        <v>0</v>
      </c>
      <c r="AO70">
        <v>0</v>
      </c>
      <c r="AP70">
        <v>0</v>
      </c>
      <c r="AQ70">
        <v>0</v>
      </c>
      <c r="AR70">
        <v>1</v>
      </c>
      <c r="AS70">
        <v>11</v>
      </c>
      <c r="AT70">
        <v>0</v>
      </c>
      <c r="AU70">
        <v>15</v>
      </c>
      <c r="AV70">
        <v>0</v>
      </c>
      <c r="AW70">
        <v>29</v>
      </c>
      <c r="AX70">
        <v>0</v>
      </c>
      <c r="AY70">
        <v>0</v>
      </c>
      <c r="AZ70">
        <v>7</v>
      </c>
      <c r="BA70">
        <v>1</v>
      </c>
      <c r="BB70">
        <v>5</v>
      </c>
      <c r="BC70">
        <v>0</v>
      </c>
      <c r="BD70">
        <v>0</v>
      </c>
      <c r="BE70">
        <v>69</v>
      </c>
      <c r="BF70">
        <v>1</v>
      </c>
      <c r="BG70">
        <v>0</v>
      </c>
      <c r="BH70">
        <v>0</v>
      </c>
      <c r="BI70">
        <v>0</v>
      </c>
      <c r="BJ70" t="s">
        <v>7309</v>
      </c>
      <c r="BK70">
        <v>58241</v>
      </c>
      <c r="BL70" t="s">
        <v>7310</v>
      </c>
      <c r="BM70">
        <v>96347</v>
      </c>
      <c r="BN70">
        <v>585</v>
      </c>
      <c r="BO70">
        <v>804136.4</v>
      </c>
      <c r="BP70">
        <v>114458.7</v>
      </c>
      <c r="BQ70">
        <v>64</v>
      </c>
      <c r="BR70">
        <v>0</v>
      </c>
      <c r="BS70">
        <v>1120622</v>
      </c>
      <c r="BT70">
        <v>106028</v>
      </c>
      <c r="BU70">
        <v>369009</v>
      </c>
      <c r="BV70">
        <v>226874</v>
      </c>
      <c r="BW70">
        <v>207799</v>
      </c>
      <c r="BX70">
        <v>51553</v>
      </c>
      <c r="BY70">
        <v>855235</v>
      </c>
      <c r="BZ70">
        <v>104313</v>
      </c>
      <c r="CA70">
        <v>1065576</v>
      </c>
      <c r="CB70">
        <v>0</v>
      </c>
      <c r="CC70">
        <v>91807</v>
      </c>
      <c r="CD70">
        <v>19648</v>
      </c>
      <c r="CE70">
        <v>47304</v>
      </c>
      <c r="CF70">
        <v>9817</v>
      </c>
      <c r="CG70">
        <v>168576</v>
      </c>
      <c r="CH70">
        <v>168576</v>
      </c>
      <c r="CI70" t="s">
        <v>7311</v>
      </c>
      <c r="CJ70">
        <v>26503</v>
      </c>
      <c r="CK70">
        <v>1685</v>
      </c>
      <c r="CL70">
        <v>12807</v>
      </c>
      <c r="CM70">
        <v>40995</v>
      </c>
      <c r="CN70">
        <v>117</v>
      </c>
      <c r="CO70">
        <v>41112</v>
      </c>
      <c r="CP70">
        <v>0</v>
      </c>
      <c r="CQ70">
        <v>5651</v>
      </c>
      <c r="CR70">
        <v>6</v>
      </c>
      <c r="CS70">
        <v>1</v>
      </c>
      <c r="CT70">
        <v>5658</v>
      </c>
      <c r="CU70">
        <v>5658</v>
      </c>
      <c r="CV70" s="54">
        <v>11674</v>
      </c>
      <c r="CW70" s="54">
        <v>13372</v>
      </c>
      <c r="CX70" s="54">
        <v>7507</v>
      </c>
      <c r="CY70" s="54">
        <v>0</v>
      </c>
      <c r="CZ70" s="54">
        <v>0</v>
      </c>
      <c r="DA70">
        <v>0</v>
      </c>
      <c r="DB70" t="s">
        <v>7312</v>
      </c>
      <c r="DC70">
        <v>281.3</v>
      </c>
      <c r="DD70">
        <v>281.3</v>
      </c>
      <c r="DE70">
        <v>386</v>
      </c>
      <c r="DF70">
        <v>8114</v>
      </c>
      <c r="DG70">
        <v>1382365</v>
      </c>
      <c r="DH70">
        <v>423791</v>
      </c>
      <c r="DI70">
        <v>842003</v>
      </c>
      <c r="DJ70">
        <v>130624</v>
      </c>
      <c r="DK70">
        <v>2778783</v>
      </c>
      <c r="DL70">
        <v>44193</v>
      </c>
      <c r="DM70">
        <v>1742</v>
      </c>
      <c r="DN70">
        <v>3300</v>
      </c>
      <c r="DO70">
        <v>49235</v>
      </c>
      <c r="DP70">
        <v>426653</v>
      </c>
      <c r="DQ70">
        <v>123416</v>
      </c>
      <c r="DR70">
        <v>437356</v>
      </c>
      <c r="DS70">
        <v>0</v>
      </c>
      <c r="DT70">
        <v>0</v>
      </c>
      <c r="DU70">
        <v>0</v>
      </c>
      <c r="DV70">
        <v>140900</v>
      </c>
      <c r="DW70">
        <v>65584</v>
      </c>
      <c r="DX70">
        <v>42.344363432417303</v>
      </c>
      <c r="DY70">
        <v>75.715086932136799</v>
      </c>
      <c r="DZ70">
        <v>86.763881099270904</v>
      </c>
      <c r="EA70">
        <v>187303</v>
      </c>
      <c r="EB70">
        <v>1588</v>
      </c>
      <c r="EC70" t="s">
        <v>703</v>
      </c>
      <c r="ED70">
        <v>106355</v>
      </c>
      <c r="EE70">
        <v>920</v>
      </c>
      <c r="EF70">
        <v>1582085</v>
      </c>
      <c r="EG70">
        <v>0</v>
      </c>
      <c r="EH70" t="s">
        <v>709</v>
      </c>
      <c r="EI70">
        <v>64</v>
      </c>
      <c r="EJ70">
        <v>2392656</v>
      </c>
      <c r="EK70">
        <v>170</v>
      </c>
      <c r="EL70">
        <v>6067</v>
      </c>
      <c r="EM70">
        <v>6712327</v>
      </c>
      <c r="EN70">
        <v>3107137</v>
      </c>
      <c r="EO70">
        <v>0</v>
      </c>
      <c r="EP70">
        <v>724627</v>
      </c>
      <c r="EQ70">
        <v>143766</v>
      </c>
      <c r="ER70">
        <v>235079</v>
      </c>
      <c r="ES70">
        <v>67771</v>
      </c>
      <c r="ET70">
        <v>994</v>
      </c>
      <c r="EU70">
        <v>271008</v>
      </c>
      <c r="EV70">
        <v>0</v>
      </c>
      <c r="EW70">
        <v>0</v>
      </c>
      <c r="EX70">
        <v>130000</v>
      </c>
      <c r="EY70">
        <v>37031</v>
      </c>
      <c r="EZ70">
        <v>353032</v>
      </c>
      <c r="FA70">
        <v>0</v>
      </c>
      <c r="FB70">
        <v>0</v>
      </c>
      <c r="FC70">
        <v>0</v>
      </c>
      <c r="FD70">
        <v>153673</v>
      </c>
      <c r="FE70">
        <v>0</v>
      </c>
      <c r="FF70">
        <v>0</v>
      </c>
      <c r="FG70">
        <v>2116981</v>
      </c>
      <c r="FH70">
        <v>306397</v>
      </c>
      <c r="FI70">
        <v>347226</v>
      </c>
      <c r="FJ70">
        <v>168628</v>
      </c>
      <c r="FK70">
        <v>252329</v>
      </c>
      <c r="FL70">
        <v>1519324</v>
      </c>
      <c r="FM70">
        <v>14530349</v>
      </c>
      <c r="FN70">
        <v>87427</v>
      </c>
      <c r="FO70">
        <v>34317</v>
      </c>
      <c r="FP70">
        <v>11292</v>
      </c>
      <c r="FQ70">
        <v>5869</v>
      </c>
      <c r="FR70">
        <v>46908</v>
      </c>
      <c r="FS70">
        <v>60436</v>
      </c>
      <c r="FT70">
        <v>0</v>
      </c>
      <c r="FU70">
        <v>77722</v>
      </c>
      <c r="FV70">
        <v>0</v>
      </c>
      <c r="FW70">
        <v>323971</v>
      </c>
      <c r="FX70">
        <v>14206378</v>
      </c>
      <c r="FY70">
        <v>1678299</v>
      </c>
      <c r="FZ70">
        <v>7374052</v>
      </c>
      <c r="GA70">
        <v>3033579</v>
      </c>
      <c r="GB70">
        <v>1768473</v>
      </c>
      <c r="GC70">
        <v>2943037</v>
      </c>
      <c r="GD70">
        <v>15119141</v>
      </c>
      <c r="GE70">
        <v>355386</v>
      </c>
      <c r="GF70">
        <v>14763755</v>
      </c>
      <c r="GG70">
        <v>1468837</v>
      </c>
      <c r="GH70">
        <v>0</v>
      </c>
      <c r="GI70">
        <v>199703</v>
      </c>
      <c r="GJ70">
        <v>0</v>
      </c>
      <c r="GK70">
        <v>0</v>
      </c>
      <c r="GL70">
        <v>0</v>
      </c>
      <c r="GM70">
        <v>335823</v>
      </c>
      <c r="GN70">
        <v>535526</v>
      </c>
      <c r="GO70" t="s">
        <v>7313</v>
      </c>
      <c r="GP70">
        <v>0</v>
      </c>
      <c r="GQ70" t="s">
        <v>7314</v>
      </c>
      <c r="GR70">
        <v>0</v>
      </c>
      <c r="GS70">
        <v>0</v>
      </c>
      <c r="GT70">
        <v>0</v>
      </c>
      <c r="GU70">
        <v>0</v>
      </c>
      <c r="GV70" s="54" t="s">
        <v>7315</v>
      </c>
      <c r="GW70">
        <v>69</v>
      </c>
      <c r="GX70">
        <v>0</v>
      </c>
      <c r="GY70">
        <v>69</v>
      </c>
      <c r="GZ70">
        <v>0</v>
      </c>
      <c r="HA70">
        <v>0</v>
      </c>
      <c r="HB70">
        <v>0</v>
      </c>
      <c r="HG70"/>
      <c r="HH70"/>
      <c r="HI70"/>
      <c r="HJ70"/>
      <c r="HK70"/>
      <c r="HL70"/>
      <c r="HM70"/>
      <c r="HN70"/>
      <c r="HO70"/>
    </row>
    <row r="71" spans="1:223" ht="12.75" customHeight="1" x14ac:dyDescent="0.35">
      <c r="A71" s="428" t="s">
        <v>833</v>
      </c>
      <c r="B71" s="429">
        <v>20</v>
      </c>
      <c r="C71" s="428" t="s">
        <v>832</v>
      </c>
      <c r="D71" s="428" t="s">
        <v>1312</v>
      </c>
      <c r="E71" s="54" t="s">
        <v>1313</v>
      </c>
      <c r="F71" s="430" t="s">
        <v>1121</v>
      </c>
      <c r="G71" s="428">
        <v>14</v>
      </c>
      <c r="H71" s="428">
        <v>0</v>
      </c>
      <c r="I71" s="54" t="s">
        <v>45</v>
      </c>
      <c r="J71" s="54" t="s">
        <v>60</v>
      </c>
      <c r="L71" t="s">
        <v>799</v>
      </c>
      <c r="M71">
        <v>0</v>
      </c>
      <c r="N71">
        <v>0</v>
      </c>
      <c r="O71">
        <v>0</v>
      </c>
      <c r="P71">
        <v>3</v>
      </c>
      <c r="Q71">
        <v>0</v>
      </c>
      <c r="R71">
        <v>5</v>
      </c>
      <c r="S71">
        <v>4</v>
      </c>
      <c r="T71">
        <v>0</v>
      </c>
      <c r="U71">
        <v>9</v>
      </c>
      <c r="V71">
        <v>2</v>
      </c>
      <c r="W71">
        <v>0</v>
      </c>
      <c r="X71">
        <v>0</v>
      </c>
      <c r="Y71">
        <v>0</v>
      </c>
      <c r="Z71">
        <v>0</v>
      </c>
      <c r="AA71">
        <v>23</v>
      </c>
      <c r="AB71">
        <v>0</v>
      </c>
      <c r="AC71">
        <v>0</v>
      </c>
      <c r="AD71">
        <v>0</v>
      </c>
      <c r="AE71">
        <v>0</v>
      </c>
      <c r="AF71">
        <v>0</v>
      </c>
      <c r="AG71">
        <v>0</v>
      </c>
      <c r="AH71">
        <v>0</v>
      </c>
      <c r="AI71">
        <v>0</v>
      </c>
      <c r="AJ71">
        <v>2</v>
      </c>
      <c r="AK71">
        <v>1</v>
      </c>
      <c r="AL71">
        <v>2</v>
      </c>
      <c r="AM71">
        <v>0</v>
      </c>
      <c r="AN71">
        <v>0</v>
      </c>
      <c r="AO71">
        <v>3</v>
      </c>
      <c r="AP71">
        <v>8</v>
      </c>
      <c r="AQ71">
        <v>0</v>
      </c>
      <c r="AR71">
        <v>0</v>
      </c>
      <c r="AS71">
        <v>0</v>
      </c>
      <c r="AT71">
        <v>3</v>
      </c>
      <c r="AU71">
        <v>0</v>
      </c>
      <c r="AV71">
        <v>5</v>
      </c>
      <c r="AW71">
        <v>4</v>
      </c>
      <c r="AX71">
        <v>0</v>
      </c>
      <c r="AY71">
        <v>11</v>
      </c>
      <c r="AZ71">
        <v>3</v>
      </c>
      <c r="BA71">
        <v>2</v>
      </c>
      <c r="BB71">
        <v>0</v>
      </c>
      <c r="BC71">
        <v>0</v>
      </c>
      <c r="BD71">
        <v>3</v>
      </c>
      <c r="BE71">
        <v>31</v>
      </c>
      <c r="BF71">
        <v>1</v>
      </c>
      <c r="BG71">
        <v>0</v>
      </c>
      <c r="BH71">
        <v>0</v>
      </c>
      <c r="BI71">
        <v>0</v>
      </c>
      <c r="BJ71" t="s">
        <v>1237</v>
      </c>
      <c r="BK71">
        <v>121842</v>
      </c>
      <c r="BL71" t="s">
        <v>1237</v>
      </c>
      <c r="BM71">
        <v>82256</v>
      </c>
      <c r="BN71">
        <v>141</v>
      </c>
      <c r="BO71">
        <v>243100</v>
      </c>
      <c r="BP71">
        <v>23211</v>
      </c>
      <c r="BQ71">
        <v>23</v>
      </c>
      <c r="BR71">
        <v>0</v>
      </c>
      <c r="BS71">
        <v>384659</v>
      </c>
      <c r="BT71">
        <v>25689</v>
      </c>
      <c r="BU71">
        <v>157471</v>
      </c>
      <c r="BV71">
        <v>102933</v>
      </c>
      <c r="BW71">
        <v>89561</v>
      </c>
      <c r="BX71">
        <v>23139</v>
      </c>
      <c r="BY71">
        <v>373104</v>
      </c>
      <c r="BZ71">
        <v>12</v>
      </c>
      <c r="CA71">
        <v>398805</v>
      </c>
      <c r="CB71">
        <v>182</v>
      </c>
      <c r="CC71">
        <v>18717</v>
      </c>
      <c r="CD71">
        <v>4632</v>
      </c>
      <c r="CE71">
        <v>12676</v>
      </c>
      <c r="CF71">
        <v>2141</v>
      </c>
      <c r="CG71">
        <v>38166</v>
      </c>
      <c r="CH71">
        <v>38348</v>
      </c>
      <c r="CI71">
        <v>165</v>
      </c>
      <c r="CJ71">
        <v>11769</v>
      </c>
      <c r="CK71">
        <v>2344</v>
      </c>
      <c r="CL71">
        <v>9042</v>
      </c>
      <c r="CM71">
        <v>23155</v>
      </c>
      <c r="CN71">
        <v>0</v>
      </c>
      <c r="CO71">
        <v>23320</v>
      </c>
      <c r="CP71">
        <v>0</v>
      </c>
      <c r="CQ71">
        <v>386</v>
      </c>
      <c r="CR71">
        <v>135</v>
      </c>
      <c r="CS71">
        <v>724</v>
      </c>
      <c r="CT71">
        <v>1245</v>
      </c>
      <c r="CU71">
        <v>1245</v>
      </c>
      <c r="CV71" s="54">
        <v>18204</v>
      </c>
      <c r="CW71" s="54">
        <v>14791</v>
      </c>
      <c r="CX71" s="54">
        <v>18470</v>
      </c>
      <c r="CY71" s="54">
        <v>0</v>
      </c>
      <c r="CZ71" s="54">
        <v>0</v>
      </c>
      <c r="DA71">
        <v>0</v>
      </c>
      <c r="DB71">
        <v>9.3000000000000007</v>
      </c>
      <c r="DC71">
        <v>85.3</v>
      </c>
      <c r="DD71">
        <v>94.6</v>
      </c>
      <c r="DE71">
        <v>237</v>
      </c>
      <c r="DF71">
        <v>9548.1200000000008</v>
      </c>
      <c r="DG71">
        <v>444247</v>
      </c>
      <c r="DH71">
        <v>144287</v>
      </c>
      <c r="DI71">
        <v>283042</v>
      </c>
      <c r="DJ71">
        <v>34184</v>
      </c>
      <c r="DK71">
        <v>905760</v>
      </c>
      <c r="DL71">
        <v>18709</v>
      </c>
      <c r="DM71">
        <v>1885</v>
      </c>
      <c r="DN71">
        <v>2795</v>
      </c>
      <c r="DO71">
        <v>23389</v>
      </c>
      <c r="DP71">
        <v>63616</v>
      </c>
      <c r="DQ71">
        <v>184086</v>
      </c>
      <c r="DR71">
        <v>127662</v>
      </c>
      <c r="DS71">
        <v>0</v>
      </c>
      <c r="DT71">
        <v>0</v>
      </c>
      <c r="DU71">
        <v>0</v>
      </c>
      <c r="DV71">
        <v>160709</v>
      </c>
      <c r="DW71">
        <v>93063</v>
      </c>
      <c r="DX71">
        <v>47</v>
      </c>
      <c r="DY71">
        <v>64</v>
      </c>
      <c r="DZ71">
        <v>80</v>
      </c>
      <c r="EA71">
        <v>45850</v>
      </c>
      <c r="EB71">
        <v>0</v>
      </c>
      <c r="EC71" t="s">
        <v>703</v>
      </c>
      <c r="ED71">
        <v>39773</v>
      </c>
      <c r="EE71">
        <v>690</v>
      </c>
      <c r="EF71">
        <v>557995</v>
      </c>
      <c r="EG71">
        <v>0</v>
      </c>
      <c r="EH71" t="s">
        <v>709</v>
      </c>
      <c r="EI71">
        <v>23</v>
      </c>
      <c r="EJ71">
        <v>188439</v>
      </c>
      <c r="EK71">
        <v>402</v>
      </c>
      <c r="EL71">
        <v>155</v>
      </c>
      <c r="EM71">
        <v>2965328</v>
      </c>
      <c r="EN71">
        <v>535067</v>
      </c>
      <c r="EO71">
        <v>2333.13</v>
      </c>
      <c r="EP71">
        <v>112422.32</v>
      </c>
      <c r="EQ71">
        <v>41790.629999999997</v>
      </c>
      <c r="ER71">
        <v>59085.14</v>
      </c>
      <c r="ES71">
        <v>15960.1</v>
      </c>
      <c r="ET71">
        <v>653.84</v>
      </c>
      <c r="EU71">
        <v>16599.13</v>
      </c>
      <c r="EV71">
        <v>3919.2</v>
      </c>
      <c r="EW71">
        <v>7165.63</v>
      </c>
      <c r="EX71">
        <v>12697.15</v>
      </c>
      <c r="EY71">
        <v>16369.74</v>
      </c>
      <c r="EZ71">
        <v>35817.18</v>
      </c>
      <c r="FA71">
        <v>0</v>
      </c>
      <c r="FB71">
        <v>0</v>
      </c>
      <c r="FC71">
        <v>0</v>
      </c>
      <c r="FD71">
        <v>0</v>
      </c>
      <c r="FE71">
        <v>0</v>
      </c>
      <c r="FF71">
        <v>0</v>
      </c>
      <c r="FG71">
        <v>324813.19000000006</v>
      </c>
      <c r="FH71">
        <v>114374</v>
      </c>
      <c r="FI71">
        <v>319571</v>
      </c>
      <c r="FJ71">
        <v>24398</v>
      </c>
      <c r="FK71">
        <v>7643</v>
      </c>
      <c r="FL71">
        <v>0</v>
      </c>
      <c r="FM71">
        <v>4291194.1899999995</v>
      </c>
      <c r="FN71">
        <v>28527</v>
      </c>
      <c r="FO71">
        <v>30413</v>
      </c>
      <c r="FP71">
        <v>172806</v>
      </c>
      <c r="FQ71">
        <v>0</v>
      </c>
      <c r="FR71">
        <v>0</v>
      </c>
      <c r="FS71">
        <v>367280</v>
      </c>
      <c r="FT71">
        <v>0</v>
      </c>
      <c r="FU71">
        <v>52333</v>
      </c>
      <c r="FV71">
        <v>0</v>
      </c>
      <c r="FW71">
        <v>651359</v>
      </c>
      <c r="FX71">
        <v>3639835.1899999995</v>
      </c>
      <c r="FY71">
        <v>0</v>
      </c>
      <c r="FZ71">
        <v>3106400</v>
      </c>
      <c r="GA71">
        <v>575300</v>
      </c>
      <c r="GB71">
        <v>370300</v>
      </c>
      <c r="GC71">
        <v>801362</v>
      </c>
      <c r="GD71">
        <v>4853362</v>
      </c>
      <c r="GE71">
        <v>807100</v>
      </c>
      <c r="GF71">
        <v>4046262</v>
      </c>
      <c r="GG71">
        <v>0</v>
      </c>
      <c r="GH71">
        <v>0</v>
      </c>
      <c r="GI71">
        <v>0</v>
      </c>
      <c r="GJ71">
        <v>0</v>
      </c>
      <c r="GK71">
        <v>0</v>
      </c>
      <c r="GL71">
        <v>0</v>
      </c>
      <c r="GM71">
        <v>0</v>
      </c>
      <c r="GN71">
        <v>0</v>
      </c>
      <c r="GO71">
        <v>0</v>
      </c>
      <c r="GP71">
        <v>0</v>
      </c>
      <c r="GQ71">
        <v>0</v>
      </c>
      <c r="GR71">
        <v>0</v>
      </c>
      <c r="GS71">
        <v>0</v>
      </c>
      <c r="GT71">
        <v>0</v>
      </c>
      <c r="GU71" s="423">
        <v>0</v>
      </c>
      <c r="GV71" s="54" t="s">
        <v>7316</v>
      </c>
      <c r="GW71">
        <v>23</v>
      </c>
      <c r="GX71">
        <v>8</v>
      </c>
      <c r="GY71">
        <v>23</v>
      </c>
      <c r="GZ71">
        <v>8</v>
      </c>
      <c r="HA71">
        <v>0</v>
      </c>
      <c r="HB71">
        <v>0</v>
      </c>
      <c r="HG71"/>
      <c r="HH71"/>
      <c r="HI71"/>
      <c r="HJ71"/>
      <c r="HK71"/>
      <c r="HL71"/>
      <c r="HM71"/>
      <c r="HN71"/>
      <c r="HO71"/>
    </row>
    <row r="72" spans="1:223" ht="12.75" customHeight="1" x14ac:dyDescent="0.35">
      <c r="A72" s="428" t="s">
        <v>833</v>
      </c>
      <c r="B72" s="429">
        <v>21</v>
      </c>
      <c r="C72" s="428" t="s">
        <v>832</v>
      </c>
      <c r="D72" s="428" t="s">
        <v>1315</v>
      </c>
      <c r="E72" s="54" t="s">
        <v>1316</v>
      </c>
      <c r="F72" s="430" t="s">
        <v>1121</v>
      </c>
      <c r="G72" s="428">
        <v>16</v>
      </c>
      <c r="H72" s="428">
        <v>0</v>
      </c>
      <c r="I72" s="54" t="s">
        <v>45</v>
      </c>
      <c r="J72" s="54" t="s">
        <v>60</v>
      </c>
      <c r="L72" t="s">
        <v>995</v>
      </c>
      <c r="M72">
        <v>0</v>
      </c>
      <c r="N72">
        <v>0</v>
      </c>
      <c r="O72">
        <v>5</v>
      </c>
      <c r="P72">
        <v>1</v>
      </c>
      <c r="Q72">
        <v>4</v>
      </c>
      <c r="R72">
        <v>0</v>
      </c>
      <c r="S72">
        <v>0</v>
      </c>
      <c r="T72">
        <v>0</v>
      </c>
      <c r="U72">
        <v>1</v>
      </c>
      <c r="V72">
        <v>1</v>
      </c>
      <c r="W72">
        <v>0</v>
      </c>
      <c r="X72">
        <v>0</v>
      </c>
      <c r="Y72">
        <v>0</v>
      </c>
      <c r="Z72">
        <v>0</v>
      </c>
      <c r="AA72">
        <v>12</v>
      </c>
      <c r="AB72">
        <v>0</v>
      </c>
      <c r="AC72">
        <v>0</v>
      </c>
      <c r="AD72">
        <v>0</v>
      </c>
      <c r="AE72">
        <v>0</v>
      </c>
      <c r="AF72">
        <v>0</v>
      </c>
      <c r="AG72">
        <v>0</v>
      </c>
      <c r="AH72">
        <v>0</v>
      </c>
      <c r="AI72">
        <v>0</v>
      </c>
      <c r="AJ72">
        <v>0</v>
      </c>
      <c r="AK72">
        <v>0</v>
      </c>
      <c r="AL72">
        <v>0</v>
      </c>
      <c r="AM72">
        <v>0</v>
      </c>
      <c r="AN72">
        <v>0</v>
      </c>
      <c r="AO72">
        <v>0</v>
      </c>
      <c r="AP72">
        <v>0</v>
      </c>
      <c r="AQ72">
        <v>0</v>
      </c>
      <c r="AR72">
        <v>0</v>
      </c>
      <c r="AS72">
        <v>5</v>
      </c>
      <c r="AT72">
        <v>1</v>
      </c>
      <c r="AU72">
        <v>4</v>
      </c>
      <c r="AV72">
        <v>0</v>
      </c>
      <c r="AW72">
        <v>0</v>
      </c>
      <c r="AX72">
        <v>0</v>
      </c>
      <c r="AY72">
        <v>1</v>
      </c>
      <c r="AZ72">
        <v>1</v>
      </c>
      <c r="BA72">
        <v>0</v>
      </c>
      <c r="BB72">
        <v>0</v>
      </c>
      <c r="BC72">
        <v>0</v>
      </c>
      <c r="BD72">
        <v>0</v>
      </c>
      <c r="BE72">
        <v>12</v>
      </c>
      <c r="BF72">
        <v>1</v>
      </c>
      <c r="BG72">
        <v>0</v>
      </c>
      <c r="BH72">
        <v>0</v>
      </c>
      <c r="BI72">
        <v>0</v>
      </c>
      <c r="BJ72" t="s">
        <v>4710</v>
      </c>
      <c r="BK72">
        <v>118839</v>
      </c>
      <c r="BL72" t="s">
        <v>1560</v>
      </c>
      <c r="BM72">
        <v>76902</v>
      </c>
      <c r="BN72">
        <v>92</v>
      </c>
      <c r="BO72">
        <v>109900</v>
      </c>
      <c r="BP72">
        <v>23954.3</v>
      </c>
      <c r="BQ72">
        <v>12</v>
      </c>
      <c r="BR72">
        <v>0</v>
      </c>
      <c r="BS72">
        <v>279506</v>
      </c>
      <c r="BT72">
        <v>14238</v>
      </c>
      <c r="BU72">
        <v>58716</v>
      </c>
      <c r="BV72">
        <v>71045</v>
      </c>
      <c r="BW72">
        <v>90166</v>
      </c>
      <c r="BX72">
        <v>23505</v>
      </c>
      <c r="BY72">
        <v>243432</v>
      </c>
      <c r="BZ72">
        <v>29196</v>
      </c>
      <c r="CA72">
        <v>286866</v>
      </c>
      <c r="CB72">
        <v>358</v>
      </c>
      <c r="CC72">
        <v>12691</v>
      </c>
      <c r="CD72">
        <v>9120</v>
      </c>
      <c r="CE72">
        <v>16739</v>
      </c>
      <c r="CF72">
        <v>2283</v>
      </c>
      <c r="CG72">
        <v>40833</v>
      </c>
      <c r="CH72">
        <v>41191</v>
      </c>
      <c r="CI72">
        <v>0</v>
      </c>
      <c r="CJ72">
        <v>3989</v>
      </c>
      <c r="CK72">
        <v>1859</v>
      </c>
      <c r="CL72">
        <v>17173</v>
      </c>
      <c r="CM72">
        <v>23021</v>
      </c>
      <c r="CN72">
        <v>733</v>
      </c>
      <c r="CO72">
        <v>23754</v>
      </c>
      <c r="CP72">
        <v>0</v>
      </c>
      <c r="CQ72">
        <v>286</v>
      </c>
      <c r="CR72">
        <v>171</v>
      </c>
      <c r="CS72">
        <v>350</v>
      </c>
      <c r="CT72">
        <v>807</v>
      </c>
      <c r="CU72">
        <v>807</v>
      </c>
      <c r="CV72" s="54">
        <v>13879</v>
      </c>
      <c r="CW72" s="54">
        <v>35110</v>
      </c>
      <c r="CX72" s="54">
        <v>25651</v>
      </c>
      <c r="CY72" s="54">
        <v>2688396</v>
      </c>
      <c r="CZ72" s="54">
        <v>29</v>
      </c>
      <c r="DA72">
        <v>0</v>
      </c>
      <c r="DB72">
        <v>10</v>
      </c>
      <c r="DC72">
        <v>61.77</v>
      </c>
      <c r="DD72">
        <v>71.77000000000001</v>
      </c>
      <c r="DE72">
        <v>91</v>
      </c>
      <c r="DF72">
        <v>1175</v>
      </c>
      <c r="DG72">
        <v>201994</v>
      </c>
      <c r="DH72">
        <v>148334</v>
      </c>
      <c r="DI72">
        <v>489367</v>
      </c>
      <c r="DJ72">
        <v>68097</v>
      </c>
      <c r="DK72">
        <v>907792</v>
      </c>
      <c r="DL72">
        <v>5825</v>
      </c>
      <c r="DM72">
        <v>3192</v>
      </c>
      <c r="DN72">
        <v>3567</v>
      </c>
      <c r="DO72">
        <v>12584</v>
      </c>
      <c r="DP72">
        <v>128213</v>
      </c>
      <c r="DQ72">
        <v>168534</v>
      </c>
      <c r="DR72">
        <v>69209</v>
      </c>
      <c r="DS72">
        <v>1936</v>
      </c>
      <c r="DT72">
        <v>0</v>
      </c>
      <c r="DU72">
        <v>0</v>
      </c>
      <c r="DV72">
        <v>104155</v>
      </c>
      <c r="DW72">
        <v>80973</v>
      </c>
      <c r="DX72">
        <v>78</v>
      </c>
      <c r="DY72">
        <v>84</v>
      </c>
      <c r="DZ72">
        <v>91</v>
      </c>
      <c r="EA72">
        <v>135200</v>
      </c>
      <c r="EB72">
        <v>4750</v>
      </c>
      <c r="EC72" t="s">
        <v>703</v>
      </c>
      <c r="ED72">
        <v>21549</v>
      </c>
      <c r="EE72">
        <v>138</v>
      </c>
      <c r="EF72">
        <v>493062</v>
      </c>
      <c r="EG72">
        <v>5936</v>
      </c>
      <c r="EH72" t="s">
        <v>709</v>
      </c>
      <c r="EI72">
        <v>12</v>
      </c>
      <c r="EJ72">
        <v>434802</v>
      </c>
      <c r="EK72">
        <v>49</v>
      </c>
      <c r="EL72">
        <v>120</v>
      </c>
      <c r="EM72">
        <v>2898106</v>
      </c>
      <c r="EN72">
        <v>429669</v>
      </c>
      <c r="EO72">
        <v>10030.69</v>
      </c>
      <c r="EP72">
        <v>84182.83</v>
      </c>
      <c r="EQ72">
        <v>98002.84</v>
      </c>
      <c r="ER72">
        <v>81523.5</v>
      </c>
      <c r="ES72">
        <v>14736.45</v>
      </c>
      <c r="ET72">
        <v>1047.24</v>
      </c>
      <c r="EU72">
        <v>10126.6</v>
      </c>
      <c r="EV72">
        <v>7377.84</v>
      </c>
      <c r="EW72">
        <v>3807.48</v>
      </c>
      <c r="EX72">
        <v>43582.93</v>
      </c>
      <c r="EY72">
        <v>13299</v>
      </c>
      <c r="EZ72">
        <v>17033.78</v>
      </c>
      <c r="FA72">
        <v>1851.75</v>
      </c>
      <c r="FB72">
        <v>0</v>
      </c>
      <c r="FC72">
        <v>0</v>
      </c>
      <c r="FD72">
        <v>54331.35</v>
      </c>
      <c r="FE72">
        <v>0</v>
      </c>
      <c r="FF72">
        <v>0</v>
      </c>
      <c r="FG72">
        <v>440934.27999999991</v>
      </c>
      <c r="FH72">
        <v>191068</v>
      </c>
      <c r="FI72">
        <v>98476</v>
      </c>
      <c r="FJ72">
        <v>5911</v>
      </c>
      <c r="FK72">
        <v>3252</v>
      </c>
      <c r="FL72">
        <v>0</v>
      </c>
      <c r="FM72">
        <v>4067416.28</v>
      </c>
      <c r="FN72">
        <v>28592.99</v>
      </c>
      <c r="FO72">
        <v>4163.5</v>
      </c>
      <c r="FP72">
        <v>43608.43</v>
      </c>
      <c r="FQ72">
        <v>3896.85</v>
      </c>
      <c r="FR72">
        <v>0</v>
      </c>
      <c r="FS72">
        <v>18888</v>
      </c>
      <c r="FT72">
        <v>0</v>
      </c>
      <c r="FU72">
        <v>17593.849999999999</v>
      </c>
      <c r="FV72">
        <v>0</v>
      </c>
      <c r="FW72">
        <v>116743.62</v>
      </c>
      <c r="FX72">
        <v>3950672.6599999997</v>
      </c>
      <c r="FY72">
        <v>0</v>
      </c>
      <c r="FZ72">
        <v>2804000</v>
      </c>
      <c r="GA72">
        <v>322900</v>
      </c>
      <c r="GB72">
        <v>443200</v>
      </c>
      <c r="GC72">
        <v>346000</v>
      </c>
      <c r="GD72">
        <v>3916100</v>
      </c>
      <c r="GE72">
        <v>207800</v>
      </c>
      <c r="GF72">
        <v>3708300</v>
      </c>
      <c r="GG72">
        <v>0</v>
      </c>
      <c r="GH72">
        <v>0</v>
      </c>
      <c r="GI72">
        <v>235260</v>
      </c>
      <c r="GJ72">
        <v>0</v>
      </c>
      <c r="GK72">
        <v>0</v>
      </c>
      <c r="GL72">
        <v>0</v>
      </c>
      <c r="GM72">
        <v>0</v>
      </c>
      <c r="GN72">
        <v>235260</v>
      </c>
      <c r="GO72">
        <v>0</v>
      </c>
      <c r="GP72">
        <v>0</v>
      </c>
      <c r="GQ72" t="s">
        <v>7317</v>
      </c>
      <c r="GR72">
        <v>0</v>
      </c>
      <c r="GS72">
        <v>0</v>
      </c>
      <c r="GT72">
        <v>0</v>
      </c>
      <c r="GU72">
        <v>0</v>
      </c>
      <c r="GV72" s="54">
        <v>0</v>
      </c>
      <c r="GW72">
        <v>12</v>
      </c>
      <c r="GX72">
        <v>0</v>
      </c>
      <c r="GY72">
        <v>12</v>
      </c>
      <c r="GZ72">
        <v>0</v>
      </c>
      <c r="HA72">
        <v>0</v>
      </c>
      <c r="HB72">
        <v>0</v>
      </c>
      <c r="HG72"/>
      <c r="HH72"/>
      <c r="HI72"/>
      <c r="HJ72"/>
      <c r="HK72"/>
      <c r="HL72"/>
      <c r="HM72"/>
      <c r="HN72"/>
      <c r="HO72"/>
    </row>
    <row r="73" spans="1:223" ht="12.75" customHeight="1" x14ac:dyDescent="0.35">
      <c r="A73" s="428" t="s">
        <v>833</v>
      </c>
      <c r="B73" s="429">
        <v>22</v>
      </c>
      <c r="C73" s="428" t="s">
        <v>832</v>
      </c>
      <c r="D73" s="428" t="s">
        <v>1318</v>
      </c>
      <c r="E73" s="54" t="s">
        <v>1319</v>
      </c>
      <c r="F73" s="430" t="s">
        <v>1121</v>
      </c>
      <c r="G73" s="428">
        <v>37</v>
      </c>
      <c r="H73" s="428">
        <v>0</v>
      </c>
      <c r="I73" s="54" t="s">
        <v>43</v>
      </c>
      <c r="J73" s="54" t="s">
        <v>60</v>
      </c>
      <c r="L73" t="s">
        <v>805</v>
      </c>
      <c r="M73">
        <v>1</v>
      </c>
      <c r="N73">
        <v>0</v>
      </c>
      <c r="O73">
        <v>1</v>
      </c>
      <c r="P73">
        <v>1</v>
      </c>
      <c r="Q73">
        <v>3</v>
      </c>
      <c r="R73">
        <v>5</v>
      </c>
      <c r="S73">
        <v>3</v>
      </c>
      <c r="T73">
        <v>0</v>
      </c>
      <c r="U73">
        <v>0</v>
      </c>
      <c r="V73">
        <v>0</v>
      </c>
      <c r="W73">
        <v>0</v>
      </c>
      <c r="X73">
        <v>1</v>
      </c>
      <c r="Y73">
        <v>0</v>
      </c>
      <c r="Z73">
        <v>0</v>
      </c>
      <c r="AA73">
        <v>15</v>
      </c>
      <c r="AB73">
        <v>0</v>
      </c>
      <c r="AC73">
        <v>0</v>
      </c>
      <c r="AD73">
        <v>0</v>
      </c>
      <c r="AE73">
        <v>0</v>
      </c>
      <c r="AF73">
        <v>0</v>
      </c>
      <c r="AG73">
        <v>0</v>
      </c>
      <c r="AH73">
        <v>0</v>
      </c>
      <c r="AI73">
        <v>0</v>
      </c>
      <c r="AJ73">
        <v>0</v>
      </c>
      <c r="AK73">
        <v>0</v>
      </c>
      <c r="AL73">
        <v>0</v>
      </c>
      <c r="AM73">
        <v>0</v>
      </c>
      <c r="AN73">
        <v>0</v>
      </c>
      <c r="AO73">
        <v>0</v>
      </c>
      <c r="AP73">
        <v>0</v>
      </c>
      <c r="AQ73">
        <v>1</v>
      </c>
      <c r="AR73">
        <v>0</v>
      </c>
      <c r="AS73">
        <v>1</v>
      </c>
      <c r="AT73">
        <v>1</v>
      </c>
      <c r="AU73">
        <v>3</v>
      </c>
      <c r="AV73">
        <v>5</v>
      </c>
      <c r="AW73">
        <v>3</v>
      </c>
      <c r="AX73">
        <v>0</v>
      </c>
      <c r="AY73">
        <v>0</v>
      </c>
      <c r="AZ73">
        <v>0</v>
      </c>
      <c r="BA73">
        <v>0</v>
      </c>
      <c r="BB73">
        <v>1</v>
      </c>
      <c r="BC73">
        <v>0</v>
      </c>
      <c r="BD73">
        <v>0</v>
      </c>
      <c r="BE73">
        <v>15</v>
      </c>
      <c r="BF73">
        <v>1</v>
      </c>
      <c r="BG73">
        <v>0</v>
      </c>
      <c r="BH73">
        <v>0</v>
      </c>
      <c r="BI73">
        <v>0</v>
      </c>
      <c r="BJ73" t="s">
        <v>1253</v>
      </c>
      <c r="BK73">
        <v>81902</v>
      </c>
      <c r="BL73" t="s">
        <v>1253</v>
      </c>
      <c r="BM73">
        <v>123736</v>
      </c>
      <c r="BN73">
        <v>89</v>
      </c>
      <c r="BO73">
        <v>131382</v>
      </c>
      <c r="BP73">
        <v>16821</v>
      </c>
      <c r="BQ73">
        <v>14</v>
      </c>
      <c r="BR73">
        <v>0</v>
      </c>
      <c r="BS73">
        <v>279483</v>
      </c>
      <c r="BT73">
        <v>25710</v>
      </c>
      <c r="BU73">
        <v>113211</v>
      </c>
      <c r="BV73">
        <v>69847</v>
      </c>
      <c r="BW73">
        <v>64790</v>
      </c>
      <c r="BX73">
        <v>16891</v>
      </c>
      <c r="BY73">
        <v>264739</v>
      </c>
      <c r="BZ73">
        <v>5805</v>
      </c>
      <c r="CA73">
        <v>296254</v>
      </c>
      <c r="CB73">
        <v>299</v>
      </c>
      <c r="CC73">
        <v>15767</v>
      </c>
      <c r="CD73">
        <v>4938</v>
      </c>
      <c r="CE73">
        <v>8557</v>
      </c>
      <c r="CF73">
        <v>2667</v>
      </c>
      <c r="CG73">
        <v>31929</v>
      </c>
      <c r="CH73">
        <v>32228</v>
      </c>
      <c r="CI73">
        <v>0</v>
      </c>
      <c r="CJ73">
        <v>7510</v>
      </c>
      <c r="CK73">
        <v>986</v>
      </c>
      <c r="CL73">
        <v>8735</v>
      </c>
      <c r="CM73">
        <v>17231</v>
      </c>
      <c r="CN73">
        <v>722</v>
      </c>
      <c r="CO73">
        <v>17953</v>
      </c>
      <c r="CP73">
        <v>0</v>
      </c>
      <c r="CQ73">
        <v>714</v>
      </c>
      <c r="CR73">
        <v>0</v>
      </c>
      <c r="CS73">
        <v>0</v>
      </c>
      <c r="CT73">
        <v>714</v>
      </c>
      <c r="CU73">
        <v>714</v>
      </c>
      <c r="CV73" s="54">
        <v>24792</v>
      </c>
      <c r="CW73" s="54">
        <v>9001</v>
      </c>
      <c r="CX73" s="54">
        <v>1858</v>
      </c>
      <c r="CY73" s="54">
        <v>0</v>
      </c>
      <c r="CZ73" s="54">
        <v>0</v>
      </c>
      <c r="DA73">
        <v>0</v>
      </c>
      <c r="DB73">
        <v>10</v>
      </c>
      <c r="DC73">
        <v>55.4</v>
      </c>
      <c r="DD73">
        <v>65.400000000000006</v>
      </c>
      <c r="DE73">
        <v>8</v>
      </c>
      <c r="DF73">
        <v>188</v>
      </c>
      <c r="DG73">
        <v>99784</v>
      </c>
      <c r="DH73">
        <v>28289</v>
      </c>
      <c r="DI73">
        <v>61877</v>
      </c>
      <c r="DJ73">
        <v>6276</v>
      </c>
      <c r="DK73">
        <v>196226</v>
      </c>
      <c r="DL73">
        <v>4436</v>
      </c>
      <c r="DM73">
        <v>295</v>
      </c>
      <c r="DN73">
        <v>1663</v>
      </c>
      <c r="DO73">
        <v>6394</v>
      </c>
      <c r="DP73">
        <v>12929</v>
      </c>
      <c r="DQ73">
        <v>92997</v>
      </c>
      <c r="DR73">
        <v>11234</v>
      </c>
      <c r="DS73">
        <v>0</v>
      </c>
      <c r="DT73">
        <v>0</v>
      </c>
      <c r="DU73">
        <v>0</v>
      </c>
      <c r="DV73">
        <v>16983</v>
      </c>
      <c r="DW73">
        <v>7564</v>
      </c>
      <c r="DX73">
        <v>65</v>
      </c>
      <c r="DY73">
        <v>69</v>
      </c>
      <c r="DZ73">
        <v>74</v>
      </c>
      <c r="EA73">
        <v>23027</v>
      </c>
      <c r="EB73">
        <v>1802</v>
      </c>
      <c r="EC73" t="s">
        <v>709</v>
      </c>
      <c r="ED73">
        <v>8517</v>
      </c>
      <c r="EE73">
        <v>214</v>
      </c>
      <c r="EF73">
        <v>243993</v>
      </c>
      <c r="EG73">
        <v>0</v>
      </c>
      <c r="EH73" t="s">
        <v>180</v>
      </c>
      <c r="EI73">
        <v>6</v>
      </c>
      <c r="EJ73">
        <v>186613</v>
      </c>
      <c r="EK73">
        <v>3</v>
      </c>
      <c r="EL73">
        <v>8</v>
      </c>
      <c r="EM73">
        <v>2287122</v>
      </c>
      <c r="EN73">
        <v>3282</v>
      </c>
      <c r="EO73">
        <v>322</v>
      </c>
      <c r="EP73">
        <v>77278</v>
      </c>
      <c r="EQ73">
        <v>53702</v>
      </c>
      <c r="ER73">
        <v>17031</v>
      </c>
      <c r="ES73">
        <v>7422</v>
      </c>
      <c r="ET73">
        <v>12886</v>
      </c>
      <c r="EU73">
        <v>22349</v>
      </c>
      <c r="EV73">
        <v>0</v>
      </c>
      <c r="EW73">
        <v>0</v>
      </c>
      <c r="EX73">
        <v>15497</v>
      </c>
      <c r="EY73">
        <v>13997</v>
      </c>
      <c r="EZ73">
        <v>9573</v>
      </c>
      <c r="FA73">
        <v>0</v>
      </c>
      <c r="FB73">
        <v>0</v>
      </c>
      <c r="FC73">
        <v>0</v>
      </c>
      <c r="FD73">
        <v>14561</v>
      </c>
      <c r="FE73">
        <v>20057</v>
      </c>
      <c r="FF73">
        <v>1059</v>
      </c>
      <c r="FG73">
        <v>265734</v>
      </c>
      <c r="FH73">
        <v>492</v>
      </c>
      <c r="FI73">
        <v>57126</v>
      </c>
      <c r="FJ73">
        <v>7212.74</v>
      </c>
      <c r="FK73">
        <v>0</v>
      </c>
      <c r="FL73">
        <v>193234.69143199999</v>
      </c>
      <c r="FM73">
        <v>2814203.4314320004</v>
      </c>
      <c r="FN73">
        <v>134</v>
      </c>
      <c r="FO73">
        <v>12</v>
      </c>
      <c r="FP73">
        <v>4514</v>
      </c>
      <c r="FQ73">
        <v>22</v>
      </c>
      <c r="FR73">
        <v>5545</v>
      </c>
      <c r="FS73">
        <v>45739</v>
      </c>
      <c r="FT73">
        <v>0</v>
      </c>
      <c r="FU73">
        <v>4225</v>
      </c>
      <c r="FV73">
        <v>0</v>
      </c>
      <c r="FW73">
        <v>60191</v>
      </c>
      <c r="FX73">
        <v>2754012.4314320004</v>
      </c>
      <c r="FY73">
        <v>0</v>
      </c>
      <c r="FZ73">
        <v>2869585</v>
      </c>
      <c r="GA73">
        <v>0</v>
      </c>
      <c r="GB73">
        <v>285870</v>
      </c>
      <c r="GC73">
        <v>282280.67035249999</v>
      </c>
      <c r="GD73">
        <v>3437735.6703524999</v>
      </c>
      <c r="GE73">
        <v>12244</v>
      </c>
      <c r="GF73">
        <v>3425491.6703524999</v>
      </c>
      <c r="GG73">
        <v>0</v>
      </c>
      <c r="GH73">
        <v>0</v>
      </c>
      <c r="GI73">
        <v>0</v>
      </c>
      <c r="GJ73">
        <v>0</v>
      </c>
      <c r="GK73">
        <v>0</v>
      </c>
      <c r="GL73">
        <v>0</v>
      </c>
      <c r="GM73">
        <v>0</v>
      </c>
      <c r="GN73">
        <v>0</v>
      </c>
      <c r="GO73">
        <v>0</v>
      </c>
      <c r="GP73">
        <v>0</v>
      </c>
      <c r="GQ73">
        <v>0</v>
      </c>
      <c r="GR73" t="s">
        <v>7318</v>
      </c>
      <c r="GS73">
        <v>0</v>
      </c>
      <c r="GT73">
        <v>0</v>
      </c>
      <c r="GU73">
        <v>0</v>
      </c>
      <c r="GV73" s="54">
        <v>0</v>
      </c>
      <c r="GW73">
        <v>15</v>
      </c>
      <c r="GX73">
        <v>0</v>
      </c>
      <c r="GY73">
        <v>15</v>
      </c>
      <c r="GZ73">
        <v>0</v>
      </c>
      <c r="HA73">
        <v>0</v>
      </c>
      <c r="HB73">
        <v>0</v>
      </c>
      <c r="HG73"/>
      <c r="HH73"/>
      <c r="HI73"/>
      <c r="HJ73"/>
      <c r="HK73"/>
      <c r="HL73"/>
      <c r="HM73"/>
      <c r="HN73"/>
      <c r="HO73"/>
    </row>
    <row r="74" spans="1:223" ht="12.75" customHeight="1" x14ac:dyDescent="0.35">
      <c r="A74" s="428" t="s">
        <v>833</v>
      </c>
      <c r="B74" s="429">
        <v>23</v>
      </c>
      <c r="C74" s="428" t="s">
        <v>832</v>
      </c>
      <c r="D74" s="428" t="s">
        <v>1321</v>
      </c>
      <c r="E74" s="54" t="s">
        <v>1322</v>
      </c>
      <c r="F74" s="430" t="s">
        <v>1121</v>
      </c>
      <c r="G74" s="428">
        <v>41</v>
      </c>
      <c r="H74" s="428">
        <v>0</v>
      </c>
      <c r="I74" s="54" t="s">
        <v>45</v>
      </c>
      <c r="J74" s="54" t="s">
        <v>60</v>
      </c>
      <c r="L74" t="s">
        <v>907</v>
      </c>
      <c r="M74">
        <v>0</v>
      </c>
      <c r="N74">
        <v>0</v>
      </c>
      <c r="O74">
        <v>0</v>
      </c>
      <c r="P74">
        <v>10</v>
      </c>
      <c r="Q74">
        <v>0</v>
      </c>
      <c r="R74">
        <v>0</v>
      </c>
      <c r="S74">
        <v>1</v>
      </c>
      <c r="T74">
        <v>3</v>
      </c>
      <c r="U74">
        <v>1</v>
      </c>
      <c r="V74">
        <v>0</v>
      </c>
      <c r="W74">
        <v>0</v>
      </c>
      <c r="X74">
        <v>7</v>
      </c>
      <c r="Y74">
        <v>0</v>
      </c>
      <c r="Z74">
        <v>0</v>
      </c>
      <c r="AA74">
        <v>22</v>
      </c>
      <c r="AB74">
        <v>0</v>
      </c>
      <c r="AC74">
        <v>0</v>
      </c>
      <c r="AD74">
        <v>0</v>
      </c>
      <c r="AE74">
        <v>1</v>
      </c>
      <c r="AF74">
        <v>0</v>
      </c>
      <c r="AG74">
        <v>1</v>
      </c>
      <c r="AH74">
        <v>2</v>
      </c>
      <c r="AI74">
        <v>1</v>
      </c>
      <c r="AJ74">
        <v>1</v>
      </c>
      <c r="AK74">
        <v>3</v>
      </c>
      <c r="AL74">
        <v>11</v>
      </c>
      <c r="AM74">
        <v>0</v>
      </c>
      <c r="AN74">
        <v>0</v>
      </c>
      <c r="AO74">
        <v>15</v>
      </c>
      <c r="AP74">
        <v>35</v>
      </c>
      <c r="AQ74">
        <v>0</v>
      </c>
      <c r="AR74">
        <v>0</v>
      </c>
      <c r="AS74">
        <v>0</v>
      </c>
      <c r="AT74">
        <v>11</v>
      </c>
      <c r="AU74">
        <v>0</v>
      </c>
      <c r="AV74">
        <v>1</v>
      </c>
      <c r="AW74">
        <v>3</v>
      </c>
      <c r="AX74">
        <v>4</v>
      </c>
      <c r="AY74">
        <v>2</v>
      </c>
      <c r="AZ74">
        <v>3</v>
      </c>
      <c r="BA74">
        <v>11</v>
      </c>
      <c r="BB74">
        <v>7</v>
      </c>
      <c r="BC74">
        <v>0</v>
      </c>
      <c r="BD74">
        <v>15</v>
      </c>
      <c r="BE74">
        <v>57</v>
      </c>
      <c r="BF74">
        <v>1</v>
      </c>
      <c r="BG74">
        <v>0</v>
      </c>
      <c r="BH74">
        <v>0</v>
      </c>
      <c r="BI74">
        <v>0</v>
      </c>
      <c r="BJ74" t="s">
        <v>1226</v>
      </c>
      <c r="BK74">
        <v>173970</v>
      </c>
      <c r="BL74" t="s">
        <v>1226</v>
      </c>
      <c r="BM74">
        <v>82124</v>
      </c>
      <c r="BN74">
        <v>200</v>
      </c>
      <c r="BO74">
        <v>125693</v>
      </c>
      <c r="BP74">
        <v>32286</v>
      </c>
      <c r="BQ74">
        <v>15</v>
      </c>
      <c r="BR74">
        <v>39421</v>
      </c>
      <c r="BS74">
        <v>494882</v>
      </c>
      <c r="BT74">
        <v>38698</v>
      </c>
      <c r="BU74">
        <v>164404</v>
      </c>
      <c r="BV74">
        <v>83527</v>
      </c>
      <c r="BW74">
        <v>99548</v>
      </c>
      <c r="BX74">
        <v>25895</v>
      </c>
      <c r="BY74">
        <v>373374</v>
      </c>
      <c r="BZ74">
        <v>52856</v>
      </c>
      <c r="CA74">
        <v>464928</v>
      </c>
      <c r="CB74">
        <v>150</v>
      </c>
      <c r="CC74">
        <v>16519</v>
      </c>
      <c r="CD74">
        <v>6735</v>
      </c>
      <c r="CE74">
        <v>10912</v>
      </c>
      <c r="CF74">
        <v>2621</v>
      </c>
      <c r="CG74">
        <v>36787</v>
      </c>
      <c r="CH74">
        <v>36937</v>
      </c>
      <c r="CI74">
        <v>0</v>
      </c>
      <c r="CJ74">
        <v>23079</v>
      </c>
      <c r="CK74">
        <v>3094</v>
      </c>
      <c r="CL74">
        <v>8060</v>
      </c>
      <c r="CM74">
        <v>34233</v>
      </c>
      <c r="CN74">
        <v>227</v>
      </c>
      <c r="CO74">
        <v>34460</v>
      </c>
      <c r="CP74">
        <v>0</v>
      </c>
      <c r="CQ74">
        <v>463</v>
      </c>
      <c r="CR74">
        <v>15</v>
      </c>
      <c r="CS74">
        <v>35</v>
      </c>
      <c r="CT74">
        <v>513</v>
      </c>
      <c r="CU74">
        <v>513</v>
      </c>
      <c r="CV74" s="54">
        <v>21012</v>
      </c>
      <c r="CW74" s="54">
        <v>11268</v>
      </c>
      <c r="CX74" s="54">
        <v>33982</v>
      </c>
      <c r="CY74" s="54">
        <v>15075260</v>
      </c>
      <c r="CZ74" s="54">
        <v>105340</v>
      </c>
      <c r="DA74">
        <v>0</v>
      </c>
      <c r="DB74">
        <v>18.98</v>
      </c>
      <c r="DC74">
        <v>71.8</v>
      </c>
      <c r="DD74">
        <v>90.78</v>
      </c>
      <c r="DE74">
        <v>79</v>
      </c>
      <c r="DF74">
        <v>965</v>
      </c>
      <c r="DG74">
        <v>693185</v>
      </c>
      <c r="DH74">
        <v>168898</v>
      </c>
      <c r="DI74">
        <v>330050</v>
      </c>
      <c r="DJ74">
        <v>48009</v>
      </c>
      <c r="DK74">
        <v>1240142</v>
      </c>
      <c r="DL74">
        <v>38389</v>
      </c>
      <c r="DM74">
        <v>4467</v>
      </c>
      <c r="DN74">
        <v>4667</v>
      </c>
      <c r="DO74">
        <v>47523</v>
      </c>
      <c r="DP74">
        <v>116462</v>
      </c>
      <c r="DQ74">
        <v>205806</v>
      </c>
      <c r="DR74">
        <v>45161</v>
      </c>
      <c r="DS74">
        <v>14097</v>
      </c>
      <c r="DT74">
        <v>0</v>
      </c>
      <c r="DU74">
        <v>0</v>
      </c>
      <c r="DV74">
        <v>191451</v>
      </c>
      <c r="DW74">
        <v>125100</v>
      </c>
      <c r="DX74">
        <v>51</v>
      </c>
      <c r="DY74">
        <v>67</v>
      </c>
      <c r="DZ74">
        <v>76</v>
      </c>
      <c r="EA74">
        <v>88550</v>
      </c>
      <c r="EB74">
        <v>3880</v>
      </c>
      <c r="EC74" t="s">
        <v>703</v>
      </c>
      <c r="ED74">
        <v>36652</v>
      </c>
      <c r="EE74">
        <v>1222</v>
      </c>
      <c r="EF74">
        <v>535039</v>
      </c>
      <c r="EG74">
        <v>0</v>
      </c>
      <c r="EH74" t="s">
        <v>709</v>
      </c>
      <c r="EI74">
        <v>15</v>
      </c>
      <c r="EJ74">
        <v>504388</v>
      </c>
      <c r="EK74">
        <v>108</v>
      </c>
      <c r="EL74">
        <v>80</v>
      </c>
      <c r="EM74">
        <v>2698749</v>
      </c>
      <c r="EN74">
        <v>348360</v>
      </c>
      <c r="EO74">
        <v>0</v>
      </c>
      <c r="EP74">
        <v>150044</v>
      </c>
      <c r="EQ74">
        <v>61635</v>
      </c>
      <c r="ER74">
        <v>56856</v>
      </c>
      <c r="ES74">
        <v>12400</v>
      </c>
      <c r="ET74">
        <v>5666</v>
      </c>
      <c r="EU74">
        <v>30363</v>
      </c>
      <c r="EV74">
        <v>594</v>
      </c>
      <c r="EW74">
        <v>545</v>
      </c>
      <c r="EX74">
        <v>17059</v>
      </c>
      <c r="EY74">
        <v>29069</v>
      </c>
      <c r="EZ74">
        <v>60481</v>
      </c>
      <c r="FA74">
        <v>7000</v>
      </c>
      <c r="FB74">
        <v>0</v>
      </c>
      <c r="FC74">
        <v>0</v>
      </c>
      <c r="FD74">
        <v>64187</v>
      </c>
      <c r="FE74">
        <v>9000</v>
      </c>
      <c r="FF74" t="s">
        <v>7319</v>
      </c>
      <c r="FG74">
        <v>504899</v>
      </c>
      <c r="FH74">
        <v>314252</v>
      </c>
      <c r="FI74">
        <v>309216</v>
      </c>
      <c r="FJ74">
        <v>47283</v>
      </c>
      <c r="FK74">
        <v>53000</v>
      </c>
      <c r="FL74">
        <v>277969</v>
      </c>
      <c r="FM74">
        <v>4553728</v>
      </c>
      <c r="FN74">
        <v>5143</v>
      </c>
      <c r="FO74">
        <v>2427</v>
      </c>
      <c r="FP74">
        <v>8952</v>
      </c>
      <c r="FQ74">
        <v>1762</v>
      </c>
      <c r="FR74">
        <v>0</v>
      </c>
      <c r="FS74">
        <v>0</v>
      </c>
      <c r="FT74">
        <v>0</v>
      </c>
      <c r="FU74">
        <v>56424</v>
      </c>
      <c r="FV74">
        <v>0</v>
      </c>
      <c r="FW74">
        <v>74708</v>
      </c>
      <c r="FX74">
        <v>4479020</v>
      </c>
      <c r="FY74">
        <v>97928</v>
      </c>
      <c r="FZ74">
        <v>2779711</v>
      </c>
      <c r="GA74">
        <v>383196</v>
      </c>
      <c r="GB74">
        <v>510000</v>
      </c>
      <c r="GC74">
        <v>1018468</v>
      </c>
      <c r="GD74">
        <v>4691375</v>
      </c>
      <c r="GE74">
        <v>103745</v>
      </c>
      <c r="GF74">
        <v>4587630</v>
      </c>
      <c r="GG74">
        <v>97928</v>
      </c>
      <c r="GH74">
        <v>0</v>
      </c>
      <c r="GI74">
        <v>0</v>
      </c>
      <c r="GJ74">
        <v>0</v>
      </c>
      <c r="GK74">
        <v>0</v>
      </c>
      <c r="GL74">
        <v>0</v>
      </c>
      <c r="GM74">
        <v>0</v>
      </c>
      <c r="GN74">
        <v>0</v>
      </c>
      <c r="GO74">
        <v>0</v>
      </c>
      <c r="GP74" t="s">
        <v>7320</v>
      </c>
      <c r="GQ74">
        <v>0</v>
      </c>
      <c r="GR74" t="s">
        <v>7321</v>
      </c>
      <c r="GS74">
        <v>0</v>
      </c>
      <c r="GT74">
        <v>0</v>
      </c>
      <c r="GU74">
        <v>0</v>
      </c>
      <c r="GV74" s="54">
        <v>0</v>
      </c>
      <c r="GW74">
        <v>22</v>
      </c>
      <c r="GX74">
        <v>35</v>
      </c>
      <c r="GY74">
        <v>2</v>
      </c>
      <c r="GZ74">
        <v>35</v>
      </c>
      <c r="HA74">
        <v>20</v>
      </c>
      <c r="HB74">
        <v>0</v>
      </c>
      <c r="HG74"/>
      <c r="HH74"/>
      <c r="HI74"/>
      <c r="HJ74"/>
      <c r="HK74"/>
      <c r="HL74"/>
      <c r="HM74"/>
      <c r="HN74"/>
      <c r="HO74"/>
    </row>
    <row r="75" spans="1:223" ht="12.75" customHeight="1" x14ac:dyDescent="0.35">
      <c r="A75" s="428" t="s">
        <v>833</v>
      </c>
      <c r="B75" s="429">
        <v>24</v>
      </c>
      <c r="C75" s="428" t="s">
        <v>832</v>
      </c>
      <c r="D75" s="428" t="s">
        <v>1325</v>
      </c>
      <c r="E75" s="54" t="s">
        <v>1326</v>
      </c>
      <c r="F75" s="430" t="s">
        <v>1121</v>
      </c>
      <c r="G75" s="428">
        <v>37.5</v>
      </c>
      <c r="H75" s="428">
        <v>0</v>
      </c>
      <c r="I75" s="54" t="s">
        <v>43</v>
      </c>
      <c r="J75" s="54" t="s">
        <v>60</v>
      </c>
      <c r="L75" t="s">
        <v>1007</v>
      </c>
      <c r="M75">
        <v>0</v>
      </c>
      <c r="N75">
        <v>0</v>
      </c>
      <c r="O75">
        <v>0</v>
      </c>
      <c r="P75">
        <v>0</v>
      </c>
      <c r="Q75">
        <v>0</v>
      </c>
      <c r="R75">
        <v>0</v>
      </c>
      <c r="S75">
        <v>2</v>
      </c>
      <c r="T75">
        <v>1</v>
      </c>
      <c r="U75">
        <v>0</v>
      </c>
      <c r="V75">
        <v>3</v>
      </c>
      <c r="W75">
        <v>1</v>
      </c>
      <c r="X75">
        <v>3</v>
      </c>
      <c r="Y75">
        <v>0</v>
      </c>
      <c r="Z75">
        <v>5</v>
      </c>
      <c r="AA75">
        <v>15</v>
      </c>
      <c r="AB75">
        <v>0</v>
      </c>
      <c r="AC75">
        <v>0</v>
      </c>
      <c r="AD75">
        <v>0</v>
      </c>
      <c r="AE75">
        <v>0</v>
      </c>
      <c r="AF75">
        <v>0</v>
      </c>
      <c r="AG75">
        <v>0</v>
      </c>
      <c r="AH75">
        <v>0</v>
      </c>
      <c r="AI75">
        <v>0</v>
      </c>
      <c r="AJ75">
        <v>0</v>
      </c>
      <c r="AK75">
        <v>0</v>
      </c>
      <c r="AL75">
        <v>0</v>
      </c>
      <c r="AM75">
        <v>0</v>
      </c>
      <c r="AN75">
        <v>0</v>
      </c>
      <c r="AO75">
        <v>1</v>
      </c>
      <c r="AP75">
        <v>1</v>
      </c>
      <c r="AQ75">
        <v>0</v>
      </c>
      <c r="AR75">
        <v>0</v>
      </c>
      <c r="AS75">
        <v>0</v>
      </c>
      <c r="AT75">
        <v>0</v>
      </c>
      <c r="AU75">
        <v>0</v>
      </c>
      <c r="AV75">
        <v>0</v>
      </c>
      <c r="AW75">
        <v>2</v>
      </c>
      <c r="AX75">
        <v>1</v>
      </c>
      <c r="AY75">
        <v>0</v>
      </c>
      <c r="AZ75">
        <v>3</v>
      </c>
      <c r="BA75">
        <v>1</v>
      </c>
      <c r="BB75">
        <v>3</v>
      </c>
      <c r="BC75">
        <v>0</v>
      </c>
      <c r="BD75">
        <v>6</v>
      </c>
      <c r="BE75">
        <v>16</v>
      </c>
      <c r="BF75">
        <v>1</v>
      </c>
      <c r="BG75">
        <v>0</v>
      </c>
      <c r="BH75">
        <v>0</v>
      </c>
      <c r="BI75">
        <v>0</v>
      </c>
      <c r="BJ75" t="s">
        <v>1479</v>
      </c>
      <c r="BK75">
        <v>13378</v>
      </c>
      <c r="BL75" t="s">
        <v>1475</v>
      </c>
      <c r="BM75">
        <v>10753</v>
      </c>
      <c r="BN75">
        <v>91</v>
      </c>
      <c r="BO75">
        <v>0</v>
      </c>
      <c r="BP75">
        <v>2786.06</v>
      </c>
      <c r="BQ75">
        <v>12</v>
      </c>
      <c r="BR75">
        <v>0</v>
      </c>
      <c r="BS75">
        <v>172634</v>
      </c>
      <c r="BT75">
        <v>37631</v>
      </c>
      <c r="BU75">
        <v>49490</v>
      </c>
      <c r="BV75">
        <v>33661</v>
      </c>
      <c r="BW75">
        <v>30252</v>
      </c>
      <c r="BX75">
        <v>13258</v>
      </c>
      <c r="BY75">
        <v>126661</v>
      </c>
      <c r="BZ75">
        <v>9161</v>
      </c>
      <c r="CA75">
        <v>173453</v>
      </c>
      <c r="CB75">
        <v>504</v>
      </c>
      <c r="CC75">
        <v>5235</v>
      </c>
      <c r="CD75">
        <v>1994</v>
      </c>
      <c r="CE75">
        <v>2346</v>
      </c>
      <c r="CF75">
        <v>661</v>
      </c>
      <c r="CG75">
        <v>10236</v>
      </c>
      <c r="CH75">
        <v>10740</v>
      </c>
      <c r="CI75">
        <v>59</v>
      </c>
      <c r="CJ75">
        <v>6617</v>
      </c>
      <c r="CK75">
        <v>875</v>
      </c>
      <c r="CL75">
        <v>3069</v>
      </c>
      <c r="CM75">
        <v>10561</v>
      </c>
      <c r="CN75">
        <v>941</v>
      </c>
      <c r="CO75">
        <v>11561</v>
      </c>
      <c r="CP75">
        <v>0</v>
      </c>
      <c r="CQ75">
        <v>132</v>
      </c>
      <c r="CR75">
        <v>0</v>
      </c>
      <c r="CS75">
        <v>0</v>
      </c>
      <c r="CT75">
        <v>132</v>
      </c>
      <c r="CU75">
        <v>132</v>
      </c>
      <c r="CV75" s="54">
        <v>2685</v>
      </c>
      <c r="CW75" s="54">
        <v>7274</v>
      </c>
      <c r="CX75" s="54">
        <v>2000</v>
      </c>
      <c r="CY75" s="54">
        <v>0</v>
      </c>
      <c r="CZ75" s="54">
        <v>0</v>
      </c>
      <c r="DA75">
        <v>0</v>
      </c>
      <c r="DB75">
        <v>1.81</v>
      </c>
      <c r="DC75">
        <v>31.030000000000005</v>
      </c>
      <c r="DD75">
        <v>32.840000000000003</v>
      </c>
      <c r="DE75">
        <v>7</v>
      </c>
      <c r="DF75">
        <v>91</v>
      </c>
      <c r="DG75">
        <v>44684</v>
      </c>
      <c r="DH75">
        <v>11476</v>
      </c>
      <c r="DI75">
        <v>21761</v>
      </c>
      <c r="DJ75">
        <v>3312</v>
      </c>
      <c r="DK75">
        <v>81233</v>
      </c>
      <c r="DL75">
        <v>3559</v>
      </c>
      <c r="DM75">
        <v>179</v>
      </c>
      <c r="DN75">
        <v>118</v>
      </c>
      <c r="DO75">
        <v>3856</v>
      </c>
      <c r="DP75">
        <v>14839</v>
      </c>
      <c r="DQ75">
        <v>45071</v>
      </c>
      <c r="DR75">
        <v>22711</v>
      </c>
      <c r="DS75">
        <v>0</v>
      </c>
      <c r="DT75">
        <v>0</v>
      </c>
      <c r="DU75">
        <v>0</v>
      </c>
      <c r="DV75">
        <v>10803</v>
      </c>
      <c r="DW75">
        <v>2336</v>
      </c>
      <c r="DX75">
        <v>56</v>
      </c>
      <c r="DY75">
        <v>76</v>
      </c>
      <c r="DZ75">
        <v>91</v>
      </c>
      <c r="EA75">
        <v>10580</v>
      </c>
      <c r="EB75">
        <v>2336</v>
      </c>
      <c r="EC75" t="s">
        <v>709</v>
      </c>
      <c r="ED75">
        <v>7363</v>
      </c>
      <c r="EE75">
        <v>26</v>
      </c>
      <c r="EF75">
        <v>49380</v>
      </c>
      <c r="EG75">
        <v>0</v>
      </c>
      <c r="EH75" t="s">
        <v>709</v>
      </c>
      <c r="EI75">
        <v>12</v>
      </c>
      <c r="EJ75">
        <v>36831</v>
      </c>
      <c r="EK75">
        <v>0</v>
      </c>
      <c r="EL75">
        <v>2</v>
      </c>
      <c r="EM75">
        <v>831327</v>
      </c>
      <c r="EN75">
        <v>149478</v>
      </c>
      <c r="EO75">
        <v>0</v>
      </c>
      <c r="EP75">
        <v>52687</v>
      </c>
      <c r="EQ75">
        <v>22205</v>
      </c>
      <c r="ER75">
        <v>15843</v>
      </c>
      <c r="ES75">
        <v>5292</v>
      </c>
      <c r="ET75">
        <v>0</v>
      </c>
      <c r="EU75">
        <v>9772</v>
      </c>
      <c r="EV75">
        <v>0</v>
      </c>
      <c r="EW75">
        <v>0</v>
      </c>
      <c r="EX75">
        <v>9592</v>
      </c>
      <c r="EY75">
        <v>12583</v>
      </c>
      <c r="EZ75">
        <v>29099</v>
      </c>
      <c r="FA75">
        <v>0</v>
      </c>
      <c r="FB75">
        <v>0</v>
      </c>
      <c r="FC75">
        <v>0</v>
      </c>
      <c r="FD75">
        <v>0</v>
      </c>
      <c r="FE75">
        <v>0</v>
      </c>
      <c r="FF75">
        <v>0</v>
      </c>
      <c r="FG75">
        <v>0</v>
      </c>
      <c r="FH75">
        <v>44515</v>
      </c>
      <c r="FI75">
        <v>15578</v>
      </c>
      <c r="FJ75">
        <v>34005</v>
      </c>
      <c r="FK75">
        <v>0</v>
      </c>
      <c r="FL75">
        <v>0</v>
      </c>
      <c r="FM75">
        <v>0</v>
      </c>
      <c r="FN75">
        <v>0</v>
      </c>
      <c r="FO75">
        <v>0</v>
      </c>
      <c r="FP75">
        <v>0</v>
      </c>
      <c r="FQ75">
        <v>0</v>
      </c>
      <c r="FR75">
        <v>0</v>
      </c>
      <c r="FS75">
        <v>0</v>
      </c>
      <c r="FT75">
        <v>0</v>
      </c>
      <c r="FU75">
        <v>9399</v>
      </c>
      <c r="FV75">
        <v>0</v>
      </c>
      <c r="FW75">
        <v>9399</v>
      </c>
      <c r="FX75">
        <v>0</v>
      </c>
      <c r="FY75">
        <v>0</v>
      </c>
      <c r="FZ75">
        <v>899174</v>
      </c>
      <c r="GA75">
        <v>197158</v>
      </c>
      <c r="GB75">
        <v>123000</v>
      </c>
      <c r="GC75">
        <v>82032</v>
      </c>
      <c r="GD75">
        <v>1301364</v>
      </c>
      <c r="GE75">
        <v>19000</v>
      </c>
      <c r="GF75">
        <v>1282364</v>
      </c>
      <c r="GG75">
        <v>0</v>
      </c>
      <c r="GH75">
        <v>0</v>
      </c>
      <c r="GI75">
        <v>0</v>
      </c>
      <c r="GJ75">
        <v>0</v>
      </c>
      <c r="GK75">
        <v>0</v>
      </c>
      <c r="GL75">
        <v>0</v>
      </c>
      <c r="GM75">
        <v>0</v>
      </c>
      <c r="GN75">
        <v>0</v>
      </c>
      <c r="GO75" t="s">
        <v>7322</v>
      </c>
      <c r="GP75" t="s">
        <v>7323</v>
      </c>
      <c r="GQ75" t="s">
        <v>7324</v>
      </c>
      <c r="GR75">
        <v>0</v>
      </c>
      <c r="GS75">
        <v>0</v>
      </c>
      <c r="GT75">
        <v>0</v>
      </c>
      <c r="GU75">
        <v>0</v>
      </c>
      <c r="GV75" s="54" t="s">
        <v>7325</v>
      </c>
      <c r="GW75">
        <v>15</v>
      </c>
      <c r="GX75">
        <v>1</v>
      </c>
      <c r="GY75">
        <v>5</v>
      </c>
      <c r="GZ75">
        <v>1</v>
      </c>
      <c r="HA75">
        <v>10</v>
      </c>
      <c r="HB75">
        <v>0</v>
      </c>
      <c r="HG75"/>
      <c r="HH75"/>
      <c r="HI75"/>
      <c r="HJ75"/>
      <c r="HK75"/>
      <c r="HL75"/>
      <c r="HM75"/>
      <c r="HN75"/>
      <c r="HO75"/>
    </row>
    <row r="76" spans="1:223" ht="12.75" customHeight="1" x14ac:dyDescent="0.35">
      <c r="A76" s="428" t="s">
        <v>833</v>
      </c>
      <c r="B76" s="429">
        <v>25</v>
      </c>
      <c r="C76" s="428" t="s">
        <v>832</v>
      </c>
      <c r="D76" s="428" t="s">
        <v>1327</v>
      </c>
      <c r="E76" s="54" t="s">
        <v>1328</v>
      </c>
      <c r="F76" s="430" t="s">
        <v>1121</v>
      </c>
      <c r="G76" s="428">
        <v>14</v>
      </c>
      <c r="H76" s="428">
        <v>0</v>
      </c>
      <c r="I76" s="54" t="s">
        <v>45</v>
      </c>
      <c r="J76" s="54" t="s">
        <v>60</v>
      </c>
      <c r="L76" t="s">
        <v>923</v>
      </c>
      <c r="M76">
        <v>2</v>
      </c>
      <c r="N76">
        <v>0</v>
      </c>
      <c r="O76">
        <v>0</v>
      </c>
      <c r="P76">
        <v>0</v>
      </c>
      <c r="Q76">
        <v>3</v>
      </c>
      <c r="R76">
        <v>3</v>
      </c>
      <c r="S76">
        <v>0</v>
      </c>
      <c r="T76">
        <v>0</v>
      </c>
      <c r="U76">
        <v>1</v>
      </c>
      <c r="V76">
        <v>0</v>
      </c>
      <c r="W76">
        <v>0</v>
      </c>
      <c r="X76">
        <v>1</v>
      </c>
      <c r="Y76">
        <v>0</v>
      </c>
      <c r="Z76">
        <v>0</v>
      </c>
      <c r="AA76">
        <v>10</v>
      </c>
      <c r="AB76">
        <v>0</v>
      </c>
      <c r="AC76">
        <v>0</v>
      </c>
      <c r="AD76">
        <v>0</v>
      </c>
      <c r="AE76">
        <v>0</v>
      </c>
      <c r="AF76">
        <v>0</v>
      </c>
      <c r="AG76">
        <v>0</v>
      </c>
      <c r="AH76">
        <v>0</v>
      </c>
      <c r="AI76">
        <v>0</v>
      </c>
      <c r="AJ76">
        <v>0</v>
      </c>
      <c r="AK76">
        <v>0</v>
      </c>
      <c r="AL76">
        <v>0</v>
      </c>
      <c r="AM76">
        <v>0</v>
      </c>
      <c r="AN76">
        <v>0</v>
      </c>
      <c r="AO76">
        <v>0</v>
      </c>
      <c r="AP76">
        <v>0</v>
      </c>
      <c r="AQ76">
        <v>2</v>
      </c>
      <c r="AR76">
        <v>0</v>
      </c>
      <c r="AS76">
        <v>0</v>
      </c>
      <c r="AT76">
        <v>0</v>
      </c>
      <c r="AU76">
        <v>3</v>
      </c>
      <c r="AV76">
        <v>3</v>
      </c>
      <c r="AW76">
        <v>0</v>
      </c>
      <c r="AX76">
        <v>0</v>
      </c>
      <c r="AY76">
        <v>1</v>
      </c>
      <c r="AZ76">
        <v>0</v>
      </c>
      <c r="BA76">
        <v>0</v>
      </c>
      <c r="BB76">
        <v>1</v>
      </c>
      <c r="BC76">
        <v>0</v>
      </c>
      <c r="BD76">
        <v>0</v>
      </c>
      <c r="BE76">
        <v>10</v>
      </c>
      <c r="BF76">
        <v>0.8319526627218935</v>
      </c>
      <c r="BG76">
        <v>0.1680473372781065</v>
      </c>
      <c r="BH76">
        <v>1</v>
      </c>
      <c r="BI76">
        <v>1</v>
      </c>
      <c r="BJ76" t="s">
        <v>3749</v>
      </c>
      <c r="BK76">
        <v>26931</v>
      </c>
      <c r="BL76" t="s">
        <v>3743</v>
      </c>
      <c r="BM76">
        <v>48267</v>
      </c>
      <c r="BN76">
        <v>85</v>
      </c>
      <c r="BO76">
        <v>59935</v>
      </c>
      <c r="BP76">
        <v>5359</v>
      </c>
      <c r="BQ76">
        <v>9</v>
      </c>
      <c r="BR76">
        <v>0</v>
      </c>
      <c r="BS76">
        <v>167731</v>
      </c>
      <c r="BT76">
        <v>7777</v>
      </c>
      <c r="BU76">
        <v>59097</v>
      </c>
      <c r="BV76">
        <v>29479</v>
      </c>
      <c r="BW76">
        <v>43812</v>
      </c>
      <c r="BX76">
        <v>20503</v>
      </c>
      <c r="BY76">
        <v>152891</v>
      </c>
      <c r="BZ76">
        <v>16616</v>
      </c>
      <c r="CA76">
        <v>177284</v>
      </c>
      <c r="CB76">
        <v>5</v>
      </c>
      <c r="CC76">
        <v>5085</v>
      </c>
      <c r="CD76">
        <v>1941</v>
      </c>
      <c r="CE76">
        <v>2145</v>
      </c>
      <c r="CF76">
        <v>2014</v>
      </c>
      <c r="CG76">
        <v>11185</v>
      </c>
      <c r="CH76">
        <v>11190</v>
      </c>
      <c r="CI76">
        <v>90</v>
      </c>
      <c r="CJ76">
        <v>4161</v>
      </c>
      <c r="CK76">
        <v>379</v>
      </c>
      <c r="CL76">
        <v>11575</v>
      </c>
      <c r="CM76">
        <v>16115</v>
      </c>
      <c r="CN76">
        <v>0</v>
      </c>
      <c r="CO76">
        <v>16205</v>
      </c>
      <c r="CP76">
        <v>0</v>
      </c>
      <c r="CQ76">
        <v>226</v>
      </c>
      <c r="CR76">
        <v>8</v>
      </c>
      <c r="CS76">
        <v>569</v>
      </c>
      <c r="CT76">
        <v>803</v>
      </c>
      <c r="CU76">
        <v>803</v>
      </c>
      <c r="CV76" s="54">
        <v>2919</v>
      </c>
      <c r="CW76" s="54">
        <v>31516</v>
      </c>
      <c r="CX76" s="54">
        <v>2538</v>
      </c>
      <c r="CY76" s="54">
        <v>0</v>
      </c>
      <c r="CZ76" s="54">
        <v>0</v>
      </c>
      <c r="DA76">
        <v>0</v>
      </c>
      <c r="DB76">
        <v>6</v>
      </c>
      <c r="DC76">
        <v>27</v>
      </c>
      <c r="DD76">
        <v>33</v>
      </c>
      <c r="DE76">
        <v>13</v>
      </c>
      <c r="DF76">
        <v>149.5</v>
      </c>
      <c r="DG76">
        <v>48894</v>
      </c>
      <c r="DH76">
        <v>8982</v>
      </c>
      <c r="DI76">
        <v>36365</v>
      </c>
      <c r="DJ76">
        <v>10191</v>
      </c>
      <c r="DK76">
        <v>104432</v>
      </c>
      <c r="DL76">
        <v>2056</v>
      </c>
      <c r="DM76">
        <v>63</v>
      </c>
      <c r="DN76">
        <v>3639</v>
      </c>
      <c r="DO76">
        <v>5758</v>
      </c>
      <c r="DP76">
        <v>13267</v>
      </c>
      <c r="DQ76">
        <v>98073</v>
      </c>
      <c r="DR76">
        <v>21233</v>
      </c>
      <c r="DS76">
        <v>0</v>
      </c>
      <c r="DT76">
        <v>0</v>
      </c>
      <c r="DU76">
        <v>0</v>
      </c>
      <c r="DV76">
        <v>9706</v>
      </c>
      <c r="DW76">
        <v>2609</v>
      </c>
      <c r="DX76">
        <v>60</v>
      </c>
      <c r="DY76">
        <v>74</v>
      </c>
      <c r="DZ76">
        <v>86</v>
      </c>
      <c r="EA76">
        <v>80782</v>
      </c>
      <c r="EB76">
        <v>0</v>
      </c>
      <c r="EC76" t="s">
        <v>706</v>
      </c>
      <c r="ED76">
        <v>6019</v>
      </c>
      <c r="EE76">
        <v>90</v>
      </c>
      <c r="EF76">
        <v>137231</v>
      </c>
      <c r="EG76">
        <v>0</v>
      </c>
      <c r="EH76" t="s">
        <v>709</v>
      </c>
      <c r="EI76">
        <v>7</v>
      </c>
      <c r="EJ76">
        <v>45847</v>
      </c>
      <c r="EK76">
        <v>0</v>
      </c>
      <c r="EL76">
        <v>0</v>
      </c>
      <c r="EM76">
        <v>819829.46</v>
      </c>
      <c r="EN76">
        <v>40670</v>
      </c>
      <c r="EO76">
        <v>0</v>
      </c>
      <c r="EP76">
        <v>37752</v>
      </c>
      <c r="EQ76">
        <v>12483</v>
      </c>
      <c r="ER76">
        <v>9100</v>
      </c>
      <c r="ES76">
        <v>13501</v>
      </c>
      <c r="ET76">
        <v>171</v>
      </c>
      <c r="EU76">
        <v>9164</v>
      </c>
      <c r="EV76">
        <v>0</v>
      </c>
      <c r="EW76">
        <v>4797</v>
      </c>
      <c r="EX76">
        <v>20191.560000000001</v>
      </c>
      <c r="EY76">
        <v>5058</v>
      </c>
      <c r="EZ76">
        <v>23858</v>
      </c>
      <c r="FA76">
        <v>0</v>
      </c>
      <c r="FB76">
        <v>0</v>
      </c>
      <c r="FC76">
        <v>0</v>
      </c>
      <c r="FD76">
        <v>6758</v>
      </c>
      <c r="FE76">
        <v>59</v>
      </c>
      <c r="FF76">
        <v>0</v>
      </c>
      <c r="FG76">
        <v>142892.56</v>
      </c>
      <c r="FH76">
        <v>44328</v>
      </c>
      <c r="FI76">
        <v>12328</v>
      </c>
      <c r="FJ76">
        <v>10708</v>
      </c>
      <c r="FK76">
        <v>0</v>
      </c>
      <c r="FL76">
        <v>157524</v>
      </c>
      <c r="FM76">
        <v>1228280.02</v>
      </c>
      <c r="FN76">
        <v>40</v>
      </c>
      <c r="FO76">
        <v>0</v>
      </c>
      <c r="FP76">
        <v>0</v>
      </c>
      <c r="FQ76">
        <v>0</v>
      </c>
      <c r="FR76">
        <v>0</v>
      </c>
      <c r="FS76">
        <v>13230</v>
      </c>
      <c r="FT76">
        <v>7129</v>
      </c>
      <c r="FU76">
        <v>10920</v>
      </c>
      <c r="FV76">
        <v>1732</v>
      </c>
      <c r="FW76">
        <v>0</v>
      </c>
      <c r="FX76">
        <v>0</v>
      </c>
      <c r="FY76">
        <v>191044</v>
      </c>
      <c r="FZ76">
        <v>983900.45</v>
      </c>
      <c r="GA76">
        <v>98891.75</v>
      </c>
      <c r="GB76">
        <v>144367</v>
      </c>
      <c r="GC76">
        <v>224018</v>
      </c>
      <c r="GD76">
        <v>1451177.2</v>
      </c>
      <c r="GE76">
        <v>51183</v>
      </c>
      <c r="GF76">
        <v>1399994.2</v>
      </c>
      <c r="GG76">
        <v>0</v>
      </c>
      <c r="GH76">
        <v>0</v>
      </c>
      <c r="GI76">
        <v>0</v>
      </c>
      <c r="GJ76">
        <v>0</v>
      </c>
      <c r="GK76">
        <v>0</v>
      </c>
      <c r="GL76">
        <v>0</v>
      </c>
      <c r="GM76">
        <v>0</v>
      </c>
      <c r="GN76">
        <v>0</v>
      </c>
      <c r="GO76" t="s">
        <v>7326</v>
      </c>
      <c r="GP76">
        <v>0</v>
      </c>
      <c r="GQ76">
        <v>0</v>
      </c>
      <c r="GR76" t="s">
        <v>1187</v>
      </c>
      <c r="GS76">
        <v>0</v>
      </c>
      <c r="GT76" t="s">
        <v>7327</v>
      </c>
      <c r="GU76">
        <v>0</v>
      </c>
      <c r="GV76" s="54" t="s">
        <v>7328</v>
      </c>
      <c r="GW76">
        <v>10</v>
      </c>
      <c r="GX76">
        <v>0</v>
      </c>
      <c r="GY76">
        <v>10</v>
      </c>
      <c r="GZ76">
        <v>0</v>
      </c>
      <c r="HA76">
        <v>0</v>
      </c>
      <c r="HB76">
        <v>0</v>
      </c>
      <c r="HG76"/>
      <c r="HH76"/>
      <c r="HI76"/>
      <c r="HJ76"/>
      <c r="HK76"/>
      <c r="HL76"/>
      <c r="HM76"/>
      <c r="HN76"/>
      <c r="HO76"/>
    </row>
    <row r="77" spans="1:223" ht="12.75" customHeight="1" x14ac:dyDescent="0.35">
      <c r="A77" s="428" t="s">
        <v>833</v>
      </c>
      <c r="B77" s="429">
        <v>26</v>
      </c>
      <c r="C77" s="428" t="s">
        <v>832</v>
      </c>
      <c r="D77" s="428" t="s">
        <v>1329</v>
      </c>
      <c r="E77" s="54" t="s">
        <v>936</v>
      </c>
      <c r="F77" s="430" t="s">
        <v>1121</v>
      </c>
      <c r="G77" s="428">
        <v>21</v>
      </c>
      <c r="H77" s="428">
        <v>0</v>
      </c>
      <c r="I77" s="54" t="s">
        <v>45</v>
      </c>
      <c r="J77" s="54" t="s">
        <v>60</v>
      </c>
      <c r="L77" t="s">
        <v>971</v>
      </c>
      <c r="M77">
        <v>6</v>
      </c>
      <c r="N77">
        <v>0</v>
      </c>
      <c r="O77">
        <v>7</v>
      </c>
      <c r="P77">
        <v>1</v>
      </c>
      <c r="Q77">
        <v>4</v>
      </c>
      <c r="R77">
        <v>5</v>
      </c>
      <c r="S77">
        <v>0</v>
      </c>
      <c r="T77">
        <v>9</v>
      </c>
      <c r="U77">
        <v>1</v>
      </c>
      <c r="V77">
        <v>6</v>
      </c>
      <c r="W77">
        <v>5</v>
      </c>
      <c r="X77">
        <v>0</v>
      </c>
      <c r="Y77">
        <v>0</v>
      </c>
      <c r="Z77">
        <v>0</v>
      </c>
      <c r="AA77">
        <v>44</v>
      </c>
      <c r="AB77">
        <v>0</v>
      </c>
      <c r="AC77">
        <v>0</v>
      </c>
      <c r="AD77">
        <v>0</v>
      </c>
      <c r="AE77">
        <v>0</v>
      </c>
      <c r="AF77">
        <v>0</v>
      </c>
      <c r="AG77">
        <v>0</v>
      </c>
      <c r="AH77">
        <v>0</v>
      </c>
      <c r="AI77">
        <v>0</v>
      </c>
      <c r="AJ77">
        <v>0</v>
      </c>
      <c r="AK77">
        <v>0</v>
      </c>
      <c r="AL77">
        <v>0</v>
      </c>
      <c r="AM77">
        <v>0</v>
      </c>
      <c r="AN77">
        <v>0</v>
      </c>
      <c r="AO77">
        <v>0</v>
      </c>
      <c r="AP77">
        <v>0</v>
      </c>
      <c r="AQ77">
        <v>6</v>
      </c>
      <c r="AR77">
        <v>0</v>
      </c>
      <c r="AS77">
        <v>7</v>
      </c>
      <c r="AT77">
        <v>1</v>
      </c>
      <c r="AU77">
        <v>4</v>
      </c>
      <c r="AV77">
        <v>5</v>
      </c>
      <c r="AW77">
        <v>0</v>
      </c>
      <c r="AX77">
        <v>9</v>
      </c>
      <c r="AY77">
        <v>1</v>
      </c>
      <c r="AZ77">
        <v>6</v>
      </c>
      <c r="BA77">
        <v>5</v>
      </c>
      <c r="BB77">
        <v>0</v>
      </c>
      <c r="BC77">
        <v>0</v>
      </c>
      <c r="BD77">
        <v>0</v>
      </c>
      <c r="BE77">
        <v>44</v>
      </c>
      <c r="BF77">
        <v>0.79650989063527167</v>
      </c>
      <c r="BG77">
        <v>0.20349010936472839</v>
      </c>
      <c r="BH77">
        <v>0</v>
      </c>
      <c r="BI77">
        <v>0</v>
      </c>
      <c r="BJ77" t="s">
        <v>1213</v>
      </c>
      <c r="BK77">
        <v>295863</v>
      </c>
      <c r="BL77" t="s">
        <v>1213</v>
      </c>
      <c r="BM77">
        <v>210754</v>
      </c>
      <c r="BN77">
        <v>290</v>
      </c>
      <c r="BO77">
        <v>558653.35</v>
      </c>
      <c r="BP77">
        <v>43638</v>
      </c>
      <c r="BQ77">
        <v>44</v>
      </c>
      <c r="BR77">
        <v>0</v>
      </c>
      <c r="BS77">
        <v>733558</v>
      </c>
      <c r="BT77">
        <v>31567</v>
      </c>
      <c r="BU77">
        <v>177763</v>
      </c>
      <c r="BV77">
        <v>236587</v>
      </c>
      <c r="BW77">
        <v>188822</v>
      </c>
      <c r="BX77">
        <v>48590</v>
      </c>
      <c r="BY77">
        <v>651762</v>
      </c>
      <c r="BZ77">
        <v>17143</v>
      </c>
      <c r="CA77">
        <v>700472</v>
      </c>
      <c r="CB77">
        <v>403</v>
      </c>
      <c r="CC77">
        <v>22999</v>
      </c>
      <c r="CD77">
        <v>12079</v>
      </c>
      <c r="CE77">
        <v>27253</v>
      </c>
      <c r="CF77">
        <v>3132</v>
      </c>
      <c r="CG77">
        <v>65463</v>
      </c>
      <c r="CH77">
        <v>65866</v>
      </c>
      <c r="CI77">
        <v>162</v>
      </c>
      <c r="CJ77">
        <v>12766</v>
      </c>
      <c r="CK77">
        <v>0</v>
      </c>
      <c r="CL77">
        <v>17104</v>
      </c>
      <c r="CM77">
        <v>29870</v>
      </c>
      <c r="CN77">
        <v>968</v>
      </c>
      <c r="CO77">
        <v>31000</v>
      </c>
      <c r="CP77">
        <v>3</v>
      </c>
      <c r="CQ77">
        <v>855</v>
      </c>
      <c r="CR77">
        <v>0</v>
      </c>
      <c r="CS77">
        <v>0</v>
      </c>
      <c r="CT77">
        <v>855</v>
      </c>
      <c r="CU77">
        <v>858</v>
      </c>
      <c r="CV77" s="54">
        <v>29898</v>
      </c>
      <c r="CW77" s="54">
        <v>11550</v>
      </c>
      <c r="CX77" s="54">
        <v>7598</v>
      </c>
      <c r="CY77" s="54">
        <v>17736771</v>
      </c>
      <c r="CZ77" s="54">
        <v>0</v>
      </c>
      <c r="DA77">
        <v>131</v>
      </c>
      <c r="DB77">
        <v>12.9</v>
      </c>
      <c r="DC77">
        <v>134.4</v>
      </c>
      <c r="DD77">
        <v>147.30000000000001</v>
      </c>
      <c r="DE77">
        <v>701</v>
      </c>
      <c r="DF77">
        <v>18851</v>
      </c>
      <c r="DG77">
        <v>714452</v>
      </c>
      <c r="DH77">
        <v>294308</v>
      </c>
      <c r="DI77">
        <v>851203</v>
      </c>
      <c r="DJ77">
        <v>141920</v>
      </c>
      <c r="DK77">
        <v>2001883</v>
      </c>
      <c r="DL77">
        <v>11996</v>
      </c>
      <c r="DM77">
        <v>0</v>
      </c>
      <c r="DN77">
        <v>7041</v>
      </c>
      <c r="DO77">
        <v>19037</v>
      </c>
      <c r="DP77">
        <v>148723</v>
      </c>
      <c r="DQ77">
        <v>327957</v>
      </c>
      <c r="DR77">
        <v>113447</v>
      </c>
      <c r="DS77">
        <v>68671</v>
      </c>
      <c r="DT77">
        <v>0</v>
      </c>
      <c r="DU77">
        <v>33</v>
      </c>
      <c r="DV77">
        <v>144792</v>
      </c>
      <c r="DW77">
        <v>108510</v>
      </c>
      <c r="DX77">
        <v>67</v>
      </c>
      <c r="DY77">
        <v>79</v>
      </c>
      <c r="DZ77">
        <v>86</v>
      </c>
      <c r="EA77">
        <v>0</v>
      </c>
      <c r="EB77">
        <v>0</v>
      </c>
      <c r="EC77" t="s">
        <v>180</v>
      </c>
      <c r="ED77">
        <v>55908</v>
      </c>
      <c r="EE77">
        <v>1118</v>
      </c>
      <c r="EF77">
        <v>1079367</v>
      </c>
      <c r="EG77">
        <v>0</v>
      </c>
      <c r="EH77" t="s">
        <v>709</v>
      </c>
      <c r="EI77">
        <v>24</v>
      </c>
      <c r="EJ77">
        <v>1962658</v>
      </c>
      <c r="EK77">
        <v>86</v>
      </c>
      <c r="EL77">
        <v>25</v>
      </c>
      <c r="EM77">
        <v>5160410</v>
      </c>
      <c r="EN77">
        <v>51639</v>
      </c>
      <c r="EO77">
        <v>11806</v>
      </c>
      <c r="EP77">
        <v>174299</v>
      </c>
      <c r="EQ77">
        <v>114556</v>
      </c>
      <c r="ER77">
        <v>130929</v>
      </c>
      <c r="ES77">
        <v>21380</v>
      </c>
      <c r="ET77">
        <v>0</v>
      </c>
      <c r="EU77">
        <v>31590</v>
      </c>
      <c r="EV77">
        <v>0</v>
      </c>
      <c r="EW77">
        <v>0</v>
      </c>
      <c r="EX77">
        <v>159569</v>
      </c>
      <c r="EY77">
        <v>25078</v>
      </c>
      <c r="EZ77" t="s">
        <v>7210</v>
      </c>
      <c r="FA77">
        <v>19391</v>
      </c>
      <c r="FB77">
        <v>0</v>
      </c>
      <c r="FC77">
        <v>0</v>
      </c>
      <c r="FD77">
        <v>101938</v>
      </c>
      <c r="FE77">
        <v>0</v>
      </c>
      <c r="FF77">
        <v>0</v>
      </c>
      <c r="FG77">
        <v>790536</v>
      </c>
      <c r="FH77">
        <v>96908</v>
      </c>
      <c r="FI77">
        <v>73245</v>
      </c>
      <c r="FJ77">
        <v>35972</v>
      </c>
      <c r="FK77">
        <v>0</v>
      </c>
      <c r="FL77">
        <v>2666073</v>
      </c>
      <c r="FM77">
        <v>8874783</v>
      </c>
      <c r="FN77">
        <v>103083</v>
      </c>
      <c r="FO77">
        <v>71505</v>
      </c>
      <c r="FP77">
        <v>0</v>
      </c>
      <c r="FQ77">
        <v>31315</v>
      </c>
      <c r="FR77">
        <v>48037</v>
      </c>
      <c r="FS77">
        <v>0</v>
      </c>
      <c r="FT77">
        <v>339652</v>
      </c>
      <c r="FU77">
        <v>14978</v>
      </c>
      <c r="FV77">
        <v>60010</v>
      </c>
      <c r="FW77">
        <v>668580</v>
      </c>
      <c r="FX77">
        <v>8206203</v>
      </c>
      <c r="FY77">
        <v>0</v>
      </c>
      <c r="FZ77">
        <v>5138494</v>
      </c>
      <c r="GA77">
        <v>15900</v>
      </c>
      <c r="GB77">
        <v>877900</v>
      </c>
      <c r="GC77">
        <v>2851169</v>
      </c>
      <c r="GD77">
        <v>8883463</v>
      </c>
      <c r="GE77">
        <v>434039</v>
      </c>
      <c r="GF77">
        <v>8449424</v>
      </c>
      <c r="GG77">
        <v>0</v>
      </c>
      <c r="GH77">
        <v>0</v>
      </c>
      <c r="GI77">
        <v>0</v>
      </c>
      <c r="GJ77">
        <v>0</v>
      </c>
      <c r="GK77">
        <v>0</v>
      </c>
      <c r="GL77">
        <v>0</v>
      </c>
      <c r="GM77">
        <v>0</v>
      </c>
      <c r="GN77">
        <v>0</v>
      </c>
      <c r="GO77">
        <v>0</v>
      </c>
      <c r="GP77">
        <v>0</v>
      </c>
      <c r="GQ77" t="s">
        <v>7329</v>
      </c>
      <c r="GR77">
        <v>0</v>
      </c>
      <c r="GS77">
        <v>0</v>
      </c>
      <c r="GT77">
        <v>0</v>
      </c>
      <c r="GU77">
        <v>0</v>
      </c>
      <c r="GV77" s="54">
        <v>0</v>
      </c>
      <c r="GW77">
        <v>44</v>
      </c>
      <c r="GX77">
        <v>0</v>
      </c>
      <c r="GY77">
        <v>44</v>
      </c>
      <c r="GZ77">
        <v>0</v>
      </c>
      <c r="HA77">
        <v>0</v>
      </c>
      <c r="HB77">
        <v>0</v>
      </c>
      <c r="HG77"/>
      <c r="HH77"/>
      <c r="HI77"/>
      <c r="HJ77"/>
      <c r="HK77"/>
      <c r="HL77"/>
      <c r="HM77"/>
      <c r="HN77"/>
      <c r="HO77"/>
    </row>
    <row r="78" spans="1:223" ht="12.75" customHeight="1" x14ac:dyDescent="0.35">
      <c r="A78" s="428" t="s">
        <v>833</v>
      </c>
      <c r="B78" s="429">
        <v>27</v>
      </c>
      <c r="C78" s="428" t="s">
        <v>832</v>
      </c>
      <c r="D78" s="428" t="s">
        <v>1331</v>
      </c>
      <c r="E78" s="54" t="s">
        <v>1332</v>
      </c>
      <c r="F78" s="430" t="s">
        <v>1121</v>
      </c>
      <c r="G78" s="428">
        <v>14</v>
      </c>
      <c r="H78" s="428">
        <v>0</v>
      </c>
      <c r="I78" s="54" t="s">
        <v>45</v>
      </c>
      <c r="J78" s="54" t="s">
        <v>60</v>
      </c>
      <c r="L78" t="s">
        <v>889</v>
      </c>
      <c r="M78">
        <v>0</v>
      </c>
      <c r="N78">
        <v>0</v>
      </c>
      <c r="O78">
        <v>0</v>
      </c>
      <c r="P78">
        <v>1</v>
      </c>
      <c r="Q78">
        <v>6</v>
      </c>
      <c r="R78">
        <v>0</v>
      </c>
      <c r="S78">
        <v>0</v>
      </c>
      <c r="T78">
        <v>0</v>
      </c>
      <c r="U78">
        <v>0</v>
      </c>
      <c r="V78">
        <v>0</v>
      </c>
      <c r="W78">
        <v>0</v>
      </c>
      <c r="X78">
        <v>0</v>
      </c>
      <c r="Y78">
        <v>0</v>
      </c>
      <c r="Z78">
        <v>0</v>
      </c>
      <c r="AA78">
        <v>7</v>
      </c>
      <c r="AB78">
        <v>0</v>
      </c>
      <c r="AC78">
        <v>0</v>
      </c>
      <c r="AD78">
        <v>0</v>
      </c>
      <c r="AE78">
        <v>0</v>
      </c>
      <c r="AF78">
        <v>0</v>
      </c>
      <c r="AG78">
        <v>0</v>
      </c>
      <c r="AH78">
        <v>0</v>
      </c>
      <c r="AI78">
        <v>0</v>
      </c>
      <c r="AJ78">
        <v>0</v>
      </c>
      <c r="AK78">
        <v>0</v>
      </c>
      <c r="AL78">
        <v>0</v>
      </c>
      <c r="AM78">
        <v>0</v>
      </c>
      <c r="AN78">
        <v>0</v>
      </c>
      <c r="AO78">
        <v>0</v>
      </c>
      <c r="AP78">
        <v>0</v>
      </c>
      <c r="AQ78">
        <v>0</v>
      </c>
      <c r="AR78">
        <v>0</v>
      </c>
      <c r="AS78">
        <v>0</v>
      </c>
      <c r="AT78">
        <v>1</v>
      </c>
      <c r="AU78">
        <v>6</v>
      </c>
      <c r="AV78">
        <v>0</v>
      </c>
      <c r="AW78">
        <v>0</v>
      </c>
      <c r="AX78">
        <v>0</v>
      </c>
      <c r="AY78">
        <v>0</v>
      </c>
      <c r="AZ78">
        <v>0</v>
      </c>
      <c r="BA78">
        <v>0</v>
      </c>
      <c r="BB78">
        <v>0</v>
      </c>
      <c r="BC78">
        <v>0</v>
      </c>
      <c r="BD78">
        <v>0</v>
      </c>
      <c r="BE78">
        <v>7</v>
      </c>
      <c r="BF78">
        <v>0.99351701782820101</v>
      </c>
      <c r="BG78">
        <v>6.4829821717990272E-3</v>
      </c>
      <c r="BH78">
        <v>0</v>
      </c>
      <c r="BI78">
        <v>0</v>
      </c>
      <c r="BJ78" t="s">
        <v>1489</v>
      </c>
      <c r="BK78">
        <v>136450</v>
      </c>
      <c r="BL78" t="s">
        <v>1489</v>
      </c>
      <c r="BM78">
        <v>31783</v>
      </c>
      <c r="BN78">
        <v>82</v>
      </c>
      <c r="BO78">
        <v>32428</v>
      </c>
      <c r="BP78">
        <v>20040</v>
      </c>
      <c r="BQ78">
        <v>7</v>
      </c>
      <c r="BR78">
        <v>0</v>
      </c>
      <c r="BS78">
        <v>195186</v>
      </c>
      <c r="BT78">
        <v>5078</v>
      </c>
      <c r="BU78">
        <v>57494</v>
      </c>
      <c r="BV78">
        <v>40138</v>
      </c>
      <c r="BW78">
        <v>56056</v>
      </c>
      <c r="BX78">
        <v>18693</v>
      </c>
      <c r="BY78">
        <v>172381</v>
      </c>
      <c r="BZ78">
        <v>17518</v>
      </c>
      <c r="CA78">
        <v>194977</v>
      </c>
      <c r="CB78">
        <v>8</v>
      </c>
      <c r="CC78">
        <v>5647</v>
      </c>
      <c r="CD78">
        <v>1232</v>
      </c>
      <c r="CE78">
        <v>9098</v>
      </c>
      <c r="CF78">
        <v>2336</v>
      </c>
      <c r="CG78">
        <v>18313</v>
      </c>
      <c r="CH78">
        <v>18321</v>
      </c>
      <c r="CI78">
        <v>0</v>
      </c>
      <c r="CJ78">
        <v>3763</v>
      </c>
      <c r="CK78">
        <v>902</v>
      </c>
      <c r="CL78">
        <v>6373</v>
      </c>
      <c r="CM78">
        <v>11038</v>
      </c>
      <c r="CN78">
        <v>141</v>
      </c>
      <c r="CO78">
        <v>11179</v>
      </c>
      <c r="CP78">
        <v>0</v>
      </c>
      <c r="CQ78">
        <v>112</v>
      </c>
      <c r="CR78">
        <v>4</v>
      </c>
      <c r="CS78">
        <v>4</v>
      </c>
      <c r="CT78">
        <v>120</v>
      </c>
      <c r="CU78">
        <v>120</v>
      </c>
      <c r="CV78" s="54">
        <v>57002</v>
      </c>
      <c r="CW78" s="54">
        <v>11218</v>
      </c>
      <c r="CX78" s="54">
        <v>26582</v>
      </c>
      <c r="CY78" s="54">
        <v>0</v>
      </c>
      <c r="CZ78" s="54">
        <v>156</v>
      </c>
      <c r="DA78">
        <v>0</v>
      </c>
      <c r="DB78">
        <v>5</v>
      </c>
      <c r="DC78">
        <v>30.8</v>
      </c>
      <c r="DD78">
        <v>35.799999999999997</v>
      </c>
      <c r="DE78">
        <v>52</v>
      </c>
      <c r="DF78">
        <v>762.5</v>
      </c>
      <c r="DG78">
        <v>103637</v>
      </c>
      <c r="DH78">
        <v>45071</v>
      </c>
      <c r="DI78">
        <v>324068</v>
      </c>
      <c r="DJ78">
        <v>49414</v>
      </c>
      <c r="DK78">
        <v>522190</v>
      </c>
      <c r="DL78">
        <v>3162</v>
      </c>
      <c r="DM78">
        <v>2836</v>
      </c>
      <c r="DN78">
        <v>2088</v>
      </c>
      <c r="DO78">
        <v>8086</v>
      </c>
      <c r="DP78">
        <v>29542</v>
      </c>
      <c r="DQ78">
        <v>54249</v>
      </c>
      <c r="DR78">
        <v>29603</v>
      </c>
      <c r="DS78">
        <v>0</v>
      </c>
      <c r="DT78">
        <v>4</v>
      </c>
      <c r="DU78">
        <v>0</v>
      </c>
      <c r="DV78">
        <v>13232</v>
      </c>
      <c r="DW78">
        <v>8430</v>
      </c>
      <c r="DX78">
        <v>34</v>
      </c>
      <c r="DY78">
        <v>72</v>
      </c>
      <c r="DZ78">
        <v>86</v>
      </c>
      <c r="EA78">
        <v>0</v>
      </c>
      <c r="EB78">
        <v>0</v>
      </c>
      <c r="EC78" t="s">
        <v>703</v>
      </c>
      <c r="ED78">
        <v>11263</v>
      </c>
      <c r="EE78">
        <v>156</v>
      </c>
      <c r="EF78">
        <v>132917</v>
      </c>
      <c r="EG78">
        <v>0</v>
      </c>
      <c r="EH78" t="s">
        <v>709</v>
      </c>
      <c r="EI78">
        <v>7</v>
      </c>
      <c r="EJ78">
        <v>272896</v>
      </c>
      <c r="EK78">
        <v>0</v>
      </c>
      <c r="EL78">
        <v>0</v>
      </c>
      <c r="EM78">
        <v>1336278.27</v>
      </c>
      <c r="EN78">
        <v>233011</v>
      </c>
      <c r="EO78">
        <v>74</v>
      </c>
      <c r="EP78">
        <v>26619.13</v>
      </c>
      <c r="EQ78">
        <v>6818</v>
      </c>
      <c r="ER78">
        <v>41809</v>
      </c>
      <c r="ES78">
        <v>14361</v>
      </c>
      <c r="ET78">
        <v>2034.38</v>
      </c>
      <c r="EU78">
        <v>4155</v>
      </c>
      <c r="EV78">
        <v>0</v>
      </c>
      <c r="EW78">
        <v>0</v>
      </c>
      <c r="EX78">
        <v>17993</v>
      </c>
      <c r="EY78">
        <v>13290</v>
      </c>
      <c r="EZ78">
        <v>6878.35</v>
      </c>
      <c r="FA78">
        <v>0</v>
      </c>
      <c r="FB78">
        <v>0</v>
      </c>
      <c r="FC78">
        <v>2114.9</v>
      </c>
      <c r="FD78">
        <v>0</v>
      </c>
      <c r="FE78">
        <v>14881.81</v>
      </c>
      <c r="FF78">
        <v>0</v>
      </c>
      <c r="FG78">
        <v>0</v>
      </c>
      <c r="FH78">
        <v>1113</v>
      </c>
      <c r="FI78">
        <v>76988</v>
      </c>
      <c r="FJ78">
        <v>1310.8</v>
      </c>
      <c r="FK78">
        <v>2723.12</v>
      </c>
      <c r="FL78">
        <v>0</v>
      </c>
      <c r="FM78">
        <v>0</v>
      </c>
      <c r="FN78">
        <v>3869.51</v>
      </c>
      <c r="FO78">
        <v>5852.41</v>
      </c>
      <c r="FP78">
        <v>0</v>
      </c>
      <c r="FQ78">
        <v>655.91</v>
      </c>
      <c r="FR78">
        <v>0</v>
      </c>
      <c r="FS78">
        <v>25391.07</v>
      </c>
      <c r="FT78">
        <v>0</v>
      </c>
      <c r="FU78">
        <v>9753.56</v>
      </c>
      <c r="FV78">
        <v>54151.360000000001</v>
      </c>
      <c r="FW78">
        <v>0</v>
      </c>
      <c r="FX78">
        <v>0</v>
      </c>
      <c r="FY78">
        <v>0</v>
      </c>
      <c r="FZ78">
        <v>1293600</v>
      </c>
      <c r="GA78">
        <v>242900</v>
      </c>
      <c r="GB78">
        <v>294400</v>
      </c>
      <c r="GC78">
        <v>7400</v>
      </c>
      <c r="GD78">
        <v>1838300</v>
      </c>
      <c r="GE78">
        <v>149400</v>
      </c>
      <c r="GF78">
        <v>1688900</v>
      </c>
      <c r="GG78">
        <v>0</v>
      </c>
      <c r="GH78">
        <v>0</v>
      </c>
      <c r="GI78">
        <v>0</v>
      </c>
      <c r="GJ78">
        <v>0</v>
      </c>
      <c r="GK78">
        <v>0</v>
      </c>
      <c r="GL78">
        <v>0</v>
      </c>
      <c r="GM78">
        <v>0</v>
      </c>
      <c r="GN78">
        <v>0</v>
      </c>
      <c r="GO78">
        <v>0</v>
      </c>
      <c r="GP78">
        <v>0</v>
      </c>
      <c r="GQ78">
        <v>0</v>
      </c>
      <c r="GR78">
        <v>0</v>
      </c>
      <c r="GS78">
        <v>0</v>
      </c>
      <c r="GT78">
        <v>0</v>
      </c>
      <c r="GU78">
        <v>0</v>
      </c>
      <c r="GV78" s="54" t="s">
        <v>7330</v>
      </c>
      <c r="GW78">
        <v>7</v>
      </c>
      <c r="GX78">
        <v>0</v>
      </c>
      <c r="GY78">
        <v>7</v>
      </c>
      <c r="GZ78">
        <v>0</v>
      </c>
      <c r="HA78">
        <v>0</v>
      </c>
      <c r="HB78">
        <v>0</v>
      </c>
      <c r="HG78"/>
      <c r="HH78"/>
      <c r="HI78"/>
      <c r="HJ78"/>
      <c r="HK78"/>
      <c r="HL78"/>
      <c r="HM78"/>
      <c r="HN78"/>
      <c r="HO78"/>
    </row>
    <row r="79" spans="1:223" ht="12.75" customHeight="1" x14ac:dyDescent="0.35">
      <c r="A79" s="428" t="s">
        <v>833</v>
      </c>
      <c r="B79" s="429">
        <v>28</v>
      </c>
      <c r="C79" s="428" t="s">
        <v>832</v>
      </c>
      <c r="D79" s="428" t="s">
        <v>1334</v>
      </c>
      <c r="E79" s="54" t="s">
        <v>1335</v>
      </c>
      <c r="F79" s="430" t="s">
        <v>1121</v>
      </c>
      <c r="G79" s="428">
        <v>41</v>
      </c>
      <c r="H79" s="428">
        <v>0</v>
      </c>
      <c r="I79" s="54" t="s">
        <v>45</v>
      </c>
      <c r="J79" s="54" t="s">
        <v>60</v>
      </c>
      <c r="L79" t="s">
        <v>1009</v>
      </c>
      <c r="M79">
        <v>0</v>
      </c>
      <c r="N79">
        <v>0</v>
      </c>
      <c r="O79">
        <v>0</v>
      </c>
      <c r="P79">
        <v>0</v>
      </c>
      <c r="Q79">
        <v>1</v>
      </c>
      <c r="R79">
        <v>5</v>
      </c>
      <c r="S79">
        <v>0</v>
      </c>
      <c r="T79">
        <v>0</v>
      </c>
      <c r="U79">
        <v>0</v>
      </c>
      <c r="V79">
        <v>0</v>
      </c>
      <c r="W79">
        <v>0</v>
      </c>
      <c r="X79">
        <v>0</v>
      </c>
      <c r="Y79">
        <v>0</v>
      </c>
      <c r="Z79">
        <v>0</v>
      </c>
      <c r="AA79">
        <v>6</v>
      </c>
      <c r="AB79">
        <v>0</v>
      </c>
      <c r="AC79">
        <v>0</v>
      </c>
      <c r="AD79">
        <v>0</v>
      </c>
      <c r="AE79">
        <v>0</v>
      </c>
      <c r="AF79">
        <v>0</v>
      </c>
      <c r="AG79">
        <v>0</v>
      </c>
      <c r="AH79">
        <v>0</v>
      </c>
      <c r="AI79">
        <v>0</v>
      </c>
      <c r="AJ79">
        <v>0</v>
      </c>
      <c r="AK79">
        <v>0</v>
      </c>
      <c r="AL79">
        <v>0</v>
      </c>
      <c r="AM79">
        <v>0</v>
      </c>
      <c r="AN79">
        <v>0</v>
      </c>
      <c r="AO79">
        <v>0</v>
      </c>
      <c r="AP79">
        <v>0</v>
      </c>
      <c r="AQ79">
        <v>0</v>
      </c>
      <c r="AR79">
        <v>0</v>
      </c>
      <c r="AS79">
        <v>0</v>
      </c>
      <c r="AT79">
        <v>0</v>
      </c>
      <c r="AU79">
        <v>1</v>
      </c>
      <c r="AV79">
        <v>5</v>
      </c>
      <c r="AW79">
        <v>0</v>
      </c>
      <c r="AX79">
        <v>0</v>
      </c>
      <c r="AY79">
        <v>0</v>
      </c>
      <c r="AZ79">
        <v>0</v>
      </c>
      <c r="BA79">
        <v>0</v>
      </c>
      <c r="BB79">
        <v>0</v>
      </c>
      <c r="BC79">
        <v>0</v>
      </c>
      <c r="BD79">
        <v>0</v>
      </c>
      <c r="BE79">
        <v>6</v>
      </c>
      <c r="BF79">
        <v>1</v>
      </c>
      <c r="BG79">
        <v>0</v>
      </c>
      <c r="BH79">
        <v>0</v>
      </c>
      <c r="BI79">
        <v>0</v>
      </c>
      <c r="BJ79" t="s">
        <v>1323</v>
      </c>
      <c r="BK79">
        <v>91117</v>
      </c>
      <c r="BL79" t="s">
        <v>1323</v>
      </c>
      <c r="BM79">
        <v>91641</v>
      </c>
      <c r="BN79">
        <v>110</v>
      </c>
      <c r="BO79">
        <v>42608</v>
      </c>
      <c r="BP79">
        <v>6790</v>
      </c>
      <c r="BQ79">
        <v>6</v>
      </c>
      <c r="BR79">
        <v>6790</v>
      </c>
      <c r="BS79">
        <v>178670</v>
      </c>
      <c r="BT79">
        <v>27195</v>
      </c>
      <c r="BU79">
        <v>62171</v>
      </c>
      <c r="BV79">
        <v>41965</v>
      </c>
      <c r="BW79">
        <v>25914</v>
      </c>
      <c r="BX79">
        <v>8209</v>
      </c>
      <c r="BY79">
        <v>138259</v>
      </c>
      <c r="BZ79">
        <v>4561</v>
      </c>
      <c r="CA79">
        <v>170015</v>
      </c>
      <c r="CB79">
        <v>25</v>
      </c>
      <c r="CC79">
        <v>7535</v>
      </c>
      <c r="CD79">
        <v>2632</v>
      </c>
      <c r="CE79">
        <v>3735</v>
      </c>
      <c r="CF79">
        <v>589</v>
      </c>
      <c r="CG79">
        <v>14491</v>
      </c>
      <c r="CH79">
        <v>14516</v>
      </c>
      <c r="CI79">
        <v>995</v>
      </c>
      <c r="CJ79">
        <v>6124</v>
      </c>
      <c r="CK79">
        <v>530</v>
      </c>
      <c r="CL79">
        <v>2412</v>
      </c>
      <c r="CM79">
        <v>9066</v>
      </c>
      <c r="CN79">
        <v>0</v>
      </c>
      <c r="CO79">
        <v>10061</v>
      </c>
      <c r="CP79">
        <v>0</v>
      </c>
      <c r="CQ79">
        <v>369</v>
      </c>
      <c r="CR79">
        <v>0</v>
      </c>
      <c r="CS79">
        <v>0</v>
      </c>
      <c r="CT79">
        <v>369</v>
      </c>
      <c r="CU79">
        <v>369</v>
      </c>
      <c r="CV79" s="54">
        <v>3965</v>
      </c>
      <c r="CW79" s="54">
        <v>0</v>
      </c>
      <c r="CX79" s="54">
        <v>4786</v>
      </c>
      <c r="CY79" s="54">
        <v>0</v>
      </c>
      <c r="CZ79" s="54">
        <v>0</v>
      </c>
      <c r="DA79">
        <v>0</v>
      </c>
      <c r="DB79">
        <v>4.16</v>
      </c>
      <c r="DC79">
        <v>28.17</v>
      </c>
      <c r="DD79">
        <v>32.33</v>
      </c>
      <c r="DE79">
        <v>71</v>
      </c>
      <c r="DF79">
        <v>2960</v>
      </c>
      <c r="DG79">
        <v>222823</v>
      </c>
      <c r="DH79">
        <v>64239</v>
      </c>
      <c r="DI79">
        <v>83294</v>
      </c>
      <c r="DJ79">
        <v>15372</v>
      </c>
      <c r="DK79">
        <v>385728</v>
      </c>
      <c r="DL79">
        <v>13821</v>
      </c>
      <c r="DM79">
        <v>538</v>
      </c>
      <c r="DN79">
        <v>360</v>
      </c>
      <c r="DO79">
        <v>14719</v>
      </c>
      <c r="DP79">
        <v>30923</v>
      </c>
      <c r="DQ79">
        <v>0</v>
      </c>
      <c r="DR79">
        <v>36316</v>
      </c>
      <c r="DS79">
        <v>0</v>
      </c>
      <c r="DT79">
        <v>0</v>
      </c>
      <c r="DU79">
        <v>0</v>
      </c>
      <c r="DV79">
        <v>34103</v>
      </c>
      <c r="DW79">
        <v>0</v>
      </c>
      <c r="DX79">
        <v>53</v>
      </c>
      <c r="DY79">
        <v>61</v>
      </c>
      <c r="DZ79">
        <v>70</v>
      </c>
      <c r="EA79">
        <v>18000</v>
      </c>
      <c r="EB79">
        <v>1050</v>
      </c>
      <c r="EC79" t="s">
        <v>180</v>
      </c>
      <c r="ED79">
        <v>53265</v>
      </c>
      <c r="EE79">
        <v>190</v>
      </c>
      <c r="EF79">
        <v>241149</v>
      </c>
      <c r="EG79">
        <v>0</v>
      </c>
      <c r="EH79" t="s">
        <v>180</v>
      </c>
      <c r="EI79">
        <v>6</v>
      </c>
      <c r="EJ79">
        <v>139504</v>
      </c>
      <c r="EK79">
        <v>333</v>
      </c>
      <c r="EL79">
        <v>36</v>
      </c>
      <c r="EM79">
        <v>677818</v>
      </c>
      <c r="EN79">
        <v>274681</v>
      </c>
      <c r="EO79">
        <v>453</v>
      </c>
      <c r="EP79">
        <v>69053</v>
      </c>
      <c r="EQ79">
        <v>23350</v>
      </c>
      <c r="ER79">
        <v>14250</v>
      </c>
      <c r="ES79">
        <v>3800</v>
      </c>
      <c r="ET79">
        <v>2341</v>
      </c>
      <c r="EU79">
        <v>7000</v>
      </c>
      <c r="EV79">
        <v>950</v>
      </c>
      <c r="EW79">
        <v>0</v>
      </c>
      <c r="EX79">
        <v>18999</v>
      </c>
      <c r="EY79">
        <v>11166</v>
      </c>
      <c r="EZ79">
        <v>25797</v>
      </c>
      <c r="FA79">
        <v>0</v>
      </c>
      <c r="FB79">
        <v>0</v>
      </c>
      <c r="FC79">
        <v>0</v>
      </c>
      <c r="FD79">
        <v>25352</v>
      </c>
      <c r="FE79">
        <v>18975</v>
      </c>
      <c r="FF79">
        <v>4060</v>
      </c>
      <c r="FG79">
        <v>225546</v>
      </c>
      <c r="FH79">
        <v>11818</v>
      </c>
      <c r="FI79">
        <v>123556</v>
      </c>
      <c r="FJ79">
        <v>6009</v>
      </c>
      <c r="FK79">
        <v>0</v>
      </c>
      <c r="FL79">
        <v>34650</v>
      </c>
      <c r="FM79">
        <v>1354078</v>
      </c>
      <c r="FN79">
        <v>10017</v>
      </c>
      <c r="FO79">
        <v>0</v>
      </c>
      <c r="FP79">
        <v>6131</v>
      </c>
      <c r="FQ79">
        <v>571</v>
      </c>
      <c r="FR79">
        <v>0</v>
      </c>
      <c r="FS79">
        <v>145015</v>
      </c>
      <c r="FT79">
        <v>0</v>
      </c>
      <c r="FU79">
        <v>7385</v>
      </c>
      <c r="FV79">
        <v>0</v>
      </c>
      <c r="FW79">
        <v>169119</v>
      </c>
      <c r="FX79">
        <v>1184959</v>
      </c>
      <c r="FY79">
        <v>0</v>
      </c>
      <c r="FZ79">
        <v>773400</v>
      </c>
      <c r="GA79">
        <v>280600</v>
      </c>
      <c r="GB79">
        <v>216000</v>
      </c>
      <c r="GC79">
        <v>107350</v>
      </c>
      <c r="GD79">
        <v>1377350</v>
      </c>
      <c r="GE79">
        <v>70550</v>
      </c>
      <c r="GF79">
        <v>1306800</v>
      </c>
      <c r="GG79">
        <v>0</v>
      </c>
      <c r="GH79">
        <v>0</v>
      </c>
      <c r="GI79">
        <v>21282</v>
      </c>
      <c r="GJ79">
        <v>0</v>
      </c>
      <c r="GK79">
        <v>0</v>
      </c>
      <c r="GL79">
        <v>0</v>
      </c>
      <c r="GM79">
        <v>0</v>
      </c>
      <c r="GN79">
        <v>21282</v>
      </c>
      <c r="GO79">
        <v>0</v>
      </c>
      <c r="GP79">
        <v>0</v>
      </c>
      <c r="GQ79">
        <v>0</v>
      </c>
      <c r="GR79" t="s">
        <v>1324</v>
      </c>
      <c r="GS79">
        <v>0</v>
      </c>
      <c r="GT79" t="s">
        <v>7331</v>
      </c>
      <c r="GU79" s="423">
        <v>0</v>
      </c>
      <c r="GV79" s="54">
        <v>0</v>
      </c>
      <c r="GW79">
        <v>6</v>
      </c>
      <c r="GX79">
        <v>0</v>
      </c>
      <c r="GY79">
        <v>6</v>
      </c>
      <c r="GZ79">
        <v>0</v>
      </c>
      <c r="HA79">
        <v>0</v>
      </c>
      <c r="HB79">
        <v>0</v>
      </c>
      <c r="HG79"/>
      <c r="HH79"/>
      <c r="HI79"/>
      <c r="HJ79"/>
      <c r="HK79"/>
      <c r="HL79"/>
      <c r="HM79"/>
      <c r="HN79"/>
      <c r="HO79"/>
    </row>
    <row r="80" spans="1:223" ht="12.75" customHeight="1" x14ac:dyDescent="0.35">
      <c r="A80" s="428" t="s">
        <v>833</v>
      </c>
      <c r="B80" s="429">
        <v>29</v>
      </c>
      <c r="C80" s="428" t="s">
        <v>832</v>
      </c>
      <c r="D80" s="428" t="s">
        <v>1337</v>
      </c>
      <c r="E80" s="54" t="s">
        <v>1338</v>
      </c>
      <c r="F80" s="430" t="s">
        <v>1121</v>
      </c>
      <c r="G80" s="428">
        <v>48</v>
      </c>
      <c r="H80" s="428">
        <v>0</v>
      </c>
      <c r="I80" s="54" t="s">
        <v>45</v>
      </c>
      <c r="J80" s="54" t="s">
        <v>60</v>
      </c>
      <c r="L80" t="s">
        <v>1019</v>
      </c>
      <c r="M80">
        <v>0</v>
      </c>
      <c r="N80">
        <v>0</v>
      </c>
      <c r="O80">
        <v>1</v>
      </c>
      <c r="P80">
        <v>0</v>
      </c>
      <c r="Q80">
        <v>2</v>
      </c>
      <c r="R80">
        <v>0</v>
      </c>
      <c r="S80">
        <v>0</v>
      </c>
      <c r="T80">
        <v>5</v>
      </c>
      <c r="U80">
        <v>1</v>
      </c>
      <c r="V80">
        <v>2</v>
      </c>
      <c r="W80">
        <v>1</v>
      </c>
      <c r="X80">
        <v>0</v>
      </c>
      <c r="Y80">
        <v>0</v>
      </c>
      <c r="Z80">
        <v>1</v>
      </c>
      <c r="AA80">
        <v>13</v>
      </c>
      <c r="AB80">
        <v>0</v>
      </c>
      <c r="AC80">
        <v>0</v>
      </c>
      <c r="AD80">
        <v>0</v>
      </c>
      <c r="AE80">
        <v>0</v>
      </c>
      <c r="AF80">
        <v>0</v>
      </c>
      <c r="AG80">
        <v>0</v>
      </c>
      <c r="AH80">
        <v>0</v>
      </c>
      <c r="AI80">
        <v>0</v>
      </c>
      <c r="AJ80">
        <v>0</v>
      </c>
      <c r="AK80">
        <v>0</v>
      </c>
      <c r="AL80">
        <v>0</v>
      </c>
      <c r="AM80">
        <v>0</v>
      </c>
      <c r="AN80">
        <v>0</v>
      </c>
      <c r="AO80">
        <v>0</v>
      </c>
      <c r="AP80">
        <v>0</v>
      </c>
      <c r="AQ80">
        <v>0</v>
      </c>
      <c r="AR80">
        <v>0</v>
      </c>
      <c r="AS80">
        <v>1</v>
      </c>
      <c r="AT80">
        <v>0</v>
      </c>
      <c r="AU80">
        <v>2</v>
      </c>
      <c r="AV80">
        <v>0</v>
      </c>
      <c r="AW80">
        <v>0</v>
      </c>
      <c r="AX80">
        <v>5</v>
      </c>
      <c r="AY80">
        <v>1</v>
      </c>
      <c r="AZ80">
        <v>2</v>
      </c>
      <c r="BA80">
        <v>1</v>
      </c>
      <c r="BB80">
        <v>0</v>
      </c>
      <c r="BC80">
        <v>0</v>
      </c>
      <c r="BD80">
        <v>1</v>
      </c>
      <c r="BE80">
        <v>13</v>
      </c>
      <c r="BF80">
        <v>1</v>
      </c>
      <c r="BG80">
        <v>0</v>
      </c>
      <c r="BH80">
        <v>0</v>
      </c>
      <c r="BI80">
        <v>0</v>
      </c>
      <c r="BJ80" t="s">
        <v>1255</v>
      </c>
      <c r="BK80">
        <v>93871</v>
      </c>
      <c r="BL80" t="s">
        <v>1255</v>
      </c>
      <c r="BM80">
        <v>38609</v>
      </c>
      <c r="BN80">
        <v>105</v>
      </c>
      <c r="BO80">
        <v>48761</v>
      </c>
      <c r="BP80">
        <v>14957</v>
      </c>
      <c r="BQ80">
        <v>13</v>
      </c>
      <c r="BR80">
        <v>16393</v>
      </c>
      <c r="BS80">
        <v>264696</v>
      </c>
      <c r="BT80">
        <v>12905</v>
      </c>
      <c r="BU80">
        <v>62998</v>
      </c>
      <c r="BV80">
        <v>39793</v>
      </c>
      <c r="BW80">
        <v>47162</v>
      </c>
      <c r="BX80">
        <v>13865</v>
      </c>
      <c r="BY80">
        <v>163818</v>
      </c>
      <c r="BZ80">
        <v>92166</v>
      </c>
      <c r="CA80">
        <v>268889</v>
      </c>
      <c r="CB80">
        <v>83</v>
      </c>
      <c r="CC80">
        <v>6320</v>
      </c>
      <c r="CD80">
        <v>2777</v>
      </c>
      <c r="CE80">
        <v>5475</v>
      </c>
      <c r="CF80">
        <v>623</v>
      </c>
      <c r="CG80">
        <v>15195</v>
      </c>
      <c r="CH80">
        <v>15278</v>
      </c>
      <c r="CI80">
        <v>0</v>
      </c>
      <c r="CJ80">
        <v>8112</v>
      </c>
      <c r="CK80">
        <v>1326</v>
      </c>
      <c r="CL80">
        <v>116</v>
      </c>
      <c r="CM80">
        <v>9554</v>
      </c>
      <c r="CN80">
        <v>1190</v>
      </c>
      <c r="CO80">
        <v>10744</v>
      </c>
      <c r="CP80">
        <v>0</v>
      </c>
      <c r="CQ80">
        <v>33</v>
      </c>
      <c r="CR80">
        <v>5</v>
      </c>
      <c r="CS80">
        <v>4</v>
      </c>
      <c r="CT80">
        <v>42</v>
      </c>
      <c r="CU80">
        <v>42</v>
      </c>
      <c r="CV80" s="54">
        <v>2135</v>
      </c>
      <c r="CW80" s="54">
        <v>7120</v>
      </c>
      <c r="CX80" s="54">
        <v>3965</v>
      </c>
      <c r="CY80" s="54">
        <v>0</v>
      </c>
      <c r="CZ80" s="54">
        <v>0</v>
      </c>
      <c r="DA80">
        <v>0</v>
      </c>
      <c r="DB80">
        <v>5.5</v>
      </c>
      <c r="DC80">
        <v>53.14</v>
      </c>
      <c r="DD80">
        <v>58.64</v>
      </c>
      <c r="DE80">
        <v>3</v>
      </c>
      <c r="DF80">
        <v>98.5</v>
      </c>
      <c r="DG80">
        <v>95180</v>
      </c>
      <c r="DH80">
        <v>29724</v>
      </c>
      <c r="DI80">
        <v>118100</v>
      </c>
      <c r="DJ80">
        <v>16533</v>
      </c>
      <c r="DK80">
        <v>259537</v>
      </c>
      <c r="DL80">
        <v>4629</v>
      </c>
      <c r="DM80">
        <v>877</v>
      </c>
      <c r="DN80">
        <v>106</v>
      </c>
      <c r="DO80">
        <v>5612</v>
      </c>
      <c r="DP80">
        <v>12327</v>
      </c>
      <c r="DQ80">
        <v>315748</v>
      </c>
      <c r="DR80">
        <v>10169</v>
      </c>
      <c r="DS80">
        <v>0</v>
      </c>
      <c r="DT80">
        <v>0</v>
      </c>
      <c r="DU80">
        <v>5</v>
      </c>
      <c r="DV80">
        <v>6883</v>
      </c>
      <c r="DW80">
        <v>3999</v>
      </c>
      <c r="DX80">
        <v>73</v>
      </c>
      <c r="DY80">
        <v>79</v>
      </c>
      <c r="DZ80">
        <v>84</v>
      </c>
      <c r="EA80">
        <v>50550</v>
      </c>
      <c r="EB80">
        <v>1690</v>
      </c>
      <c r="EC80" t="s">
        <v>703</v>
      </c>
      <c r="ED80">
        <v>11080</v>
      </c>
      <c r="EE80">
        <v>219</v>
      </c>
      <c r="EF80">
        <v>133465</v>
      </c>
      <c r="EG80">
        <v>0</v>
      </c>
      <c r="EH80" t="s">
        <v>709</v>
      </c>
      <c r="EI80">
        <v>7</v>
      </c>
      <c r="EJ80">
        <v>220262</v>
      </c>
      <c r="EK80">
        <v>0</v>
      </c>
      <c r="EL80">
        <v>0</v>
      </c>
      <c r="EM80">
        <v>1977917</v>
      </c>
      <c r="EN80">
        <v>327927</v>
      </c>
      <c r="EO80">
        <v>8940.869999999999</v>
      </c>
      <c r="EP80">
        <v>43572.480000000003</v>
      </c>
      <c r="EQ80">
        <v>19446.070000000007</v>
      </c>
      <c r="ER80">
        <v>26613.85999999999</v>
      </c>
      <c r="ES80">
        <v>439.91</v>
      </c>
      <c r="ET80">
        <v>7003.27</v>
      </c>
      <c r="EU80">
        <v>2152.6500000000005</v>
      </c>
      <c r="EV80">
        <v>0</v>
      </c>
      <c r="EW80">
        <v>0</v>
      </c>
      <c r="EX80">
        <v>16689.34</v>
      </c>
      <c r="EY80">
        <v>18342.940000000002</v>
      </c>
      <c r="EZ80">
        <v>2000</v>
      </c>
      <c r="FA80">
        <v>0</v>
      </c>
      <c r="FB80">
        <v>2250</v>
      </c>
      <c r="FC80">
        <v>0</v>
      </c>
      <c r="FD80">
        <v>9276.43</v>
      </c>
      <c r="FE80">
        <v>0</v>
      </c>
      <c r="FF80">
        <v>0</v>
      </c>
      <c r="FG80">
        <v>156727.82</v>
      </c>
      <c r="FH80">
        <v>104507.06</v>
      </c>
      <c r="FI80">
        <v>78672.720000000176</v>
      </c>
      <c r="FJ80">
        <v>5072.7800000000043</v>
      </c>
      <c r="FK80">
        <v>0</v>
      </c>
      <c r="FL80">
        <v>1017554.4280078127</v>
      </c>
      <c r="FM80">
        <v>3668378.8080078126</v>
      </c>
      <c r="FN80">
        <v>0</v>
      </c>
      <c r="FO80">
        <v>0</v>
      </c>
      <c r="FP80">
        <v>37929.199999999997</v>
      </c>
      <c r="FQ80">
        <v>0</v>
      </c>
      <c r="FR80">
        <v>8667</v>
      </c>
      <c r="FS80">
        <v>2440.9</v>
      </c>
      <c r="FT80">
        <v>0</v>
      </c>
      <c r="FU80">
        <v>12544.66</v>
      </c>
      <c r="FV80">
        <v>102900.46</v>
      </c>
      <c r="FW80">
        <v>164482.22</v>
      </c>
      <c r="FX80">
        <v>3503896.5880078124</v>
      </c>
      <c r="FY80">
        <v>0</v>
      </c>
      <c r="FZ80">
        <v>1834250</v>
      </c>
      <c r="GA80">
        <v>287370</v>
      </c>
      <c r="GB80">
        <v>168880</v>
      </c>
      <c r="GC80">
        <v>243170</v>
      </c>
      <c r="GD80">
        <v>2533670</v>
      </c>
      <c r="GE80">
        <v>137420</v>
      </c>
      <c r="GF80">
        <v>2396250</v>
      </c>
      <c r="GG80">
        <v>0</v>
      </c>
      <c r="GH80">
        <v>0</v>
      </c>
      <c r="GI80">
        <v>0</v>
      </c>
      <c r="GJ80">
        <v>16378</v>
      </c>
      <c r="GK80">
        <v>0</v>
      </c>
      <c r="GL80">
        <v>0</v>
      </c>
      <c r="GM80">
        <v>0</v>
      </c>
      <c r="GN80">
        <v>16378</v>
      </c>
      <c r="GO80">
        <v>0</v>
      </c>
      <c r="GP80">
        <v>0</v>
      </c>
      <c r="GQ80">
        <v>0</v>
      </c>
      <c r="GR80">
        <v>0</v>
      </c>
      <c r="GS80">
        <v>0</v>
      </c>
      <c r="GT80">
        <v>0</v>
      </c>
      <c r="GU80">
        <v>0</v>
      </c>
      <c r="GV80" s="54">
        <v>0</v>
      </c>
      <c r="GW80">
        <v>13</v>
      </c>
      <c r="GX80">
        <v>0</v>
      </c>
      <c r="GY80">
        <v>13</v>
      </c>
      <c r="GZ80">
        <v>0</v>
      </c>
      <c r="HA80">
        <v>0</v>
      </c>
      <c r="HB80">
        <v>0</v>
      </c>
      <c r="HG80"/>
      <c r="HH80"/>
      <c r="HI80"/>
      <c r="HJ80"/>
      <c r="HK80"/>
      <c r="HL80"/>
      <c r="HM80"/>
      <c r="HN80"/>
      <c r="HO80"/>
    </row>
    <row r="81" spans="1:223" ht="12.75" customHeight="1" x14ac:dyDescent="0.35">
      <c r="A81" s="428" t="s">
        <v>833</v>
      </c>
      <c r="B81" s="429">
        <v>30</v>
      </c>
      <c r="C81" s="428" t="s">
        <v>832</v>
      </c>
      <c r="D81" s="428" t="s">
        <v>1339</v>
      </c>
      <c r="E81" s="54" t="s">
        <v>1340</v>
      </c>
      <c r="F81" s="430" t="s">
        <v>1121</v>
      </c>
      <c r="G81" s="428">
        <v>53</v>
      </c>
      <c r="H81" s="428">
        <v>0</v>
      </c>
      <c r="I81" s="54" t="s">
        <v>43</v>
      </c>
      <c r="J81" s="54" t="s">
        <v>60</v>
      </c>
      <c r="L81" t="s">
        <v>1027</v>
      </c>
      <c r="M81">
        <v>1</v>
      </c>
      <c r="N81">
        <v>1</v>
      </c>
      <c r="O81">
        <v>1</v>
      </c>
      <c r="P81">
        <v>2</v>
      </c>
      <c r="Q81">
        <v>6</v>
      </c>
      <c r="R81">
        <v>3</v>
      </c>
      <c r="S81">
        <v>2</v>
      </c>
      <c r="T81">
        <v>6</v>
      </c>
      <c r="U81">
        <v>1</v>
      </c>
      <c r="V81">
        <v>0</v>
      </c>
      <c r="W81">
        <v>0</v>
      </c>
      <c r="X81">
        <v>1</v>
      </c>
      <c r="Y81">
        <v>0</v>
      </c>
      <c r="Z81">
        <v>0</v>
      </c>
      <c r="AA81">
        <v>24</v>
      </c>
      <c r="AB81">
        <v>0</v>
      </c>
      <c r="AC81">
        <v>0</v>
      </c>
      <c r="AD81">
        <v>0</v>
      </c>
      <c r="AE81">
        <v>0</v>
      </c>
      <c r="AF81">
        <v>0</v>
      </c>
      <c r="AG81">
        <v>0</v>
      </c>
      <c r="AH81">
        <v>0</v>
      </c>
      <c r="AI81">
        <v>0</v>
      </c>
      <c r="AJ81">
        <v>0</v>
      </c>
      <c r="AK81">
        <v>0</v>
      </c>
      <c r="AL81">
        <v>0</v>
      </c>
      <c r="AM81">
        <v>0</v>
      </c>
      <c r="AN81">
        <v>0</v>
      </c>
      <c r="AO81">
        <v>0</v>
      </c>
      <c r="AP81">
        <v>0</v>
      </c>
      <c r="AQ81">
        <v>1</v>
      </c>
      <c r="AR81">
        <v>1</v>
      </c>
      <c r="AS81">
        <v>1</v>
      </c>
      <c r="AT81">
        <v>2</v>
      </c>
      <c r="AU81">
        <v>6</v>
      </c>
      <c r="AV81">
        <v>3</v>
      </c>
      <c r="AW81">
        <v>2</v>
      </c>
      <c r="AX81">
        <v>6</v>
      </c>
      <c r="AY81">
        <v>1</v>
      </c>
      <c r="AZ81">
        <v>0</v>
      </c>
      <c r="BA81">
        <v>0</v>
      </c>
      <c r="BB81">
        <v>1</v>
      </c>
      <c r="BC81">
        <v>0</v>
      </c>
      <c r="BD81">
        <v>0</v>
      </c>
      <c r="BE81">
        <v>24</v>
      </c>
      <c r="BF81">
        <v>1</v>
      </c>
      <c r="BG81">
        <v>0</v>
      </c>
      <c r="BH81">
        <v>0</v>
      </c>
      <c r="BI81">
        <v>0</v>
      </c>
      <c r="BJ81" t="s">
        <v>7332</v>
      </c>
      <c r="BK81">
        <v>40605</v>
      </c>
      <c r="BL81" t="s">
        <v>1208</v>
      </c>
      <c r="BM81">
        <v>59193</v>
      </c>
      <c r="BN81">
        <v>102</v>
      </c>
      <c r="BO81">
        <v>129731</v>
      </c>
      <c r="BP81">
        <v>28784</v>
      </c>
      <c r="BQ81">
        <v>22</v>
      </c>
      <c r="BR81">
        <v>44693</v>
      </c>
      <c r="BS81">
        <v>275185</v>
      </c>
      <c r="BT81">
        <v>17313</v>
      </c>
      <c r="BU81">
        <v>111450</v>
      </c>
      <c r="BV81">
        <v>60512</v>
      </c>
      <c r="BW81">
        <v>65930</v>
      </c>
      <c r="BX81">
        <v>17844</v>
      </c>
      <c r="BY81">
        <v>255736</v>
      </c>
      <c r="BZ81">
        <v>1173</v>
      </c>
      <c r="CA81">
        <v>274222</v>
      </c>
      <c r="CB81">
        <v>42</v>
      </c>
      <c r="CC81">
        <v>12819</v>
      </c>
      <c r="CD81">
        <v>1803</v>
      </c>
      <c r="CE81">
        <v>4182</v>
      </c>
      <c r="CF81">
        <v>319</v>
      </c>
      <c r="CG81">
        <v>19123</v>
      </c>
      <c r="CH81">
        <v>19165</v>
      </c>
      <c r="CI81">
        <v>762</v>
      </c>
      <c r="CJ81">
        <v>7523</v>
      </c>
      <c r="CK81">
        <v>408</v>
      </c>
      <c r="CL81">
        <v>7498</v>
      </c>
      <c r="CM81">
        <v>15429</v>
      </c>
      <c r="CN81">
        <v>0</v>
      </c>
      <c r="CO81">
        <v>16191</v>
      </c>
      <c r="CP81">
        <v>23</v>
      </c>
      <c r="CQ81">
        <v>235</v>
      </c>
      <c r="CR81">
        <v>3</v>
      </c>
      <c r="CS81">
        <v>1</v>
      </c>
      <c r="CT81">
        <v>239</v>
      </c>
      <c r="CU81">
        <v>262</v>
      </c>
      <c r="CV81" s="54">
        <v>6146</v>
      </c>
      <c r="CW81" s="54">
        <v>7117</v>
      </c>
      <c r="CX81" s="54">
        <v>3870</v>
      </c>
      <c r="CY81" s="54">
        <v>0</v>
      </c>
      <c r="CZ81" s="54">
        <v>0</v>
      </c>
      <c r="DA81">
        <v>0</v>
      </c>
      <c r="DB81">
        <v>13.11</v>
      </c>
      <c r="DC81">
        <v>76</v>
      </c>
      <c r="DD81">
        <v>89.11</v>
      </c>
      <c r="DE81">
        <v>0</v>
      </c>
      <c r="DF81">
        <v>0</v>
      </c>
      <c r="DG81">
        <v>167517</v>
      </c>
      <c r="DH81">
        <v>27629</v>
      </c>
      <c r="DI81">
        <v>66507</v>
      </c>
      <c r="DJ81">
        <v>8169</v>
      </c>
      <c r="DK81">
        <v>269822</v>
      </c>
      <c r="DL81">
        <v>8428</v>
      </c>
      <c r="DM81">
        <v>92</v>
      </c>
      <c r="DN81">
        <v>190</v>
      </c>
      <c r="DO81">
        <v>8710</v>
      </c>
      <c r="DP81">
        <v>47527</v>
      </c>
      <c r="DQ81">
        <v>376364</v>
      </c>
      <c r="DR81">
        <v>41332</v>
      </c>
      <c r="DS81">
        <v>0</v>
      </c>
      <c r="DT81">
        <v>0</v>
      </c>
      <c r="DU81">
        <v>0</v>
      </c>
      <c r="DV81">
        <v>34946</v>
      </c>
      <c r="DW81">
        <v>13652</v>
      </c>
      <c r="DX81">
        <v>56</v>
      </c>
      <c r="DY81">
        <v>61</v>
      </c>
      <c r="DZ81">
        <v>67</v>
      </c>
      <c r="EA81">
        <v>64174</v>
      </c>
      <c r="EB81">
        <v>0</v>
      </c>
      <c r="EC81" t="s">
        <v>709</v>
      </c>
      <c r="ED81">
        <v>17533</v>
      </c>
      <c r="EE81">
        <v>240</v>
      </c>
      <c r="EF81">
        <v>356377</v>
      </c>
      <c r="EG81">
        <v>0</v>
      </c>
      <c r="EH81" t="s">
        <v>709</v>
      </c>
      <c r="EI81">
        <v>23</v>
      </c>
      <c r="EJ81">
        <v>151469</v>
      </c>
      <c r="EK81">
        <v>0</v>
      </c>
      <c r="EL81">
        <v>0</v>
      </c>
      <c r="EM81">
        <v>2494566</v>
      </c>
      <c r="EN81">
        <v>427666</v>
      </c>
      <c r="EO81">
        <v>54</v>
      </c>
      <c r="EP81">
        <v>92158.74</v>
      </c>
      <c r="EQ81">
        <v>16984.810000000001</v>
      </c>
      <c r="ER81">
        <v>17123.02</v>
      </c>
      <c r="ES81">
        <v>1810.14</v>
      </c>
      <c r="ET81">
        <v>315</v>
      </c>
      <c r="EU81">
        <v>8296.31</v>
      </c>
      <c r="EV81">
        <v>0</v>
      </c>
      <c r="EW81">
        <v>0</v>
      </c>
      <c r="EX81">
        <v>26000</v>
      </c>
      <c r="EY81">
        <v>10703</v>
      </c>
      <c r="EZ81">
        <v>24000</v>
      </c>
      <c r="FA81">
        <v>0</v>
      </c>
      <c r="FB81">
        <v>0</v>
      </c>
      <c r="FC81">
        <v>0</v>
      </c>
      <c r="FD81">
        <v>0</v>
      </c>
      <c r="FE81">
        <v>24048.94</v>
      </c>
      <c r="FF81">
        <v>0</v>
      </c>
      <c r="FG81">
        <v>221493.96000000002</v>
      </c>
      <c r="FH81">
        <v>124443</v>
      </c>
      <c r="FI81">
        <v>57797</v>
      </c>
      <c r="FJ81">
        <v>17890</v>
      </c>
      <c r="FK81">
        <v>0</v>
      </c>
      <c r="FL81">
        <v>564073</v>
      </c>
      <c r="FM81">
        <v>3907928.96</v>
      </c>
      <c r="FN81">
        <v>374</v>
      </c>
      <c r="FO81">
        <v>7</v>
      </c>
      <c r="FP81">
        <v>2427</v>
      </c>
      <c r="FQ81">
        <v>147</v>
      </c>
      <c r="FR81">
        <v>0</v>
      </c>
      <c r="FS81">
        <v>32075</v>
      </c>
      <c r="FT81">
        <v>0</v>
      </c>
      <c r="FU81">
        <v>35491</v>
      </c>
      <c r="FV81">
        <v>0</v>
      </c>
      <c r="FW81">
        <v>70521</v>
      </c>
      <c r="FX81">
        <v>3837407.96</v>
      </c>
      <c r="FY81">
        <v>0</v>
      </c>
      <c r="FZ81">
        <v>2852651</v>
      </c>
      <c r="GA81">
        <v>453932</v>
      </c>
      <c r="GB81">
        <v>275238</v>
      </c>
      <c r="GC81">
        <v>853631</v>
      </c>
      <c r="GD81">
        <v>4435452</v>
      </c>
      <c r="GE81">
        <v>171222</v>
      </c>
      <c r="GF81">
        <v>4264230</v>
      </c>
      <c r="GG81">
        <v>0</v>
      </c>
      <c r="GH81">
        <v>0</v>
      </c>
      <c r="GI81">
        <v>0</v>
      </c>
      <c r="GJ81">
        <v>0</v>
      </c>
      <c r="GK81">
        <v>0</v>
      </c>
      <c r="GL81">
        <v>0</v>
      </c>
      <c r="GM81">
        <v>0</v>
      </c>
      <c r="GN81">
        <v>0</v>
      </c>
      <c r="GO81">
        <v>0</v>
      </c>
      <c r="GP81">
        <v>0</v>
      </c>
      <c r="GQ81">
        <v>0</v>
      </c>
      <c r="GR81" t="s">
        <v>7333</v>
      </c>
      <c r="GS81">
        <v>0</v>
      </c>
      <c r="GT81">
        <v>0</v>
      </c>
      <c r="GU81">
        <v>0</v>
      </c>
      <c r="GV81" s="54">
        <v>0</v>
      </c>
      <c r="GW81">
        <v>24</v>
      </c>
      <c r="GX81">
        <v>0</v>
      </c>
      <c r="GY81">
        <v>24</v>
      </c>
      <c r="GZ81">
        <v>0</v>
      </c>
      <c r="HA81">
        <v>0</v>
      </c>
      <c r="HB81">
        <v>0</v>
      </c>
      <c r="HG81"/>
      <c r="HH81"/>
      <c r="HI81"/>
      <c r="HJ81"/>
      <c r="HK81"/>
      <c r="HL81"/>
      <c r="HM81"/>
      <c r="HN81"/>
      <c r="HO81"/>
    </row>
    <row r="82" spans="1:223" ht="12.75" customHeight="1" x14ac:dyDescent="0.35">
      <c r="A82" s="428" t="s">
        <v>833</v>
      </c>
      <c r="B82" s="429">
        <v>31</v>
      </c>
      <c r="C82" s="428" t="s">
        <v>832</v>
      </c>
      <c r="D82" s="428" t="s">
        <v>1341</v>
      </c>
      <c r="E82" s="54" t="s">
        <v>1342</v>
      </c>
      <c r="F82" s="430" t="s">
        <v>1121</v>
      </c>
      <c r="G82" s="428">
        <v>44.5</v>
      </c>
      <c r="H82" s="428">
        <v>0</v>
      </c>
      <c r="I82" s="54" t="s">
        <v>45</v>
      </c>
      <c r="J82" s="54" t="s">
        <v>60</v>
      </c>
      <c r="L82" t="s">
        <v>1111</v>
      </c>
      <c r="M82">
        <v>0</v>
      </c>
      <c r="N82">
        <v>1</v>
      </c>
      <c r="O82">
        <v>0</v>
      </c>
      <c r="P82">
        <v>1</v>
      </c>
      <c r="Q82">
        <v>0</v>
      </c>
      <c r="R82">
        <v>3</v>
      </c>
      <c r="S82">
        <v>2</v>
      </c>
      <c r="T82">
        <v>0</v>
      </c>
      <c r="U82">
        <v>3</v>
      </c>
      <c r="V82">
        <v>6</v>
      </c>
      <c r="W82">
        <v>0</v>
      </c>
      <c r="X82">
        <v>0</v>
      </c>
      <c r="Y82">
        <v>0</v>
      </c>
      <c r="Z82">
        <v>0</v>
      </c>
      <c r="AA82">
        <v>16</v>
      </c>
      <c r="AB82">
        <v>0</v>
      </c>
      <c r="AC82">
        <v>0</v>
      </c>
      <c r="AD82">
        <v>0</v>
      </c>
      <c r="AE82">
        <v>0</v>
      </c>
      <c r="AF82">
        <v>0</v>
      </c>
      <c r="AG82">
        <v>0</v>
      </c>
      <c r="AH82">
        <v>0</v>
      </c>
      <c r="AI82">
        <v>0</v>
      </c>
      <c r="AJ82">
        <v>0</v>
      </c>
      <c r="AK82">
        <v>0</v>
      </c>
      <c r="AL82">
        <v>0</v>
      </c>
      <c r="AM82">
        <v>0</v>
      </c>
      <c r="AN82">
        <v>0</v>
      </c>
      <c r="AO82">
        <v>0</v>
      </c>
      <c r="AP82">
        <v>0</v>
      </c>
      <c r="AQ82">
        <v>0</v>
      </c>
      <c r="AR82">
        <v>1</v>
      </c>
      <c r="AS82">
        <v>0</v>
      </c>
      <c r="AT82">
        <v>1</v>
      </c>
      <c r="AU82">
        <v>0</v>
      </c>
      <c r="AV82">
        <v>3</v>
      </c>
      <c r="AW82">
        <v>2</v>
      </c>
      <c r="AX82">
        <v>0</v>
      </c>
      <c r="AY82">
        <v>3</v>
      </c>
      <c r="AZ82">
        <v>6</v>
      </c>
      <c r="BA82">
        <v>0</v>
      </c>
      <c r="BB82">
        <v>0</v>
      </c>
      <c r="BC82">
        <v>0</v>
      </c>
      <c r="BD82">
        <v>0</v>
      </c>
      <c r="BE82">
        <v>16</v>
      </c>
      <c r="BF82">
        <v>1</v>
      </c>
      <c r="BG82">
        <v>0</v>
      </c>
      <c r="BH82">
        <v>0</v>
      </c>
      <c r="BI82">
        <v>0</v>
      </c>
      <c r="BJ82" t="s">
        <v>1253</v>
      </c>
      <c r="BK82">
        <v>63841</v>
      </c>
      <c r="BL82" t="s">
        <v>1253</v>
      </c>
      <c r="BM82">
        <v>96050</v>
      </c>
      <c r="BN82">
        <v>146</v>
      </c>
      <c r="BO82">
        <v>92940</v>
      </c>
      <c r="BP82">
        <v>10816</v>
      </c>
      <c r="BQ82">
        <v>16</v>
      </c>
      <c r="BR82">
        <v>160264</v>
      </c>
      <c r="BS82">
        <v>305358</v>
      </c>
      <c r="BT82">
        <v>3835</v>
      </c>
      <c r="BU82">
        <v>99070</v>
      </c>
      <c r="BV82">
        <v>68939</v>
      </c>
      <c r="BW82">
        <v>83171</v>
      </c>
      <c r="BX82">
        <v>55645</v>
      </c>
      <c r="BY82">
        <v>306825</v>
      </c>
      <c r="BZ82">
        <v>4894</v>
      </c>
      <c r="CA82">
        <v>315554</v>
      </c>
      <c r="CB82">
        <v>56</v>
      </c>
      <c r="CC82">
        <v>5976</v>
      </c>
      <c r="CD82">
        <v>1955</v>
      </c>
      <c r="CE82">
        <v>2955</v>
      </c>
      <c r="CF82">
        <v>600</v>
      </c>
      <c r="CG82">
        <v>11486</v>
      </c>
      <c r="CH82">
        <v>11542</v>
      </c>
      <c r="CI82">
        <v>0</v>
      </c>
      <c r="CJ82">
        <v>5403</v>
      </c>
      <c r="CK82">
        <v>1385</v>
      </c>
      <c r="CL82">
        <v>5854</v>
      </c>
      <c r="CM82">
        <v>12642</v>
      </c>
      <c r="CN82">
        <v>0</v>
      </c>
      <c r="CO82">
        <v>12642</v>
      </c>
      <c r="CP82">
        <v>0</v>
      </c>
      <c r="CQ82">
        <v>371</v>
      </c>
      <c r="CR82">
        <v>2</v>
      </c>
      <c r="CS82">
        <v>1</v>
      </c>
      <c r="CT82">
        <v>374</v>
      </c>
      <c r="CU82">
        <v>374</v>
      </c>
      <c r="CV82" s="54">
        <v>1559</v>
      </c>
      <c r="CW82" s="54">
        <v>0</v>
      </c>
      <c r="CX82" s="54">
        <v>3294</v>
      </c>
      <c r="CY82" s="54">
        <v>0</v>
      </c>
      <c r="CZ82" s="54">
        <v>0</v>
      </c>
      <c r="DA82">
        <v>0</v>
      </c>
      <c r="DB82">
        <v>9</v>
      </c>
      <c r="DC82">
        <v>26.3</v>
      </c>
      <c r="DD82">
        <v>35.299999999999997</v>
      </c>
      <c r="DE82">
        <v>24</v>
      </c>
      <c r="DF82">
        <v>391.5</v>
      </c>
      <c r="DG82">
        <v>143344</v>
      </c>
      <c r="DH82">
        <v>42133</v>
      </c>
      <c r="DI82">
        <v>116631</v>
      </c>
      <c r="DJ82">
        <v>100262</v>
      </c>
      <c r="DK82">
        <v>402370</v>
      </c>
      <c r="DL82">
        <v>8437</v>
      </c>
      <c r="DM82">
        <v>389</v>
      </c>
      <c r="DN82">
        <v>803</v>
      </c>
      <c r="DO82">
        <v>9629</v>
      </c>
      <c r="DP82">
        <v>8673</v>
      </c>
      <c r="DQ82">
        <v>0</v>
      </c>
      <c r="DR82">
        <v>15960</v>
      </c>
      <c r="DS82">
        <v>0</v>
      </c>
      <c r="DT82">
        <v>0</v>
      </c>
      <c r="DU82">
        <v>0</v>
      </c>
      <c r="DV82">
        <v>31211</v>
      </c>
      <c r="DW82">
        <v>22529</v>
      </c>
      <c r="DX82">
        <v>63</v>
      </c>
      <c r="DY82">
        <v>71</v>
      </c>
      <c r="DZ82">
        <v>77</v>
      </c>
      <c r="EA82">
        <v>72700</v>
      </c>
      <c r="EB82">
        <v>3950</v>
      </c>
      <c r="EC82" t="s">
        <v>703</v>
      </c>
      <c r="ED82">
        <v>10459</v>
      </c>
      <c r="EE82">
        <v>298</v>
      </c>
      <c r="EF82">
        <v>245650</v>
      </c>
      <c r="EG82">
        <v>0</v>
      </c>
      <c r="EH82" t="s">
        <v>703</v>
      </c>
      <c r="EI82">
        <v>1</v>
      </c>
      <c r="EJ82">
        <v>84684</v>
      </c>
      <c r="EK82">
        <v>0</v>
      </c>
      <c r="EL82">
        <v>0</v>
      </c>
      <c r="EM82">
        <v>1258926</v>
      </c>
      <c r="EN82">
        <v>1003786</v>
      </c>
      <c r="EO82">
        <v>3901</v>
      </c>
      <c r="EP82">
        <v>66494</v>
      </c>
      <c r="EQ82">
        <v>16118</v>
      </c>
      <c r="ER82">
        <v>16232</v>
      </c>
      <c r="ES82">
        <v>2591</v>
      </c>
      <c r="ET82">
        <v>450</v>
      </c>
      <c r="EU82">
        <v>16919</v>
      </c>
      <c r="EV82">
        <v>0</v>
      </c>
      <c r="EW82">
        <v>0</v>
      </c>
      <c r="EX82">
        <v>3720</v>
      </c>
      <c r="EY82">
        <v>0</v>
      </c>
      <c r="EZ82">
        <v>5775</v>
      </c>
      <c r="FA82">
        <v>0</v>
      </c>
      <c r="FB82">
        <v>0</v>
      </c>
      <c r="FC82">
        <v>0</v>
      </c>
      <c r="FD82">
        <v>5815</v>
      </c>
      <c r="FE82">
        <v>5950</v>
      </c>
      <c r="FF82">
        <v>0</v>
      </c>
      <c r="FG82">
        <v>143965</v>
      </c>
      <c r="FH82">
        <v>30815</v>
      </c>
      <c r="FI82">
        <v>70104</v>
      </c>
      <c r="FJ82">
        <v>2340</v>
      </c>
      <c r="FK82">
        <v>41227</v>
      </c>
      <c r="FL82">
        <v>357648</v>
      </c>
      <c r="FM82">
        <v>2908811</v>
      </c>
      <c r="FN82">
        <v>4019</v>
      </c>
      <c r="FO82">
        <v>0</v>
      </c>
      <c r="FP82">
        <v>12227</v>
      </c>
      <c r="FQ82">
        <v>200</v>
      </c>
      <c r="FR82">
        <v>0</v>
      </c>
      <c r="FS82">
        <v>23514</v>
      </c>
      <c r="FT82">
        <v>0</v>
      </c>
      <c r="FU82">
        <v>105987</v>
      </c>
      <c r="FV82">
        <v>35090</v>
      </c>
      <c r="FW82">
        <v>181037</v>
      </c>
      <c r="FX82">
        <v>2727774</v>
      </c>
      <c r="FY82">
        <v>-880468</v>
      </c>
      <c r="FZ82">
        <v>1375630</v>
      </c>
      <c r="GA82">
        <v>1011540</v>
      </c>
      <c r="GB82">
        <v>290840</v>
      </c>
      <c r="GC82">
        <v>513470</v>
      </c>
      <c r="GD82">
        <v>3191480</v>
      </c>
      <c r="GE82">
        <v>358420</v>
      </c>
      <c r="GF82">
        <v>2833060</v>
      </c>
      <c r="GG82">
        <v>-880468</v>
      </c>
      <c r="GH82">
        <v>0</v>
      </c>
      <c r="GI82">
        <v>5146</v>
      </c>
      <c r="GJ82">
        <v>0</v>
      </c>
      <c r="GK82">
        <v>0</v>
      </c>
      <c r="GL82">
        <v>0</v>
      </c>
      <c r="GM82">
        <v>0</v>
      </c>
      <c r="GN82">
        <v>5146</v>
      </c>
      <c r="GO82" t="s">
        <v>7334</v>
      </c>
      <c r="GP82" t="s">
        <v>1238</v>
      </c>
      <c r="GQ82" t="s">
        <v>1238</v>
      </c>
      <c r="GR82" t="s">
        <v>7335</v>
      </c>
      <c r="GS82">
        <v>0</v>
      </c>
      <c r="GT82" t="s">
        <v>1238</v>
      </c>
      <c r="GU82" t="s">
        <v>1238</v>
      </c>
      <c r="GV82" s="54" t="s">
        <v>7336</v>
      </c>
      <c r="GW82">
        <v>16</v>
      </c>
      <c r="GX82">
        <v>0</v>
      </c>
      <c r="GY82">
        <v>16</v>
      </c>
      <c r="GZ82">
        <v>0</v>
      </c>
      <c r="HA82">
        <v>0</v>
      </c>
      <c r="HB82">
        <v>0</v>
      </c>
      <c r="HG82"/>
      <c r="HH82"/>
      <c r="HI82"/>
      <c r="HJ82"/>
      <c r="HK82"/>
      <c r="HL82"/>
      <c r="HM82"/>
      <c r="HN82"/>
      <c r="HO82"/>
    </row>
    <row r="83" spans="1:223" ht="12.75" customHeight="1" x14ac:dyDescent="0.35">
      <c r="A83" s="428" t="s">
        <v>833</v>
      </c>
      <c r="B83" s="429">
        <v>32</v>
      </c>
      <c r="C83" s="428" t="s">
        <v>832</v>
      </c>
      <c r="D83" s="428" t="s">
        <v>1344</v>
      </c>
      <c r="E83" s="54" t="s">
        <v>1345</v>
      </c>
      <c r="F83" s="430" t="s">
        <v>1121</v>
      </c>
      <c r="G83" s="428">
        <v>14</v>
      </c>
      <c r="H83" s="428">
        <v>0</v>
      </c>
      <c r="I83" s="54" t="s">
        <v>45</v>
      </c>
      <c r="J83" s="54" t="s">
        <v>60</v>
      </c>
      <c r="L83" t="s">
        <v>913</v>
      </c>
      <c r="M83">
        <v>6</v>
      </c>
      <c r="N83">
        <v>0</v>
      </c>
      <c r="O83">
        <v>0</v>
      </c>
      <c r="P83">
        <v>4</v>
      </c>
      <c r="Q83">
        <v>1</v>
      </c>
      <c r="R83">
        <v>0</v>
      </c>
      <c r="S83">
        <v>5</v>
      </c>
      <c r="T83">
        <v>0</v>
      </c>
      <c r="U83">
        <v>0</v>
      </c>
      <c r="V83">
        <v>0</v>
      </c>
      <c r="W83">
        <v>0</v>
      </c>
      <c r="X83">
        <v>0</v>
      </c>
      <c r="Y83">
        <v>0</v>
      </c>
      <c r="Z83">
        <v>0</v>
      </c>
      <c r="AA83">
        <v>16</v>
      </c>
      <c r="AB83">
        <v>0</v>
      </c>
      <c r="AC83">
        <v>0</v>
      </c>
      <c r="AD83">
        <v>0</v>
      </c>
      <c r="AE83">
        <v>0</v>
      </c>
      <c r="AF83">
        <v>0</v>
      </c>
      <c r="AG83">
        <v>1</v>
      </c>
      <c r="AH83">
        <v>0</v>
      </c>
      <c r="AI83">
        <v>0</v>
      </c>
      <c r="AJ83">
        <v>0</v>
      </c>
      <c r="AK83">
        <v>5</v>
      </c>
      <c r="AL83">
        <v>0</v>
      </c>
      <c r="AM83">
        <v>0</v>
      </c>
      <c r="AN83">
        <v>0</v>
      </c>
      <c r="AO83">
        <v>0</v>
      </c>
      <c r="AP83">
        <v>6</v>
      </c>
      <c r="AQ83">
        <v>6</v>
      </c>
      <c r="AR83">
        <v>0</v>
      </c>
      <c r="AS83">
        <v>0</v>
      </c>
      <c r="AT83">
        <v>4</v>
      </c>
      <c r="AU83">
        <v>1</v>
      </c>
      <c r="AV83">
        <v>1</v>
      </c>
      <c r="AW83">
        <v>5</v>
      </c>
      <c r="AX83">
        <v>0</v>
      </c>
      <c r="AY83">
        <v>0</v>
      </c>
      <c r="AZ83">
        <v>5</v>
      </c>
      <c r="BA83">
        <v>0</v>
      </c>
      <c r="BB83">
        <v>0</v>
      </c>
      <c r="BC83">
        <v>0</v>
      </c>
      <c r="BD83">
        <v>0</v>
      </c>
      <c r="BE83">
        <v>22</v>
      </c>
      <c r="BF83">
        <v>0.82537154989384287</v>
      </c>
      <c r="BG83">
        <v>0.1746284501061571</v>
      </c>
      <c r="BH83">
        <v>0</v>
      </c>
      <c r="BI83">
        <v>0</v>
      </c>
      <c r="BJ83" t="s">
        <v>1120</v>
      </c>
      <c r="BK83">
        <v>86247</v>
      </c>
      <c r="BL83" t="s">
        <v>1120</v>
      </c>
      <c r="BM83">
        <v>676987</v>
      </c>
      <c r="BN83">
        <v>561</v>
      </c>
      <c r="BO83">
        <v>1167202.3502450949</v>
      </c>
      <c r="BP83">
        <v>163419</v>
      </c>
      <c r="BQ83">
        <v>22</v>
      </c>
      <c r="BR83">
        <v>294878</v>
      </c>
      <c r="BS83">
        <v>1338546</v>
      </c>
      <c r="BT83">
        <v>550320</v>
      </c>
      <c r="BU83">
        <v>232425</v>
      </c>
      <c r="BV83">
        <v>293368</v>
      </c>
      <c r="BW83">
        <v>231503</v>
      </c>
      <c r="BX83">
        <v>66591</v>
      </c>
      <c r="BY83">
        <v>823887</v>
      </c>
      <c r="BZ83">
        <v>0</v>
      </c>
      <c r="CA83">
        <v>1374207</v>
      </c>
      <c r="CB83">
        <v>1371</v>
      </c>
      <c r="CC83">
        <v>12028</v>
      </c>
      <c r="CD83">
        <v>7328</v>
      </c>
      <c r="CE83">
        <v>8932</v>
      </c>
      <c r="CF83">
        <v>2623</v>
      </c>
      <c r="CG83">
        <v>30911</v>
      </c>
      <c r="CH83">
        <v>32282</v>
      </c>
      <c r="CI83">
        <v>0</v>
      </c>
      <c r="CJ83">
        <v>15062</v>
      </c>
      <c r="CK83">
        <v>5236</v>
      </c>
      <c r="CL83">
        <v>36719</v>
      </c>
      <c r="CM83">
        <v>57017</v>
      </c>
      <c r="CN83">
        <v>0</v>
      </c>
      <c r="CO83">
        <v>57017</v>
      </c>
      <c r="CP83">
        <v>0</v>
      </c>
      <c r="CQ83">
        <v>717</v>
      </c>
      <c r="CR83">
        <v>4</v>
      </c>
      <c r="CS83">
        <v>86</v>
      </c>
      <c r="CT83">
        <v>807</v>
      </c>
      <c r="CU83">
        <v>807</v>
      </c>
      <c r="CV83" s="54">
        <v>39364</v>
      </c>
      <c r="CW83" s="54">
        <v>17067</v>
      </c>
      <c r="CX83" s="54">
        <v>28541</v>
      </c>
      <c r="CY83" s="54">
        <v>2688051</v>
      </c>
      <c r="CZ83" s="54">
        <v>0</v>
      </c>
      <c r="DA83">
        <v>220</v>
      </c>
      <c r="DB83">
        <v>0</v>
      </c>
      <c r="DC83">
        <v>182</v>
      </c>
      <c r="DD83">
        <v>182</v>
      </c>
      <c r="DE83">
        <v>81</v>
      </c>
      <c r="DF83">
        <v>6579</v>
      </c>
      <c r="DG83">
        <v>186148</v>
      </c>
      <c r="DH83">
        <v>141192</v>
      </c>
      <c r="DI83">
        <v>305260</v>
      </c>
      <c r="DJ83">
        <v>54303</v>
      </c>
      <c r="DK83">
        <v>686903</v>
      </c>
      <c r="DL83">
        <v>10427</v>
      </c>
      <c r="DM83">
        <v>798</v>
      </c>
      <c r="DN83">
        <v>5602</v>
      </c>
      <c r="DO83">
        <v>16827</v>
      </c>
      <c r="DP83">
        <v>131550</v>
      </c>
      <c r="DQ83">
        <v>551996</v>
      </c>
      <c r="DR83">
        <v>157408</v>
      </c>
      <c r="DS83">
        <v>6774</v>
      </c>
      <c r="DT83">
        <v>0</v>
      </c>
      <c r="DU83">
        <v>220</v>
      </c>
      <c r="DV83">
        <v>58812</v>
      </c>
      <c r="DW83">
        <v>48555</v>
      </c>
      <c r="DX83">
        <v>69</v>
      </c>
      <c r="DY83">
        <v>79</v>
      </c>
      <c r="DZ83">
        <v>90</v>
      </c>
      <c r="EA83">
        <v>0</v>
      </c>
      <c r="EB83">
        <v>0</v>
      </c>
      <c r="EC83" t="s">
        <v>180</v>
      </c>
      <c r="ED83">
        <v>74749</v>
      </c>
      <c r="EE83">
        <v>364</v>
      </c>
      <c r="EF83">
        <v>1252616</v>
      </c>
      <c r="EG83">
        <v>0</v>
      </c>
      <c r="EH83" t="s">
        <v>709</v>
      </c>
      <c r="EI83">
        <v>22</v>
      </c>
      <c r="EJ83">
        <v>5341517</v>
      </c>
      <c r="EK83">
        <v>0</v>
      </c>
      <c r="EL83">
        <v>0</v>
      </c>
      <c r="EM83">
        <v>6273868.8799999999</v>
      </c>
      <c r="EN83">
        <v>2935829.37</v>
      </c>
      <c r="EO83">
        <v>51473.61</v>
      </c>
      <c r="EP83">
        <v>124759</v>
      </c>
      <c r="EQ83">
        <v>76682</v>
      </c>
      <c r="ER83">
        <v>105204</v>
      </c>
      <c r="ES83">
        <v>25122</v>
      </c>
      <c r="ET83">
        <v>51910</v>
      </c>
      <c r="EU83">
        <v>30702</v>
      </c>
      <c r="EV83">
        <v>0</v>
      </c>
      <c r="EW83">
        <v>1403</v>
      </c>
      <c r="EX83">
        <v>21820</v>
      </c>
      <c r="EY83">
        <v>26638</v>
      </c>
      <c r="EZ83">
        <v>28274</v>
      </c>
      <c r="FA83">
        <v>1700</v>
      </c>
      <c r="FB83">
        <v>0</v>
      </c>
      <c r="FC83">
        <v>0</v>
      </c>
      <c r="FD83">
        <v>99658.92</v>
      </c>
      <c r="FE83">
        <v>43575.92</v>
      </c>
      <c r="FF83">
        <v>85</v>
      </c>
      <c r="FG83">
        <v>689007.45000000007</v>
      </c>
      <c r="FH83">
        <v>96345.79</v>
      </c>
      <c r="FI83">
        <v>505441.36</v>
      </c>
      <c r="FJ83">
        <v>3995.36</v>
      </c>
      <c r="FK83">
        <v>0</v>
      </c>
      <c r="FL83">
        <v>1130855.46</v>
      </c>
      <c r="FM83">
        <v>11635343.669999998</v>
      </c>
      <c r="FN83">
        <v>-7957.69</v>
      </c>
      <c r="FO83">
        <v>0</v>
      </c>
      <c r="FP83">
        <v>-1494.55</v>
      </c>
      <c r="FQ83">
        <v>-481.45</v>
      </c>
      <c r="FR83">
        <v>0</v>
      </c>
      <c r="FS83">
        <v>-739543.94</v>
      </c>
      <c r="FT83">
        <v>-59508</v>
      </c>
      <c r="FU83">
        <v>-211051.29</v>
      </c>
      <c r="FV83">
        <v>0</v>
      </c>
      <c r="FW83">
        <v>-1020036.9199999999</v>
      </c>
      <c r="FX83">
        <v>12655380.589999998</v>
      </c>
      <c r="FY83">
        <v>2018160.53</v>
      </c>
      <c r="FZ83">
        <v>6273868.8799999999</v>
      </c>
      <c r="GA83">
        <v>2935829.37</v>
      </c>
      <c r="GB83">
        <v>680000</v>
      </c>
      <c r="GC83">
        <v>1736637.97</v>
      </c>
      <c r="GD83">
        <v>11626336.220000001</v>
      </c>
      <c r="GE83">
        <v>-1012079</v>
      </c>
      <c r="GF83">
        <v>12638415.220000001</v>
      </c>
      <c r="GG83">
        <v>2018160.53</v>
      </c>
      <c r="GH83">
        <v>0</v>
      </c>
      <c r="GI83">
        <v>268713.51</v>
      </c>
      <c r="GJ83">
        <v>0</v>
      </c>
      <c r="GK83">
        <v>0</v>
      </c>
      <c r="GL83">
        <v>0</v>
      </c>
      <c r="GM83">
        <v>0</v>
      </c>
      <c r="GN83">
        <v>268713.51</v>
      </c>
      <c r="GO83">
        <v>0</v>
      </c>
      <c r="GP83">
        <v>0</v>
      </c>
      <c r="GQ83" t="s">
        <v>7337</v>
      </c>
      <c r="GR83" t="s">
        <v>7338</v>
      </c>
      <c r="GS83">
        <v>0</v>
      </c>
      <c r="GT83">
        <v>0</v>
      </c>
      <c r="GU83" t="s">
        <v>1459</v>
      </c>
      <c r="GV83" s="54" t="s">
        <v>7339</v>
      </c>
      <c r="GW83">
        <v>16</v>
      </c>
      <c r="GX83">
        <v>6</v>
      </c>
      <c r="GY83">
        <v>16</v>
      </c>
      <c r="GZ83">
        <v>6</v>
      </c>
      <c r="HA83">
        <v>0</v>
      </c>
      <c r="HB83">
        <v>0</v>
      </c>
      <c r="HG83"/>
      <c r="HH83"/>
      <c r="HI83"/>
      <c r="HJ83"/>
      <c r="HK83"/>
      <c r="HL83"/>
      <c r="HM83"/>
      <c r="HN83"/>
      <c r="HO83"/>
    </row>
    <row r="84" spans="1:223" ht="12.75" customHeight="1" x14ac:dyDescent="0.35">
      <c r="A84" s="428" t="s">
        <v>833</v>
      </c>
      <c r="B84" s="429">
        <v>33</v>
      </c>
      <c r="C84" s="428" t="s">
        <v>832</v>
      </c>
      <c r="D84" s="428" t="s">
        <v>1347</v>
      </c>
      <c r="E84" s="54" t="s">
        <v>1348</v>
      </c>
      <c r="F84" s="430" t="s">
        <v>1121</v>
      </c>
      <c r="G84" s="428">
        <v>14</v>
      </c>
      <c r="H84" s="428">
        <v>0</v>
      </c>
      <c r="I84" s="54" t="s">
        <v>45</v>
      </c>
      <c r="J84" s="54" t="s">
        <v>60</v>
      </c>
      <c r="L84" t="s">
        <v>765</v>
      </c>
      <c r="M84">
        <v>1</v>
      </c>
      <c r="N84">
        <v>0</v>
      </c>
      <c r="O84">
        <v>0</v>
      </c>
      <c r="P84">
        <v>0</v>
      </c>
      <c r="Q84">
        <v>6</v>
      </c>
      <c r="R84">
        <v>0</v>
      </c>
      <c r="S84">
        <v>0</v>
      </c>
      <c r="T84">
        <v>5</v>
      </c>
      <c r="U84">
        <v>0</v>
      </c>
      <c r="V84">
        <v>0</v>
      </c>
      <c r="W84">
        <v>0</v>
      </c>
      <c r="X84">
        <v>0</v>
      </c>
      <c r="Y84">
        <v>0</v>
      </c>
      <c r="Z84">
        <v>0</v>
      </c>
      <c r="AA84">
        <v>12</v>
      </c>
      <c r="AB84">
        <v>0</v>
      </c>
      <c r="AC84">
        <v>0</v>
      </c>
      <c r="AD84">
        <v>0</v>
      </c>
      <c r="AE84">
        <v>0</v>
      </c>
      <c r="AF84">
        <v>0</v>
      </c>
      <c r="AG84">
        <v>0</v>
      </c>
      <c r="AH84">
        <v>0</v>
      </c>
      <c r="AI84">
        <v>0</v>
      </c>
      <c r="AJ84">
        <v>1</v>
      </c>
      <c r="AK84">
        <v>0</v>
      </c>
      <c r="AL84">
        <v>0</v>
      </c>
      <c r="AM84">
        <v>0</v>
      </c>
      <c r="AN84">
        <v>0</v>
      </c>
      <c r="AO84">
        <v>0</v>
      </c>
      <c r="AP84">
        <v>1</v>
      </c>
      <c r="AQ84">
        <v>1</v>
      </c>
      <c r="AR84">
        <v>0</v>
      </c>
      <c r="AS84">
        <v>0</v>
      </c>
      <c r="AT84">
        <v>0</v>
      </c>
      <c r="AU84">
        <v>6</v>
      </c>
      <c r="AV84">
        <v>0</v>
      </c>
      <c r="AW84">
        <v>0</v>
      </c>
      <c r="AX84">
        <v>5</v>
      </c>
      <c r="AY84">
        <v>1</v>
      </c>
      <c r="AZ84">
        <v>0</v>
      </c>
      <c r="BA84">
        <v>0</v>
      </c>
      <c r="BB84">
        <v>0</v>
      </c>
      <c r="BC84">
        <v>0</v>
      </c>
      <c r="BD84">
        <v>0</v>
      </c>
      <c r="BE84">
        <v>13</v>
      </c>
      <c r="BF84">
        <v>0.90503875968992253</v>
      </c>
      <c r="BG84">
        <v>9.4961240310077522E-2</v>
      </c>
      <c r="BH84">
        <v>0</v>
      </c>
      <c r="BI84">
        <v>0</v>
      </c>
      <c r="BJ84" t="s">
        <v>2415</v>
      </c>
      <c r="BK84">
        <v>165275</v>
      </c>
      <c r="BL84" t="s">
        <v>2415</v>
      </c>
      <c r="BM84">
        <v>71634</v>
      </c>
      <c r="BN84">
        <v>158</v>
      </c>
      <c r="BO84">
        <v>0</v>
      </c>
      <c r="BP84">
        <v>0</v>
      </c>
      <c r="BQ84">
        <v>12</v>
      </c>
      <c r="BR84">
        <v>0</v>
      </c>
      <c r="BS84">
        <v>225620</v>
      </c>
      <c r="BT84">
        <v>9253</v>
      </c>
      <c r="BU84">
        <v>70664</v>
      </c>
      <c r="BV84">
        <v>41476</v>
      </c>
      <c r="BW84">
        <v>71022</v>
      </c>
      <c r="BX84">
        <v>22489</v>
      </c>
      <c r="BY84">
        <v>205651</v>
      </c>
      <c r="BZ84">
        <v>0</v>
      </c>
      <c r="CA84">
        <v>214904</v>
      </c>
      <c r="CB84">
        <v>141</v>
      </c>
      <c r="CC84">
        <v>13661</v>
      </c>
      <c r="CD84">
        <v>4266</v>
      </c>
      <c r="CE84">
        <v>11827</v>
      </c>
      <c r="CF84">
        <v>2181</v>
      </c>
      <c r="CG84">
        <v>31935</v>
      </c>
      <c r="CH84">
        <v>32076</v>
      </c>
      <c r="CI84">
        <v>0</v>
      </c>
      <c r="CJ84">
        <v>4100</v>
      </c>
      <c r="CK84">
        <v>1111</v>
      </c>
      <c r="CL84">
        <v>1305</v>
      </c>
      <c r="CM84">
        <v>6516</v>
      </c>
      <c r="CN84">
        <v>0</v>
      </c>
      <c r="CO84">
        <v>6516</v>
      </c>
      <c r="CP84">
        <v>0</v>
      </c>
      <c r="CQ84">
        <v>185</v>
      </c>
      <c r="CR84">
        <v>111</v>
      </c>
      <c r="CS84">
        <v>95</v>
      </c>
      <c r="CT84">
        <v>391</v>
      </c>
      <c r="CU84">
        <v>391</v>
      </c>
      <c r="CV84" s="54">
        <v>5837</v>
      </c>
      <c r="CW84" s="54">
        <v>11267</v>
      </c>
      <c r="CX84" s="54">
        <v>12131</v>
      </c>
      <c r="CY84" s="54">
        <v>15000000</v>
      </c>
      <c r="CZ84" s="54">
        <v>0</v>
      </c>
      <c r="DA84">
        <v>0</v>
      </c>
      <c r="DB84">
        <v>5</v>
      </c>
      <c r="DC84">
        <v>53.4</v>
      </c>
      <c r="DD84">
        <v>58.4</v>
      </c>
      <c r="DE84">
        <v>15</v>
      </c>
      <c r="DF84">
        <v>0</v>
      </c>
      <c r="DG84">
        <v>191030</v>
      </c>
      <c r="DH84">
        <v>57469</v>
      </c>
      <c r="DI84">
        <v>246803</v>
      </c>
      <c r="DJ84">
        <v>33068</v>
      </c>
      <c r="DK84">
        <v>528370</v>
      </c>
      <c r="DL84">
        <v>7469</v>
      </c>
      <c r="DM84">
        <v>1511</v>
      </c>
      <c r="DN84">
        <v>956</v>
      </c>
      <c r="DO84">
        <v>9936</v>
      </c>
      <c r="DP84">
        <v>33392</v>
      </c>
      <c r="DQ84">
        <v>265370</v>
      </c>
      <c r="DR84">
        <v>63837</v>
      </c>
      <c r="DS84">
        <v>116340</v>
      </c>
      <c r="DT84">
        <v>0</v>
      </c>
      <c r="DU84">
        <v>0</v>
      </c>
      <c r="DV84">
        <v>60158</v>
      </c>
      <c r="DW84">
        <v>0</v>
      </c>
      <c r="DX84">
        <v>67</v>
      </c>
      <c r="DY84">
        <v>80</v>
      </c>
      <c r="DZ84">
        <v>80</v>
      </c>
      <c r="EA84">
        <v>0</v>
      </c>
      <c r="EB84">
        <v>0</v>
      </c>
      <c r="EC84" t="s">
        <v>180</v>
      </c>
      <c r="ED84">
        <v>17288</v>
      </c>
      <c r="EE84">
        <v>259</v>
      </c>
      <c r="EF84">
        <v>346650</v>
      </c>
      <c r="EG84">
        <v>0</v>
      </c>
      <c r="EH84" t="s">
        <v>180</v>
      </c>
      <c r="EI84">
        <v>12</v>
      </c>
      <c r="EJ84">
        <v>7643165</v>
      </c>
      <c r="EK84">
        <v>0</v>
      </c>
      <c r="EL84">
        <v>0</v>
      </c>
      <c r="EM84">
        <v>1952703</v>
      </c>
      <c r="EN84">
        <v>624173</v>
      </c>
      <c r="EO84">
        <v>2051</v>
      </c>
      <c r="EP84">
        <v>101797</v>
      </c>
      <c r="EQ84">
        <v>32031</v>
      </c>
      <c r="ER84">
        <v>57516</v>
      </c>
      <c r="ES84">
        <v>14306</v>
      </c>
      <c r="ET84">
        <v>4365</v>
      </c>
      <c r="EU84">
        <v>12342</v>
      </c>
      <c r="EV84">
        <v>6731</v>
      </c>
      <c r="EW84">
        <v>322</v>
      </c>
      <c r="EX84">
        <v>20929</v>
      </c>
      <c r="EY84">
        <v>14509</v>
      </c>
      <c r="EZ84">
        <v>49691</v>
      </c>
      <c r="FA84">
        <v>0</v>
      </c>
      <c r="FB84">
        <v>0</v>
      </c>
      <c r="FC84">
        <v>0</v>
      </c>
      <c r="FD84">
        <v>0</v>
      </c>
      <c r="FE84">
        <v>1710</v>
      </c>
      <c r="FF84">
        <v>916</v>
      </c>
      <c r="FG84">
        <v>319216</v>
      </c>
      <c r="FH84">
        <v>9054</v>
      </c>
      <c r="FI84">
        <v>60612</v>
      </c>
      <c r="FJ84">
        <v>1455</v>
      </c>
      <c r="FK84">
        <v>293139</v>
      </c>
      <c r="FL84">
        <v>139266</v>
      </c>
      <c r="FM84">
        <v>3399618</v>
      </c>
      <c r="FN84">
        <v>26017</v>
      </c>
      <c r="FO84">
        <v>803</v>
      </c>
      <c r="FP84">
        <v>478</v>
      </c>
      <c r="FQ84">
        <v>1569</v>
      </c>
      <c r="FR84">
        <v>0</v>
      </c>
      <c r="FS84">
        <v>2300</v>
      </c>
      <c r="FT84">
        <v>0</v>
      </c>
      <c r="FU84">
        <v>11437</v>
      </c>
      <c r="FV84">
        <v>33116</v>
      </c>
      <c r="FW84">
        <v>75720</v>
      </c>
      <c r="FX84">
        <v>3323898</v>
      </c>
      <c r="FY84">
        <v>38826</v>
      </c>
      <c r="FZ84">
        <v>2068179</v>
      </c>
      <c r="GA84">
        <v>620513</v>
      </c>
      <c r="GB84">
        <v>288000</v>
      </c>
      <c r="GC84">
        <v>453755</v>
      </c>
      <c r="GD84">
        <v>3430447</v>
      </c>
      <c r="GE84">
        <v>89820</v>
      </c>
      <c r="GF84">
        <v>3340627</v>
      </c>
      <c r="GG84">
        <v>38326</v>
      </c>
      <c r="GH84">
        <v>0</v>
      </c>
      <c r="GI84">
        <v>0</v>
      </c>
      <c r="GJ84">
        <v>0</v>
      </c>
      <c r="GK84">
        <v>364</v>
      </c>
      <c r="GL84">
        <v>411</v>
      </c>
      <c r="GM84">
        <v>14869</v>
      </c>
      <c r="GN84">
        <v>15644</v>
      </c>
      <c r="GO84">
        <v>0</v>
      </c>
      <c r="GP84">
        <v>0</v>
      </c>
      <c r="GQ84">
        <v>0</v>
      </c>
      <c r="GR84">
        <v>0</v>
      </c>
      <c r="GS84">
        <v>0</v>
      </c>
      <c r="GT84">
        <v>0</v>
      </c>
      <c r="GU84" s="423">
        <v>0</v>
      </c>
      <c r="GV84" s="54">
        <v>0</v>
      </c>
      <c r="GW84">
        <v>0</v>
      </c>
      <c r="GX84">
        <v>0</v>
      </c>
      <c r="GY84">
        <v>0</v>
      </c>
      <c r="GZ84">
        <v>0</v>
      </c>
      <c r="HA84">
        <v>0</v>
      </c>
      <c r="HB84">
        <v>0</v>
      </c>
      <c r="HG84"/>
      <c r="HH84"/>
      <c r="HI84"/>
      <c r="HJ84"/>
      <c r="HK84"/>
      <c r="HL84"/>
      <c r="HM84"/>
      <c r="HN84"/>
      <c r="HO84"/>
    </row>
    <row r="85" spans="1:223" ht="12.75" customHeight="1" x14ac:dyDescent="0.35">
      <c r="A85" s="428" t="s">
        <v>833</v>
      </c>
      <c r="B85" s="429">
        <v>34</v>
      </c>
      <c r="C85" s="428" t="s">
        <v>832</v>
      </c>
      <c r="D85" s="428" t="s">
        <v>1350</v>
      </c>
      <c r="E85" s="54" t="s">
        <v>1351</v>
      </c>
      <c r="F85" s="430" t="s">
        <v>1121</v>
      </c>
      <c r="G85" s="428">
        <v>43</v>
      </c>
      <c r="H85" s="428">
        <v>0</v>
      </c>
      <c r="I85" s="54" t="s">
        <v>45</v>
      </c>
      <c r="J85" s="54" t="s">
        <v>60</v>
      </c>
      <c r="L85" t="s">
        <v>749</v>
      </c>
      <c r="M85">
        <v>0</v>
      </c>
      <c r="N85">
        <v>0</v>
      </c>
      <c r="O85">
        <v>0</v>
      </c>
      <c r="P85">
        <v>1</v>
      </c>
      <c r="Q85">
        <v>2</v>
      </c>
      <c r="R85">
        <v>1</v>
      </c>
      <c r="S85">
        <v>8</v>
      </c>
      <c r="T85">
        <v>3</v>
      </c>
      <c r="U85">
        <v>5</v>
      </c>
      <c r="V85">
        <v>3</v>
      </c>
      <c r="W85">
        <v>4</v>
      </c>
      <c r="X85">
        <v>0</v>
      </c>
      <c r="Y85">
        <v>0</v>
      </c>
      <c r="Z85">
        <v>2</v>
      </c>
      <c r="AA85">
        <v>29</v>
      </c>
      <c r="AB85">
        <v>0</v>
      </c>
      <c r="AC85">
        <v>0</v>
      </c>
      <c r="AD85">
        <v>0</v>
      </c>
      <c r="AE85">
        <v>0</v>
      </c>
      <c r="AF85">
        <v>0</v>
      </c>
      <c r="AG85">
        <v>0</v>
      </c>
      <c r="AH85">
        <v>0</v>
      </c>
      <c r="AI85">
        <v>0</v>
      </c>
      <c r="AJ85">
        <v>0</v>
      </c>
      <c r="AK85">
        <v>0</v>
      </c>
      <c r="AL85">
        <v>0</v>
      </c>
      <c r="AM85">
        <v>0</v>
      </c>
      <c r="AN85">
        <v>0</v>
      </c>
      <c r="AO85">
        <v>0</v>
      </c>
      <c r="AP85">
        <v>0</v>
      </c>
      <c r="AQ85">
        <v>0</v>
      </c>
      <c r="AR85">
        <v>0</v>
      </c>
      <c r="AS85">
        <v>0</v>
      </c>
      <c r="AT85">
        <v>1</v>
      </c>
      <c r="AU85">
        <v>2</v>
      </c>
      <c r="AV85">
        <v>1</v>
      </c>
      <c r="AW85">
        <v>8</v>
      </c>
      <c r="AX85">
        <v>3</v>
      </c>
      <c r="AY85">
        <v>5</v>
      </c>
      <c r="AZ85">
        <v>3</v>
      </c>
      <c r="BA85">
        <v>4</v>
      </c>
      <c r="BB85">
        <v>0</v>
      </c>
      <c r="BC85">
        <v>0</v>
      </c>
      <c r="BD85">
        <v>2</v>
      </c>
      <c r="BE85">
        <v>29</v>
      </c>
      <c r="BF85">
        <v>1</v>
      </c>
      <c r="BG85">
        <v>0</v>
      </c>
      <c r="BH85">
        <v>0</v>
      </c>
      <c r="BI85">
        <v>0</v>
      </c>
      <c r="BJ85" t="s">
        <v>1127</v>
      </c>
      <c r="BK85">
        <v>101104</v>
      </c>
      <c r="BL85" t="s">
        <v>1127</v>
      </c>
      <c r="BM85">
        <v>123239</v>
      </c>
      <c r="BN85">
        <v>224</v>
      </c>
      <c r="BO85">
        <v>162848</v>
      </c>
      <c r="BP85">
        <v>41344</v>
      </c>
      <c r="BQ85">
        <v>29</v>
      </c>
      <c r="BR85">
        <v>0</v>
      </c>
      <c r="BS85">
        <v>417738</v>
      </c>
      <c r="BT85">
        <v>8946</v>
      </c>
      <c r="BU85">
        <v>86335</v>
      </c>
      <c r="BV85">
        <v>24946</v>
      </c>
      <c r="BW85">
        <v>100847</v>
      </c>
      <c r="BX85">
        <v>32205</v>
      </c>
      <c r="BY85">
        <v>244333</v>
      </c>
      <c r="BZ85">
        <v>190132</v>
      </c>
      <c r="CA85">
        <v>443411</v>
      </c>
      <c r="CB85">
        <v>321</v>
      </c>
      <c r="CC85">
        <v>17385</v>
      </c>
      <c r="CD85">
        <v>7303</v>
      </c>
      <c r="CE85">
        <v>14774</v>
      </c>
      <c r="CF85">
        <v>4529</v>
      </c>
      <c r="CG85">
        <v>43991</v>
      </c>
      <c r="CH85">
        <v>44312</v>
      </c>
      <c r="CI85">
        <v>0</v>
      </c>
      <c r="CJ85">
        <v>5971</v>
      </c>
      <c r="CK85">
        <v>0</v>
      </c>
      <c r="CL85">
        <v>4910</v>
      </c>
      <c r="CM85">
        <v>10881</v>
      </c>
      <c r="CN85">
        <v>599</v>
      </c>
      <c r="CO85">
        <v>11480</v>
      </c>
      <c r="CP85">
        <v>0</v>
      </c>
      <c r="CQ85">
        <v>250</v>
      </c>
      <c r="CR85">
        <v>0</v>
      </c>
      <c r="CS85">
        <v>580</v>
      </c>
      <c r="CT85">
        <v>830</v>
      </c>
      <c r="CU85">
        <v>830</v>
      </c>
      <c r="CV85" s="54">
        <v>27457</v>
      </c>
      <c r="CW85" s="54">
        <v>11194</v>
      </c>
      <c r="CX85" s="54">
        <v>2948</v>
      </c>
      <c r="CY85" s="54">
        <v>2736568</v>
      </c>
      <c r="CZ85" s="54">
        <v>0</v>
      </c>
      <c r="DA85">
        <v>319</v>
      </c>
      <c r="DB85">
        <v>0</v>
      </c>
      <c r="DC85">
        <v>183</v>
      </c>
      <c r="DD85">
        <v>183</v>
      </c>
      <c r="DE85">
        <v>86</v>
      </c>
      <c r="DF85">
        <v>0</v>
      </c>
      <c r="DG85">
        <v>324473</v>
      </c>
      <c r="DH85">
        <v>115081</v>
      </c>
      <c r="DI85">
        <v>475319</v>
      </c>
      <c r="DJ85">
        <v>127136</v>
      </c>
      <c r="DK85">
        <v>1042009</v>
      </c>
      <c r="DL85">
        <v>5428</v>
      </c>
      <c r="DM85">
        <v>0</v>
      </c>
      <c r="DN85">
        <v>3122</v>
      </c>
      <c r="DO85">
        <v>8550</v>
      </c>
      <c r="DP85">
        <v>121703</v>
      </c>
      <c r="DQ85">
        <v>479425</v>
      </c>
      <c r="DR85">
        <v>69906</v>
      </c>
      <c r="DS85">
        <v>8944</v>
      </c>
      <c r="DT85">
        <v>0</v>
      </c>
      <c r="DU85">
        <v>249</v>
      </c>
      <c r="DV85">
        <v>86991</v>
      </c>
      <c r="DW85">
        <v>57151</v>
      </c>
      <c r="DX85">
        <v>65</v>
      </c>
      <c r="DY85">
        <v>70</v>
      </c>
      <c r="DZ85">
        <v>76</v>
      </c>
      <c r="EA85">
        <v>0</v>
      </c>
      <c r="EB85">
        <v>15816</v>
      </c>
      <c r="EC85" t="s">
        <v>709</v>
      </c>
      <c r="ED85">
        <v>33715</v>
      </c>
      <c r="EE85">
        <v>274</v>
      </c>
      <c r="EF85">
        <v>548459</v>
      </c>
      <c r="EG85">
        <v>0</v>
      </c>
      <c r="EH85" t="s">
        <v>709</v>
      </c>
      <c r="EI85">
        <v>15</v>
      </c>
      <c r="EJ85">
        <v>24983</v>
      </c>
      <c r="EK85">
        <v>197</v>
      </c>
      <c r="EL85">
        <v>52</v>
      </c>
      <c r="EM85">
        <v>2968817.63</v>
      </c>
      <c r="EN85">
        <v>544787</v>
      </c>
      <c r="EO85">
        <v>5863.04</v>
      </c>
      <c r="EP85">
        <v>54640.49</v>
      </c>
      <c r="EQ85">
        <v>103879.1</v>
      </c>
      <c r="ER85">
        <v>32183.64</v>
      </c>
      <c r="ES85">
        <v>12709.58</v>
      </c>
      <c r="ET85">
        <v>1440</v>
      </c>
      <c r="EU85">
        <v>139.15</v>
      </c>
      <c r="EV85">
        <v>0</v>
      </c>
      <c r="EW85">
        <v>10075.370000000001</v>
      </c>
      <c r="EX85">
        <v>26000</v>
      </c>
      <c r="EY85">
        <v>14091</v>
      </c>
      <c r="EZ85">
        <v>17000</v>
      </c>
      <c r="FA85">
        <v>500</v>
      </c>
      <c r="FB85">
        <v>0</v>
      </c>
      <c r="FC85">
        <v>0</v>
      </c>
      <c r="FD85">
        <v>54181.69</v>
      </c>
      <c r="FE85">
        <v>0</v>
      </c>
      <c r="FF85">
        <v>0</v>
      </c>
      <c r="FG85">
        <v>332703.06</v>
      </c>
      <c r="FH85">
        <v>273407.03999999998</v>
      </c>
      <c r="FI85">
        <v>220487.4</v>
      </c>
      <c r="FJ85">
        <v>58364.83</v>
      </c>
      <c r="FK85">
        <v>382550.92</v>
      </c>
      <c r="FL85">
        <v>0</v>
      </c>
      <c r="FM85">
        <v>4781117.88</v>
      </c>
      <c r="FN85">
        <v>52751.35</v>
      </c>
      <c r="FO85">
        <v>9630</v>
      </c>
      <c r="FP85">
        <v>68993.97</v>
      </c>
      <c r="FQ85">
        <v>1796.2</v>
      </c>
      <c r="FR85">
        <v>3574.21</v>
      </c>
      <c r="FS85">
        <v>0</v>
      </c>
      <c r="FT85">
        <v>0</v>
      </c>
      <c r="FU85">
        <v>122163.03</v>
      </c>
      <c r="FV85">
        <v>0</v>
      </c>
      <c r="FW85">
        <v>258908.76</v>
      </c>
      <c r="FX85">
        <v>4522209.12</v>
      </c>
      <c r="FY85">
        <v>0</v>
      </c>
      <c r="FZ85">
        <v>2700000</v>
      </c>
      <c r="GA85">
        <v>600000</v>
      </c>
      <c r="GB85">
        <v>350000</v>
      </c>
      <c r="GC85">
        <v>26999.85</v>
      </c>
      <c r="GD85">
        <v>3676999.85</v>
      </c>
      <c r="GE85">
        <v>300000</v>
      </c>
      <c r="GF85">
        <v>3376999.85</v>
      </c>
      <c r="GG85">
        <v>0</v>
      </c>
      <c r="GH85">
        <v>0</v>
      </c>
      <c r="GI85">
        <v>0</v>
      </c>
      <c r="GJ85">
        <v>110000</v>
      </c>
      <c r="GK85">
        <v>0</v>
      </c>
      <c r="GL85">
        <v>0</v>
      </c>
      <c r="GM85">
        <v>0</v>
      </c>
      <c r="GN85">
        <v>0</v>
      </c>
      <c r="GO85">
        <v>84424</v>
      </c>
      <c r="GP85">
        <v>15229</v>
      </c>
      <c r="GQ85">
        <v>19809</v>
      </c>
      <c r="GR85">
        <v>1760</v>
      </c>
      <c r="GS85">
        <v>45522</v>
      </c>
      <c r="GT85">
        <v>8292</v>
      </c>
      <c r="GU85" s="423">
        <v>15387</v>
      </c>
      <c r="GV85" s="54">
        <v>688</v>
      </c>
      <c r="GW85">
        <v>41</v>
      </c>
      <c r="GX85">
        <v>0</v>
      </c>
      <c r="GY85">
        <v>3997</v>
      </c>
      <c r="GZ85">
        <v>0</v>
      </c>
      <c r="HA85" t="s">
        <v>7340</v>
      </c>
      <c r="HB85">
        <v>0</v>
      </c>
      <c r="HG85"/>
      <c r="HH85"/>
      <c r="HI85"/>
      <c r="HJ85"/>
      <c r="HK85"/>
      <c r="HL85"/>
      <c r="HM85"/>
      <c r="HN85"/>
      <c r="HO85"/>
    </row>
    <row r="86" spans="1:223" ht="12.75" customHeight="1" x14ac:dyDescent="0.35">
      <c r="A86" s="428" t="s">
        <v>833</v>
      </c>
      <c r="B86" s="429">
        <v>35</v>
      </c>
      <c r="C86" s="428" t="s">
        <v>832</v>
      </c>
      <c r="D86" s="428" t="s">
        <v>1354</v>
      </c>
      <c r="E86" s="54" t="s">
        <v>1355</v>
      </c>
      <c r="F86" s="430" t="s">
        <v>1121</v>
      </c>
      <c r="G86" s="428">
        <v>14</v>
      </c>
      <c r="H86" s="428">
        <v>0</v>
      </c>
      <c r="I86" s="54" t="s">
        <v>45</v>
      </c>
      <c r="J86" s="54" t="s">
        <v>60</v>
      </c>
      <c r="L86" t="s">
        <v>865</v>
      </c>
      <c r="M86">
        <v>3</v>
      </c>
      <c r="N86">
        <v>3</v>
      </c>
      <c r="O86">
        <v>5</v>
      </c>
      <c r="P86">
        <v>2</v>
      </c>
      <c r="Q86">
        <v>0</v>
      </c>
      <c r="R86">
        <v>8</v>
      </c>
      <c r="S86">
        <v>17</v>
      </c>
      <c r="T86">
        <v>0</v>
      </c>
      <c r="U86">
        <v>10</v>
      </c>
      <c r="V86">
        <v>0</v>
      </c>
      <c r="W86">
        <v>0</v>
      </c>
      <c r="X86">
        <v>0</v>
      </c>
      <c r="Y86">
        <v>0</v>
      </c>
      <c r="Z86">
        <v>0</v>
      </c>
      <c r="AA86">
        <v>48</v>
      </c>
      <c r="AB86">
        <v>0</v>
      </c>
      <c r="AC86">
        <v>0</v>
      </c>
      <c r="AD86">
        <v>0</v>
      </c>
      <c r="AE86">
        <v>0</v>
      </c>
      <c r="AF86">
        <v>0</v>
      </c>
      <c r="AG86">
        <v>0</v>
      </c>
      <c r="AH86">
        <v>0</v>
      </c>
      <c r="AI86">
        <v>0</v>
      </c>
      <c r="AJ86">
        <v>0</v>
      </c>
      <c r="AK86">
        <v>0</v>
      </c>
      <c r="AL86">
        <v>0</v>
      </c>
      <c r="AM86">
        <v>0</v>
      </c>
      <c r="AN86">
        <v>0</v>
      </c>
      <c r="AO86">
        <v>0</v>
      </c>
      <c r="AP86">
        <v>0</v>
      </c>
      <c r="AQ86">
        <v>3</v>
      </c>
      <c r="AR86">
        <v>3</v>
      </c>
      <c r="AS86">
        <v>5</v>
      </c>
      <c r="AT86">
        <v>2</v>
      </c>
      <c r="AU86">
        <v>0</v>
      </c>
      <c r="AV86">
        <v>8</v>
      </c>
      <c r="AW86">
        <v>17</v>
      </c>
      <c r="AX86">
        <v>0</v>
      </c>
      <c r="AY86">
        <v>10</v>
      </c>
      <c r="AZ86">
        <v>0</v>
      </c>
      <c r="BA86">
        <v>0</v>
      </c>
      <c r="BB86">
        <v>0</v>
      </c>
      <c r="BC86">
        <v>0</v>
      </c>
      <c r="BD86">
        <v>0</v>
      </c>
      <c r="BE86">
        <v>48</v>
      </c>
      <c r="BF86">
        <v>0.96081771720613285</v>
      </c>
      <c r="BG86">
        <v>3.9182282793867124E-2</v>
      </c>
      <c r="BH86">
        <v>0</v>
      </c>
      <c r="BI86">
        <v>0</v>
      </c>
      <c r="BJ86" t="s">
        <v>1271</v>
      </c>
      <c r="BK86">
        <v>176546</v>
      </c>
      <c r="BL86" t="s">
        <v>1271</v>
      </c>
      <c r="BM86">
        <v>140053</v>
      </c>
      <c r="BN86">
        <v>390</v>
      </c>
      <c r="BO86">
        <v>327062</v>
      </c>
      <c r="BP86">
        <v>60314</v>
      </c>
      <c r="BQ86">
        <v>48</v>
      </c>
      <c r="BR86">
        <v>0</v>
      </c>
      <c r="BS86">
        <v>963758</v>
      </c>
      <c r="BT86">
        <v>4165</v>
      </c>
      <c r="BU86">
        <v>325479</v>
      </c>
      <c r="BV86">
        <v>254701</v>
      </c>
      <c r="BW86">
        <v>298309</v>
      </c>
      <c r="BX86">
        <v>64877</v>
      </c>
      <c r="BY86">
        <v>943366</v>
      </c>
      <c r="BZ86">
        <v>0</v>
      </c>
      <c r="CA86">
        <v>947531</v>
      </c>
      <c r="CB86">
        <v>280</v>
      </c>
      <c r="CC86">
        <v>55181</v>
      </c>
      <c r="CD86">
        <v>35435</v>
      </c>
      <c r="CE86">
        <v>49152</v>
      </c>
      <c r="CF86">
        <v>10196</v>
      </c>
      <c r="CG86">
        <v>149964</v>
      </c>
      <c r="CH86">
        <v>150244</v>
      </c>
      <c r="CI86">
        <v>0</v>
      </c>
      <c r="CJ86">
        <v>18201</v>
      </c>
      <c r="CK86">
        <v>46</v>
      </c>
      <c r="CL86">
        <v>1429</v>
      </c>
      <c r="CM86">
        <v>19676</v>
      </c>
      <c r="CN86">
        <v>0</v>
      </c>
      <c r="CO86">
        <v>19676</v>
      </c>
      <c r="CP86">
        <v>0</v>
      </c>
      <c r="CQ86">
        <v>1331</v>
      </c>
      <c r="CR86">
        <v>2</v>
      </c>
      <c r="CS86">
        <v>1238</v>
      </c>
      <c r="CT86">
        <v>2571</v>
      </c>
      <c r="CU86">
        <v>2571</v>
      </c>
      <c r="CV86" s="54">
        <v>20928</v>
      </c>
      <c r="CW86" s="54">
        <v>42828</v>
      </c>
      <c r="CX86" s="54">
        <v>25003</v>
      </c>
      <c r="CY86" s="54">
        <v>14829</v>
      </c>
      <c r="CZ86" s="54">
        <v>0</v>
      </c>
      <c r="DA86">
        <v>0</v>
      </c>
      <c r="DB86">
        <v>0</v>
      </c>
      <c r="DC86">
        <v>322</v>
      </c>
      <c r="DD86">
        <v>322</v>
      </c>
      <c r="DE86">
        <v>550</v>
      </c>
      <c r="DF86">
        <v>0</v>
      </c>
      <c r="DG86">
        <v>898497</v>
      </c>
      <c r="DH86">
        <v>427365</v>
      </c>
      <c r="DI86">
        <v>1940298</v>
      </c>
      <c r="DJ86">
        <v>208867</v>
      </c>
      <c r="DK86">
        <v>3475027</v>
      </c>
      <c r="DL86">
        <v>27505</v>
      </c>
      <c r="DM86">
        <v>164</v>
      </c>
      <c r="DN86">
        <v>8904</v>
      </c>
      <c r="DO86">
        <v>36573</v>
      </c>
      <c r="DP86">
        <v>290681</v>
      </c>
      <c r="DQ86">
        <v>950936</v>
      </c>
      <c r="DR86">
        <v>347793</v>
      </c>
      <c r="DS86">
        <v>14829</v>
      </c>
      <c r="DT86">
        <v>0</v>
      </c>
      <c r="DU86">
        <v>0</v>
      </c>
      <c r="DV86">
        <v>206192</v>
      </c>
      <c r="DW86">
        <v>206192</v>
      </c>
      <c r="DX86">
        <v>74</v>
      </c>
      <c r="DY86">
        <v>80</v>
      </c>
      <c r="DZ86">
        <v>85</v>
      </c>
      <c r="EA86">
        <v>0</v>
      </c>
      <c r="EB86">
        <v>0</v>
      </c>
      <c r="EC86" t="s">
        <v>180</v>
      </c>
      <c r="ED86">
        <v>101868</v>
      </c>
      <c r="EE86">
        <v>295</v>
      </c>
      <c r="EF86">
        <v>1588804</v>
      </c>
      <c r="EG86">
        <v>0</v>
      </c>
      <c r="EH86" t="s">
        <v>709</v>
      </c>
      <c r="EI86">
        <v>46</v>
      </c>
      <c r="EJ86">
        <v>2591809</v>
      </c>
      <c r="EK86">
        <v>130</v>
      </c>
      <c r="EL86">
        <v>344</v>
      </c>
      <c r="EM86">
        <v>8862205</v>
      </c>
      <c r="EN86">
        <v>2680269.1800000016</v>
      </c>
      <c r="EO86">
        <v>15110</v>
      </c>
      <c r="EP86">
        <v>427465</v>
      </c>
      <c r="EQ86">
        <v>166362</v>
      </c>
      <c r="ER86">
        <v>229574</v>
      </c>
      <c r="ES86">
        <v>62376</v>
      </c>
      <c r="ET86">
        <v>128174</v>
      </c>
      <c r="EU86">
        <v>594</v>
      </c>
      <c r="EV86">
        <v>61</v>
      </c>
      <c r="EW86">
        <v>20229</v>
      </c>
      <c r="EX86">
        <v>168410</v>
      </c>
      <c r="EY86">
        <v>16857</v>
      </c>
      <c r="EZ86">
        <v>220470</v>
      </c>
      <c r="FA86">
        <v>0</v>
      </c>
      <c r="FB86">
        <v>0</v>
      </c>
      <c r="FC86">
        <v>0</v>
      </c>
      <c r="FD86">
        <v>191825</v>
      </c>
      <c r="FE86">
        <v>0</v>
      </c>
      <c r="FF86">
        <v>1849</v>
      </c>
      <c r="FG86">
        <v>1649356</v>
      </c>
      <c r="FH86">
        <v>568175.83000000019</v>
      </c>
      <c r="FI86">
        <v>373772.28999999759</v>
      </c>
      <c r="FJ86">
        <v>49040.340000000062</v>
      </c>
      <c r="FK86">
        <v>0</v>
      </c>
      <c r="FL86">
        <v>2442861.9</v>
      </c>
      <c r="FM86">
        <v>16625680.539999999</v>
      </c>
      <c r="FN86">
        <v>192531</v>
      </c>
      <c r="FO86">
        <v>44067.3500000001</v>
      </c>
      <c r="FP86">
        <v>22397.63</v>
      </c>
      <c r="FQ86">
        <v>20673.130000000299</v>
      </c>
      <c r="FR86">
        <v>42479.64</v>
      </c>
      <c r="FS86">
        <v>67878.559999999998</v>
      </c>
      <c r="FT86">
        <v>0</v>
      </c>
      <c r="FU86">
        <v>109063</v>
      </c>
      <c r="FV86">
        <v>144450</v>
      </c>
      <c r="FW86">
        <v>643540.31000000041</v>
      </c>
      <c r="FX86">
        <v>15982140.229999999</v>
      </c>
      <c r="FY86">
        <v>150083.87999999989</v>
      </c>
      <c r="FZ86">
        <v>9083760.125</v>
      </c>
      <c r="GA86">
        <v>2631996</v>
      </c>
      <c r="GB86">
        <v>1669231</v>
      </c>
      <c r="GC86">
        <v>3348582</v>
      </c>
      <c r="GD86">
        <v>16733569.125</v>
      </c>
      <c r="GE86">
        <v>900000</v>
      </c>
      <c r="GF86">
        <v>15833569.125</v>
      </c>
      <c r="GG86">
        <v>0</v>
      </c>
      <c r="GH86">
        <v>0</v>
      </c>
      <c r="GI86">
        <v>94106</v>
      </c>
      <c r="GJ86">
        <v>24559</v>
      </c>
      <c r="GK86">
        <v>0</v>
      </c>
      <c r="GL86">
        <v>0</v>
      </c>
      <c r="GM86">
        <v>38583</v>
      </c>
      <c r="GN86">
        <v>157248</v>
      </c>
      <c r="GO86">
        <v>193352</v>
      </c>
      <c r="GP86" s="423">
        <v>42788</v>
      </c>
      <c r="GQ86">
        <v>50757</v>
      </c>
      <c r="GR86">
        <v>3785</v>
      </c>
      <c r="GS86">
        <v>179840</v>
      </c>
      <c r="GT86">
        <v>57374</v>
      </c>
      <c r="GU86" s="423">
        <v>107531</v>
      </c>
      <c r="GV86" s="54">
        <v>3061</v>
      </c>
      <c r="GW86">
        <v>1875</v>
      </c>
      <c r="GX86">
        <v>893</v>
      </c>
      <c r="GY86">
        <v>29710</v>
      </c>
      <c r="GZ86">
        <v>0</v>
      </c>
      <c r="HA86">
        <v>0</v>
      </c>
      <c r="HB86">
        <v>0</v>
      </c>
      <c r="HG86"/>
      <c r="HH86"/>
      <c r="HI86"/>
      <c r="HJ86"/>
      <c r="HK86"/>
      <c r="HL86"/>
      <c r="HM86"/>
      <c r="HN86"/>
      <c r="HO86"/>
    </row>
    <row r="87" spans="1:223" ht="12.75" customHeight="1" x14ac:dyDescent="0.35">
      <c r="A87" s="428" t="s">
        <v>833</v>
      </c>
      <c r="B87" s="429">
        <v>36</v>
      </c>
      <c r="C87" s="428" t="s">
        <v>832</v>
      </c>
      <c r="D87" s="428" t="s">
        <v>1357</v>
      </c>
      <c r="E87" s="54" t="s">
        <v>1358</v>
      </c>
      <c r="F87" s="430" t="s">
        <v>1140</v>
      </c>
      <c r="G87" s="428">
        <v>17.8</v>
      </c>
      <c r="H87" s="428">
        <v>0</v>
      </c>
      <c r="I87" s="54" t="s">
        <v>45</v>
      </c>
      <c r="J87" s="54" t="s">
        <v>60</v>
      </c>
      <c r="L87" t="s">
        <v>787</v>
      </c>
      <c r="M87">
        <v>0</v>
      </c>
      <c r="N87">
        <v>0</v>
      </c>
      <c r="O87">
        <v>0</v>
      </c>
      <c r="P87">
        <v>1</v>
      </c>
      <c r="Q87">
        <v>0</v>
      </c>
      <c r="R87">
        <v>0</v>
      </c>
      <c r="S87">
        <v>0</v>
      </c>
      <c r="T87">
        <v>1</v>
      </c>
      <c r="U87">
        <v>0</v>
      </c>
      <c r="V87">
        <v>0</v>
      </c>
      <c r="W87">
        <v>0</v>
      </c>
      <c r="X87">
        <v>0</v>
      </c>
      <c r="Y87">
        <v>0</v>
      </c>
      <c r="Z87">
        <v>0</v>
      </c>
      <c r="AA87">
        <v>2</v>
      </c>
      <c r="AB87">
        <v>0</v>
      </c>
      <c r="AC87">
        <v>0</v>
      </c>
      <c r="AD87">
        <v>0</v>
      </c>
      <c r="AE87">
        <v>0</v>
      </c>
      <c r="AF87">
        <v>0</v>
      </c>
      <c r="AG87">
        <v>0</v>
      </c>
      <c r="AH87">
        <v>0</v>
      </c>
      <c r="AI87">
        <v>0</v>
      </c>
      <c r="AJ87">
        <v>0</v>
      </c>
      <c r="AK87">
        <v>0</v>
      </c>
      <c r="AL87">
        <v>0</v>
      </c>
      <c r="AM87">
        <v>0</v>
      </c>
      <c r="AN87">
        <v>0</v>
      </c>
      <c r="AO87">
        <v>0</v>
      </c>
      <c r="AP87">
        <v>0</v>
      </c>
      <c r="AQ87">
        <v>0</v>
      </c>
      <c r="AR87">
        <v>0</v>
      </c>
      <c r="AS87">
        <v>0</v>
      </c>
      <c r="AT87">
        <v>1</v>
      </c>
      <c r="AU87">
        <v>0</v>
      </c>
      <c r="AV87">
        <v>0</v>
      </c>
      <c r="AW87">
        <v>0</v>
      </c>
      <c r="AX87">
        <v>1</v>
      </c>
      <c r="AY87">
        <v>0</v>
      </c>
      <c r="AZ87">
        <v>0</v>
      </c>
      <c r="BA87">
        <v>0</v>
      </c>
      <c r="BB87">
        <v>0</v>
      </c>
      <c r="BC87">
        <v>0</v>
      </c>
      <c r="BD87">
        <v>0</v>
      </c>
      <c r="BE87">
        <v>2</v>
      </c>
      <c r="BF87">
        <v>1</v>
      </c>
      <c r="BG87">
        <v>0</v>
      </c>
      <c r="BH87">
        <v>0</v>
      </c>
      <c r="BI87">
        <v>0</v>
      </c>
      <c r="BJ87" t="s">
        <v>1333</v>
      </c>
      <c r="BK87">
        <v>112609</v>
      </c>
      <c r="BL87" t="s">
        <v>1333</v>
      </c>
      <c r="BM87">
        <v>66391</v>
      </c>
      <c r="BN87">
        <v>12</v>
      </c>
      <c r="BO87">
        <v>26208</v>
      </c>
      <c r="BP87">
        <v>4624</v>
      </c>
      <c r="BQ87">
        <v>2</v>
      </c>
      <c r="BR87">
        <v>0</v>
      </c>
      <c r="BS87">
        <v>229053</v>
      </c>
      <c r="BT87">
        <v>141079</v>
      </c>
      <c r="BU87">
        <v>17929</v>
      </c>
      <c r="BV87">
        <v>8824</v>
      </c>
      <c r="BW87">
        <v>13109</v>
      </c>
      <c r="BX87">
        <v>3411</v>
      </c>
      <c r="BY87">
        <v>43273</v>
      </c>
      <c r="BZ87">
        <v>43663</v>
      </c>
      <c r="CA87">
        <v>228015</v>
      </c>
      <c r="CB87">
        <v>37</v>
      </c>
      <c r="CC87">
        <v>3690</v>
      </c>
      <c r="CD87">
        <v>852</v>
      </c>
      <c r="CE87">
        <v>2027</v>
      </c>
      <c r="CF87">
        <v>637</v>
      </c>
      <c r="CG87">
        <v>7206</v>
      </c>
      <c r="CH87">
        <v>7243</v>
      </c>
      <c r="CI87">
        <v>172</v>
      </c>
      <c r="CJ87">
        <v>1465</v>
      </c>
      <c r="CK87">
        <v>494</v>
      </c>
      <c r="CL87">
        <v>394</v>
      </c>
      <c r="CM87">
        <v>2353</v>
      </c>
      <c r="CN87">
        <v>2452</v>
      </c>
      <c r="CO87">
        <v>4977</v>
      </c>
      <c r="CP87">
        <v>0</v>
      </c>
      <c r="CQ87">
        <v>389</v>
      </c>
      <c r="CR87">
        <v>36</v>
      </c>
      <c r="CS87">
        <v>0</v>
      </c>
      <c r="CT87">
        <v>425</v>
      </c>
      <c r="CU87">
        <v>425</v>
      </c>
      <c r="CV87" s="54">
        <v>3871</v>
      </c>
      <c r="CW87" s="54">
        <v>4000</v>
      </c>
      <c r="CX87" s="54">
        <v>2187</v>
      </c>
      <c r="CY87" s="54">
        <v>0</v>
      </c>
      <c r="CZ87" s="54">
        <v>0</v>
      </c>
      <c r="DA87">
        <v>0</v>
      </c>
      <c r="DB87">
        <v>3</v>
      </c>
      <c r="DC87">
        <v>12.97</v>
      </c>
      <c r="DD87">
        <v>15.97</v>
      </c>
      <c r="DE87">
        <v>3</v>
      </c>
      <c r="DF87">
        <v>126.5</v>
      </c>
      <c r="DG87">
        <v>86562</v>
      </c>
      <c r="DH87">
        <v>20507</v>
      </c>
      <c r="DI87">
        <v>48947</v>
      </c>
      <c r="DJ87">
        <v>11154</v>
      </c>
      <c r="DK87">
        <v>167170</v>
      </c>
      <c r="DL87">
        <v>5540</v>
      </c>
      <c r="DM87">
        <v>406</v>
      </c>
      <c r="DN87">
        <v>37</v>
      </c>
      <c r="DO87">
        <v>5983</v>
      </c>
      <c r="DP87">
        <v>12137</v>
      </c>
      <c r="DQ87">
        <v>17608</v>
      </c>
      <c r="DR87">
        <v>11129</v>
      </c>
      <c r="DS87">
        <v>0</v>
      </c>
      <c r="DT87">
        <v>0</v>
      </c>
      <c r="DU87">
        <v>0</v>
      </c>
      <c r="DV87">
        <v>24864</v>
      </c>
      <c r="DW87">
        <v>7767</v>
      </c>
      <c r="DX87">
        <v>60</v>
      </c>
      <c r="DY87">
        <v>69</v>
      </c>
      <c r="DZ87">
        <v>81</v>
      </c>
      <c r="EA87">
        <v>3445</v>
      </c>
      <c r="EB87">
        <v>377</v>
      </c>
      <c r="EC87" t="s">
        <v>709</v>
      </c>
      <c r="ED87">
        <v>4825</v>
      </c>
      <c r="EE87">
        <v>268</v>
      </c>
      <c r="EF87">
        <v>66391</v>
      </c>
      <c r="EG87">
        <v>0</v>
      </c>
      <c r="EH87" t="s">
        <v>709</v>
      </c>
      <c r="EI87">
        <v>2</v>
      </c>
      <c r="EJ87">
        <v>43204</v>
      </c>
      <c r="EK87">
        <v>117</v>
      </c>
      <c r="EL87">
        <v>10</v>
      </c>
      <c r="EM87">
        <v>493129</v>
      </c>
      <c r="EN87">
        <v>212500</v>
      </c>
      <c r="EO87">
        <v>2306</v>
      </c>
      <c r="EP87">
        <v>33387</v>
      </c>
      <c r="EQ87">
        <v>9155</v>
      </c>
      <c r="ER87">
        <v>16311</v>
      </c>
      <c r="ES87">
        <v>0</v>
      </c>
      <c r="ET87">
        <v>1052</v>
      </c>
      <c r="EU87">
        <v>15324</v>
      </c>
      <c r="EV87">
        <v>0</v>
      </c>
      <c r="EW87">
        <v>0</v>
      </c>
      <c r="EX87">
        <v>16842</v>
      </c>
      <c r="EY87">
        <v>35293</v>
      </c>
      <c r="EZ87">
        <v>14995</v>
      </c>
      <c r="FA87">
        <v>0</v>
      </c>
      <c r="FB87">
        <v>0</v>
      </c>
      <c r="FC87">
        <v>0</v>
      </c>
      <c r="FD87">
        <v>0</v>
      </c>
      <c r="FE87">
        <v>0</v>
      </c>
      <c r="FF87">
        <v>0</v>
      </c>
      <c r="FG87">
        <v>144665</v>
      </c>
      <c r="FH87">
        <v>0</v>
      </c>
      <c r="FI87">
        <v>105842</v>
      </c>
      <c r="FJ87">
        <v>2316</v>
      </c>
      <c r="FK87">
        <v>0</v>
      </c>
      <c r="FL87">
        <v>71936</v>
      </c>
      <c r="FM87">
        <v>1030388</v>
      </c>
      <c r="FN87">
        <v>3685</v>
      </c>
      <c r="FO87">
        <v>0</v>
      </c>
      <c r="FP87">
        <v>0</v>
      </c>
      <c r="FQ87" t="s">
        <v>7268</v>
      </c>
      <c r="FR87">
        <v>0</v>
      </c>
      <c r="FS87">
        <v>0</v>
      </c>
      <c r="FT87">
        <v>0</v>
      </c>
      <c r="FU87">
        <v>4939</v>
      </c>
      <c r="FV87">
        <v>9858</v>
      </c>
      <c r="FW87">
        <v>18482</v>
      </c>
      <c r="FX87">
        <v>1011906</v>
      </c>
      <c r="FY87">
        <v>34779</v>
      </c>
      <c r="FZ87">
        <v>573010</v>
      </c>
      <c r="GA87">
        <v>209640</v>
      </c>
      <c r="GB87">
        <v>144670</v>
      </c>
      <c r="GC87">
        <v>147866</v>
      </c>
      <c r="GD87">
        <v>1075186</v>
      </c>
      <c r="GE87">
        <v>42400</v>
      </c>
      <c r="GF87">
        <v>1032786</v>
      </c>
      <c r="GG87">
        <v>34779</v>
      </c>
      <c r="GH87">
        <v>0</v>
      </c>
      <c r="GI87">
        <v>295330</v>
      </c>
      <c r="GJ87">
        <v>0</v>
      </c>
      <c r="GK87">
        <v>0</v>
      </c>
      <c r="GL87">
        <v>0</v>
      </c>
      <c r="GM87">
        <v>0</v>
      </c>
      <c r="GN87">
        <v>295330</v>
      </c>
      <c r="GO87">
        <v>12137</v>
      </c>
      <c r="GP87">
        <v>0</v>
      </c>
      <c r="GQ87">
        <v>0</v>
      </c>
      <c r="GR87">
        <v>0</v>
      </c>
      <c r="GS87">
        <v>11129</v>
      </c>
      <c r="GT87">
        <v>0</v>
      </c>
      <c r="GU87">
        <v>0</v>
      </c>
      <c r="GV87" s="54">
        <v>0</v>
      </c>
      <c r="GW87">
        <v>177</v>
      </c>
      <c r="GX87">
        <v>0</v>
      </c>
      <c r="GY87">
        <v>4128</v>
      </c>
      <c r="GZ87">
        <v>0</v>
      </c>
      <c r="HA87">
        <v>0</v>
      </c>
      <c r="HB87">
        <v>0</v>
      </c>
      <c r="HG87"/>
      <c r="HH87"/>
      <c r="HI87"/>
      <c r="HJ87"/>
      <c r="HK87"/>
      <c r="HL87"/>
      <c r="HM87"/>
      <c r="HN87"/>
      <c r="HO87"/>
    </row>
    <row r="88" spans="1:223" ht="12.75" customHeight="1" x14ac:dyDescent="0.35">
      <c r="A88" s="428" t="s">
        <v>833</v>
      </c>
      <c r="B88" s="429">
        <v>37</v>
      </c>
      <c r="C88" s="428" t="s">
        <v>832</v>
      </c>
      <c r="D88" s="428" t="s">
        <v>1360</v>
      </c>
      <c r="E88" s="54" t="s">
        <v>1361</v>
      </c>
      <c r="F88" s="430" t="s">
        <v>1140</v>
      </c>
      <c r="G88" s="428">
        <v>16.600000000000001</v>
      </c>
      <c r="H88" s="428">
        <v>0</v>
      </c>
      <c r="I88" s="54" t="s">
        <v>45</v>
      </c>
      <c r="J88" s="54" t="s">
        <v>60</v>
      </c>
      <c r="L88" t="s">
        <v>843</v>
      </c>
      <c r="M88">
        <v>0</v>
      </c>
      <c r="N88">
        <v>2</v>
      </c>
      <c r="O88">
        <v>3</v>
      </c>
      <c r="P88">
        <v>0</v>
      </c>
      <c r="Q88">
        <v>1</v>
      </c>
      <c r="R88">
        <v>2</v>
      </c>
      <c r="S88">
        <v>3</v>
      </c>
      <c r="T88">
        <v>1</v>
      </c>
      <c r="U88">
        <v>0</v>
      </c>
      <c r="V88">
        <v>0</v>
      </c>
      <c r="W88">
        <v>0</v>
      </c>
      <c r="X88">
        <v>0</v>
      </c>
      <c r="Y88">
        <v>0</v>
      </c>
      <c r="Z88">
        <v>0</v>
      </c>
      <c r="AA88">
        <v>12</v>
      </c>
      <c r="AB88">
        <v>0</v>
      </c>
      <c r="AC88">
        <v>0</v>
      </c>
      <c r="AD88">
        <v>0</v>
      </c>
      <c r="AE88">
        <v>0</v>
      </c>
      <c r="AF88">
        <v>0</v>
      </c>
      <c r="AG88">
        <v>0</v>
      </c>
      <c r="AH88">
        <v>0</v>
      </c>
      <c r="AI88">
        <v>0</v>
      </c>
      <c r="AJ88">
        <v>0</v>
      </c>
      <c r="AK88">
        <v>0</v>
      </c>
      <c r="AL88">
        <v>0</v>
      </c>
      <c r="AM88">
        <v>0</v>
      </c>
      <c r="AN88">
        <v>0</v>
      </c>
      <c r="AO88">
        <v>0</v>
      </c>
      <c r="AP88">
        <v>0</v>
      </c>
      <c r="AQ88">
        <v>0</v>
      </c>
      <c r="AR88">
        <v>2</v>
      </c>
      <c r="AS88">
        <v>3</v>
      </c>
      <c r="AT88">
        <v>0</v>
      </c>
      <c r="AU88">
        <v>1</v>
      </c>
      <c r="AV88">
        <v>2</v>
      </c>
      <c r="AW88">
        <v>3</v>
      </c>
      <c r="AX88">
        <v>1</v>
      </c>
      <c r="AY88">
        <v>0</v>
      </c>
      <c r="AZ88">
        <v>0</v>
      </c>
      <c r="BA88">
        <v>0</v>
      </c>
      <c r="BB88">
        <v>0</v>
      </c>
      <c r="BC88">
        <v>0</v>
      </c>
      <c r="BD88">
        <v>0</v>
      </c>
      <c r="BE88">
        <v>12</v>
      </c>
      <c r="BF88">
        <v>1</v>
      </c>
      <c r="BG88">
        <v>0</v>
      </c>
      <c r="BH88">
        <v>0</v>
      </c>
      <c r="BI88">
        <v>0</v>
      </c>
      <c r="BJ88" t="s">
        <v>1265</v>
      </c>
      <c r="BK88">
        <v>162577</v>
      </c>
      <c r="BL88" t="s">
        <v>1265</v>
      </c>
      <c r="BM88">
        <v>547440</v>
      </c>
      <c r="BN88">
        <v>240</v>
      </c>
      <c r="BO88">
        <v>576318</v>
      </c>
      <c r="BP88">
        <v>82963</v>
      </c>
      <c r="BQ88">
        <v>12</v>
      </c>
      <c r="BR88">
        <v>183019</v>
      </c>
      <c r="BS88">
        <v>252625</v>
      </c>
      <c r="BT88">
        <v>2995</v>
      </c>
      <c r="BU88">
        <v>69477</v>
      </c>
      <c r="BV88">
        <v>52700</v>
      </c>
      <c r="BW88">
        <v>86297</v>
      </c>
      <c r="BX88">
        <v>21124</v>
      </c>
      <c r="BY88">
        <v>229598</v>
      </c>
      <c r="BZ88">
        <v>18532</v>
      </c>
      <c r="CA88">
        <v>251125</v>
      </c>
      <c r="CB88">
        <v>2</v>
      </c>
      <c r="CC88">
        <v>11849</v>
      </c>
      <c r="CD88">
        <v>6111</v>
      </c>
      <c r="CE88">
        <v>12446</v>
      </c>
      <c r="CF88">
        <v>3605</v>
      </c>
      <c r="CG88">
        <v>34011</v>
      </c>
      <c r="CH88">
        <v>34013</v>
      </c>
      <c r="CI88">
        <v>14</v>
      </c>
      <c r="CJ88">
        <v>5710</v>
      </c>
      <c r="CK88">
        <v>883</v>
      </c>
      <c r="CL88">
        <v>14791</v>
      </c>
      <c r="CM88">
        <v>21384</v>
      </c>
      <c r="CN88">
        <v>1744</v>
      </c>
      <c r="CO88">
        <v>23142</v>
      </c>
      <c r="CP88">
        <v>0</v>
      </c>
      <c r="CQ88">
        <v>324</v>
      </c>
      <c r="CR88">
        <v>0</v>
      </c>
      <c r="CS88">
        <v>1557</v>
      </c>
      <c r="CT88">
        <v>1881</v>
      </c>
      <c r="CU88">
        <v>1881</v>
      </c>
      <c r="CV88" s="54">
        <v>26256</v>
      </c>
      <c r="CW88" s="54">
        <v>10268</v>
      </c>
      <c r="CX88" s="54">
        <v>228982</v>
      </c>
      <c r="CY88" s="54">
        <v>15180600</v>
      </c>
      <c r="CZ88" s="54">
        <v>0</v>
      </c>
      <c r="DA88">
        <v>0</v>
      </c>
      <c r="DB88">
        <v>21.8</v>
      </c>
      <c r="DC88">
        <v>51.4</v>
      </c>
      <c r="DD88">
        <v>73.2</v>
      </c>
      <c r="DE88">
        <v>108</v>
      </c>
      <c r="DF88">
        <v>2280</v>
      </c>
      <c r="DG88">
        <v>204489</v>
      </c>
      <c r="DH88">
        <v>120740</v>
      </c>
      <c r="DI88">
        <v>401743</v>
      </c>
      <c r="DJ88">
        <v>51004</v>
      </c>
      <c r="DK88">
        <v>777976</v>
      </c>
      <c r="DL88">
        <v>18864</v>
      </c>
      <c r="DM88">
        <v>351</v>
      </c>
      <c r="DN88">
        <v>27452</v>
      </c>
      <c r="DO88">
        <v>46667</v>
      </c>
      <c r="DP88">
        <v>32632</v>
      </c>
      <c r="DQ88">
        <v>87356</v>
      </c>
      <c r="DR88">
        <v>23624</v>
      </c>
      <c r="DS88">
        <v>18579</v>
      </c>
      <c r="DT88">
        <v>6</v>
      </c>
      <c r="DU88">
        <v>0</v>
      </c>
      <c r="DV88">
        <v>35239</v>
      </c>
      <c r="DW88">
        <v>24004</v>
      </c>
      <c r="DX88">
        <v>59</v>
      </c>
      <c r="DY88">
        <v>66</v>
      </c>
      <c r="DZ88">
        <v>74</v>
      </c>
      <c r="EA88">
        <v>111000</v>
      </c>
      <c r="EB88">
        <v>1750</v>
      </c>
      <c r="EC88" t="s">
        <v>703</v>
      </c>
      <c r="ED88">
        <v>22133</v>
      </c>
      <c r="EE88">
        <v>226</v>
      </c>
      <c r="EF88">
        <v>1168193</v>
      </c>
      <c r="EG88">
        <v>0</v>
      </c>
      <c r="EH88" t="s">
        <v>709</v>
      </c>
      <c r="EI88">
        <v>11</v>
      </c>
      <c r="EJ88">
        <v>118387</v>
      </c>
      <c r="EK88">
        <v>29</v>
      </c>
      <c r="EL88">
        <v>37</v>
      </c>
      <c r="EM88">
        <v>2724283.2999999993</v>
      </c>
      <c r="EN88">
        <v>427093.80000000005</v>
      </c>
      <c r="EO88">
        <v>709</v>
      </c>
      <c r="EP88">
        <v>83127</v>
      </c>
      <c r="EQ88">
        <v>61278</v>
      </c>
      <c r="ER88">
        <v>65027</v>
      </c>
      <c r="ES88">
        <v>23180</v>
      </c>
      <c r="ET88">
        <v>484</v>
      </c>
      <c r="EU88">
        <v>15956</v>
      </c>
      <c r="EV88">
        <v>0</v>
      </c>
      <c r="EW88">
        <v>12764</v>
      </c>
      <c r="EX88">
        <v>23707</v>
      </c>
      <c r="EY88">
        <v>11923</v>
      </c>
      <c r="EZ88">
        <v>14292</v>
      </c>
      <c r="FA88">
        <v>7000</v>
      </c>
      <c r="FB88">
        <v>0</v>
      </c>
      <c r="FC88">
        <v>0</v>
      </c>
      <c r="FD88">
        <v>72587</v>
      </c>
      <c r="FE88">
        <v>0</v>
      </c>
      <c r="FF88">
        <v>0</v>
      </c>
      <c r="FG88">
        <v>392034</v>
      </c>
      <c r="FH88">
        <v>247412.84</v>
      </c>
      <c r="FI88">
        <v>246903.69000000003</v>
      </c>
      <c r="FJ88">
        <v>14926.25</v>
      </c>
      <c r="FK88">
        <v>0</v>
      </c>
      <c r="FL88">
        <v>130930</v>
      </c>
      <c r="FM88">
        <v>4183583.8799999994</v>
      </c>
      <c r="FN88">
        <v>5992</v>
      </c>
      <c r="FO88">
        <v>262</v>
      </c>
      <c r="FP88">
        <v>31118</v>
      </c>
      <c r="FQ88">
        <v>688</v>
      </c>
      <c r="FR88">
        <v>0</v>
      </c>
      <c r="FS88">
        <v>3796</v>
      </c>
      <c r="FT88">
        <v>0</v>
      </c>
      <c r="FU88">
        <v>51287</v>
      </c>
      <c r="FV88">
        <v>0</v>
      </c>
      <c r="FW88">
        <v>93143</v>
      </c>
      <c r="FX88">
        <v>4090440.8799999994</v>
      </c>
      <c r="FY88">
        <v>0</v>
      </c>
      <c r="FZ88">
        <v>2973165</v>
      </c>
      <c r="GA88">
        <v>574678</v>
      </c>
      <c r="GB88">
        <v>394405</v>
      </c>
      <c r="GC88">
        <v>523229</v>
      </c>
      <c r="GD88">
        <v>4465477</v>
      </c>
      <c r="GE88">
        <v>209637</v>
      </c>
      <c r="GF88">
        <v>4255840</v>
      </c>
      <c r="GG88">
        <v>0</v>
      </c>
      <c r="GH88">
        <v>0</v>
      </c>
      <c r="GI88">
        <v>0</v>
      </c>
      <c r="GJ88">
        <v>0</v>
      </c>
      <c r="GK88">
        <v>0</v>
      </c>
      <c r="GL88">
        <v>0</v>
      </c>
      <c r="GM88">
        <v>0</v>
      </c>
      <c r="GN88">
        <v>0</v>
      </c>
      <c r="GO88">
        <v>17831</v>
      </c>
      <c r="GP88">
        <v>5566</v>
      </c>
      <c r="GQ88">
        <v>8657</v>
      </c>
      <c r="GR88">
        <v>578</v>
      </c>
      <c r="GS88">
        <v>16015</v>
      </c>
      <c r="GT88">
        <v>4299</v>
      </c>
      <c r="GU88">
        <v>3185</v>
      </c>
      <c r="GV88" s="54">
        <v>125</v>
      </c>
      <c r="GW88">
        <v>2184</v>
      </c>
      <c r="GX88">
        <v>900</v>
      </c>
      <c r="GY88">
        <v>32760</v>
      </c>
      <c r="GZ88">
        <v>45000</v>
      </c>
      <c r="HA88">
        <v>0</v>
      </c>
      <c r="HB88">
        <v>0</v>
      </c>
      <c r="HG88"/>
      <c r="HH88"/>
      <c r="HI88"/>
      <c r="HJ88"/>
      <c r="HK88"/>
      <c r="HL88"/>
      <c r="HM88"/>
      <c r="HN88"/>
      <c r="HO88"/>
    </row>
    <row r="89" spans="1:223" ht="12.75" customHeight="1" x14ac:dyDescent="0.35">
      <c r="A89" s="428" t="s">
        <v>1027</v>
      </c>
      <c r="B89" s="429">
        <v>1</v>
      </c>
      <c r="C89" s="428" t="s">
        <v>1026</v>
      </c>
      <c r="D89" s="428" t="s">
        <v>1363</v>
      </c>
      <c r="E89" s="54" t="s">
        <v>1364</v>
      </c>
      <c r="F89" s="430" t="s">
        <v>1121</v>
      </c>
      <c r="G89" s="428">
        <v>40</v>
      </c>
      <c r="H89" s="428">
        <v>0</v>
      </c>
      <c r="I89" s="54" t="s">
        <v>43</v>
      </c>
      <c r="J89" s="54" t="s">
        <v>60</v>
      </c>
      <c r="L89" t="s">
        <v>847</v>
      </c>
      <c r="M89">
        <v>3</v>
      </c>
      <c r="N89">
        <v>2</v>
      </c>
      <c r="O89">
        <v>2</v>
      </c>
      <c r="P89">
        <v>0</v>
      </c>
      <c r="Q89">
        <v>0</v>
      </c>
      <c r="R89">
        <v>1</v>
      </c>
      <c r="S89">
        <v>0</v>
      </c>
      <c r="T89">
        <v>0</v>
      </c>
      <c r="U89">
        <v>0</v>
      </c>
      <c r="V89">
        <v>0</v>
      </c>
      <c r="W89">
        <v>0</v>
      </c>
      <c r="X89">
        <v>0</v>
      </c>
      <c r="Y89">
        <v>0</v>
      </c>
      <c r="Z89">
        <v>0</v>
      </c>
      <c r="AA89">
        <v>8</v>
      </c>
      <c r="AB89">
        <v>0</v>
      </c>
      <c r="AC89">
        <v>0</v>
      </c>
      <c r="AD89">
        <v>0</v>
      </c>
      <c r="AE89">
        <v>0</v>
      </c>
      <c r="AF89">
        <v>0</v>
      </c>
      <c r="AG89">
        <v>0</v>
      </c>
      <c r="AH89">
        <v>0</v>
      </c>
      <c r="AI89">
        <v>0</v>
      </c>
      <c r="AJ89">
        <v>0</v>
      </c>
      <c r="AK89">
        <v>0</v>
      </c>
      <c r="AL89">
        <v>0</v>
      </c>
      <c r="AM89">
        <v>0</v>
      </c>
      <c r="AN89">
        <v>0</v>
      </c>
      <c r="AO89">
        <v>0</v>
      </c>
      <c r="AP89">
        <v>0</v>
      </c>
      <c r="AQ89">
        <v>3</v>
      </c>
      <c r="AR89">
        <v>2</v>
      </c>
      <c r="AS89">
        <v>2</v>
      </c>
      <c r="AT89">
        <v>0</v>
      </c>
      <c r="AU89">
        <v>0</v>
      </c>
      <c r="AV89">
        <v>1</v>
      </c>
      <c r="AW89">
        <v>0</v>
      </c>
      <c r="AX89">
        <v>0</v>
      </c>
      <c r="AY89">
        <v>0</v>
      </c>
      <c r="AZ89">
        <v>0</v>
      </c>
      <c r="BA89">
        <v>0</v>
      </c>
      <c r="BB89">
        <v>0</v>
      </c>
      <c r="BC89">
        <v>0</v>
      </c>
      <c r="BD89">
        <v>0</v>
      </c>
      <c r="BE89">
        <v>8</v>
      </c>
      <c r="BF89">
        <v>1</v>
      </c>
      <c r="BG89">
        <v>0</v>
      </c>
      <c r="BH89">
        <v>0</v>
      </c>
      <c r="BI89">
        <v>0</v>
      </c>
      <c r="BJ89" t="s">
        <v>107</v>
      </c>
      <c r="BK89">
        <v>83359</v>
      </c>
      <c r="BL89" t="s">
        <v>107</v>
      </c>
      <c r="BM89">
        <v>0</v>
      </c>
      <c r="BN89">
        <v>89</v>
      </c>
      <c r="BO89">
        <v>84000</v>
      </c>
      <c r="BP89">
        <v>39771</v>
      </c>
      <c r="BQ89">
        <v>8</v>
      </c>
      <c r="BR89">
        <v>39771</v>
      </c>
      <c r="BS89">
        <v>233606</v>
      </c>
      <c r="BT89">
        <v>1430</v>
      </c>
      <c r="BU89">
        <v>71932</v>
      </c>
      <c r="BV89">
        <v>52477</v>
      </c>
      <c r="BW89">
        <v>67735</v>
      </c>
      <c r="BX89">
        <v>60595</v>
      </c>
      <c r="BY89">
        <v>252739</v>
      </c>
      <c r="BZ89">
        <v>0</v>
      </c>
      <c r="CA89">
        <v>254169</v>
      </c>
      <c r="CB89">
        <v>120</v>
      </c>
      <c r="CC89">
        <v>8350</v>
      </c>
      <c r="CD89">
        <v>5928</v>
      </c>
      <c r="CE89">
        <v>8796</v>
      </c>
      <c r="CF89">
        <v>1976</v>
      </c>
      <c r="CG89">
        <v>25050</v>
      </c>
      <c r="CH89">
        <v>25170</v>
      </c>
      <c r="CI89">
        <v>0</v>
      </c>
      <c r="CJ89">
        <v>6790</v>
      </c>
      <c r="CK89">
        <v>850</v>
      </c>
      <c r="CL89">
        <v>37186</v>
      </c>
      <c r="CM89">
        <v>44826</v>
      </c>
      <c r="CN89">
        <v>0</v>
      </c>
      <c r="CO89">
        <v>44826</v>
      </c>
      <c r="CP89">
        <v>0</v>
      </c>
      <c r="CQ89">
        <v>85</v>
      </c>
      <c r="CR89">
        <v>0</v>
      </c>
      <c r="CS89">
        <v>1319</v>
      </c>
      <c r="CT89">
        <v>1404</v>
      </c>
      <c r="CU89">
        <v>1404</v>
      </c>
      <c r="CV89" s="54">
        <v>104320</v>
      </c>
      <c r="CW89" s="54">
        <v>11218</v>
      </c>
      <c r="CX89" s="54">
        <v>47226</v>
      </c>
      <c r="CY89" s="54">
        <v>1159</v>
      </c>
      <c r="CZ89" s="54">
        <v>158</v>
      </c>
      <c r="DA89">
        <v>0</v>
      </c>
      <c r="DB89">
        <v>0</v>
      </c>
      <c r="DC89">
        <v>0</v>
      </c>
      <c r="DD89">
        <v>0</v>
      </c>
      <c r="DE89">
        <v>0</v>
      </c>
      <c r="DF89">
        <v>0</v>
      </c>
      <c r="DG89">
        <v>91527</v>
      </c>
      <c r="DH89">
        <v>72908</v>
      </c>
      <c r="DI89">
        <v>211806</v>
      </c>
      <c r="DJ89">
        <v>28974</v>
      </c>
      <c r="DK89">
        <v>405215</v>
      </c>
      <c r="DL89">
        <v>8960</v>
      </c>
      <c r="DM89">
        <v>563</v>
      </c>
      <c r="DN89">
        <v>68347</v>
      </c>
      <c r="DO89">
        <v>77870</v>
      </c>
      <c r="DP89">
        <v>44818</v>
      </c>
      <c r="DQ89">
        <v>120846</v>
      </c>
      <c r="DR89">
        <v>60631</v>
      </c>
      <c r="DS89">
        <v>2113</v>
      </c>
      <c r="DT89">
        <v>302</v>
      </c>
      <c r="DU89">
        <v>0</v>
      </c>
      <c r="DV89">
        <v>7829</v>
      </c>
      <c r="DW89">
        <v>3828</v>
      </c>
      <c r="DX89">
        <v>43</v>
      </c>
      <c r="DY89">
        <v>80</v>
      </c>
      <c r="DZ89">
        <v>100</v>
      </c>
      <c r="EA89">
        <v>25612</v>
      </c>
      <c r="EB89">
        <v>22164</v>
      </c>
      <c r="EC89" t="s">
        <v>703</v>
      </c>
      <c r="ED89">
        <v>36225</v>
      </c>
      <c r="EE89">
        <v>955</v>
      </c>
      <c r="EF89">
        <v>0</v>
      </c>
      <c r="EG89">
        <v>0</v>
      </c>
      <c r="EH89" t="s">
        <v>180</v>
      </c>
      <c r="EI89">
        <v>8</v>
      </c>
      <c r="EJ89">
        <v>702859</v>
      </c>
      <c r="EK89">
        <v>469</v>
      </c>
      <c r="EL89">
        <v>305</v>
      </c>
      <c r="EM89">
        <v>2889152</v>
      </c>
      <c r="EN89">
        <v>1618832</v>
      </c>
      <c r="EO89">
        <v>2045.03</v>
      </c>
      <c r="EP89">
        <v>34625.339999999997</v>
      </c>
      <c r="EQ89">
        <v>22577.08</v>
      </c>
      <c r="ER89">
        <v>39419.54</v>
      </c>
      <c r="ES89">
        <v>12501.6</v>
      </c>
      <c r="ET89">
        <v>3781</v>
      </c>
      <c r="EU89">
        <v>7705</v>
      </c>
      <c r="EV89">
        <v>0</v>
      </c>
      <c r="EW89">
        <v>7735</v>
      </c>
      <c r="EX89">
        <v>56684.46</v>
      </c>
      <c r="EY89">
        <v>3871</v>
      </c>
      <c r="EZ89">
        <v>10372</v>
      </c>
      <c r="FA89">
        <v>6028</v>
      </c>
      <c r="FB89">
        <v>0</v>
      </c>
      <c r="FC89">
        <v>0</v>
      </c>
      <c r="FD89">
        <v>55904</v>
      </c>
      <c r="FE89">
        <v>0</v>
      </c>
      <c r="FF89">
        <v>0</v>
      </c>
      <c r="FG89">
        <v>263249.05</v>
      </c>
      <c r="FH89">
        <v>61924</v>
      </c>
      <c r="FI89">
        <v>385437</v>
      </c>
      <c r="FJ89">
        <v>15125</v>
      </c>
      <c r="FK89">
        <v>38202</v>
      </c>
      <c r="FL89">
        <v>712300</v>
      </c>
      <c r="FM89">
        <v>5984221.0499999998</v>
      </c>
      <c r="FN89">
        <v>16152</v>
      </c>
      <c r="FO89">
        <v>2365</v>
      </c>
      <c r="FP89">
        <v>0</v>
      </c>
      <c r="FQ89">
        <v>0</v>
      </c>
      <c r="FR89">
        <v>0</v>
      </c>
      <c r="FS89">
        <v>16700</v>
      </c>
      <c r="FT89">
        <v>0</v>
      </c>
      <c r="FU89">
        <v>274</v>
      </c>
      <c r="FV89">
        <v>0</v>
      </c>
      <c r="FW89">
        <v>35491</v>
      </c>
      <c r="FX89">
        <v>5948730.0499999998</v>
      </c>
      <c r="FY89">
        <v>0</v>
      </c>
      <c r="FZ89">
        <v>3018853</v>
      </c>
      <c r="GA89">
        <v>1273190</v>
      </c>
      <c r="GB89">
        <v>200000</v>
      </c>
      <c r="GC89">
        <v>1129996</v>
      </c>
      <c r="GD89">
        <v>5622039</v>
      </c>
      <c r="GE89">
        <v>0</v>
      </c>
      <c r="GF89">
        <v>0</v>
      </c>
      <c r="GG89">
        <v>0</v>
      </c>
      <c r="GH89">
        <v>0</v>
      </c>
      <c r="GI89">
        <v>86463</v>
      </c>
      <c r="GJ89">
        <v>0</v>
      </c>
      <c r="GK89">
        <v>0</v>
      </c>
      <c r="GL89">
        <v>0</v>
      </c>
      <c r="GM89">
        <v>0</v>
      </c>
      <c r="GN89">
        <v>86463</v>
      </c>
      <c r="GO89">
        <v>18023</v>
      </c>
      <c r="GP89">
        <v>7985</v>
      </c>
      <c r="GQ89">
        <v>14986</v>
      </c>
      <c r="GR89">
        <v>3824</v>
      </c>
      <c r="GS89">
        <v>40562</v>
      </c>
      <c r="GT89">
        <v>8105</v>
      </c>
      <c r="GU89" s="423">
        <v>11508</v>
      </c>
      <c r="GV89" s="54">
        <v>456</v>
      </c>
      <c r="GW89">
        <v>1090</v>
      </c>
      <c r="GX89">
        <v>150</v>
      </c>
      <c r="GY89">
        <v>33527</v>
      </c>
      <c r="GZ89">
        <v>4505</v>
      </c>
      <c r="HA89">
        <v>0</v>
      </c>
      <c r="HB89">
        <v>0</v>
      </c>
      <c r="HG89"/>
      <c r="HH89"/>
      <c r="HI89"/>
      <c r="HJ89"/>
      <c r="HK89"/>
      <c r="HL89"/>
      <c r="HM89"/>
      <c r="HN89"/>
      <c r="HO89"/>
    </row>
    <row r="90" spans="1:223" ht="12.75" customHeight="1" x14ac:dyDescent="0.35">
      <c r="A90" s="428" t="s">
        <v>1027</v>
      </c>
      <c r="B90" s="429">
        <v>2</v>
      </c>
      <c r="C90" s="428" t="s">
        <v>1026</v>
      </c>
      <c r="D90" s="428" t="s">
        <v>1366</v>
      </c>
      <c r="E90" s="54" t="s">
        <v>1367</v>
      </c>
      <c r="F90" s="430" t="s">
        <v>1121</v>
      </c>
      <c r="G90" s="428">
        <v>27.25</v>
      </c>
      <c r="H90" s="428">
        <v>0</v>
      </c>
      <c r="I90" s="54" t="s">
        <v>43</v>
      </c>
      <c r="J90" s="54" t="s">
        <v>60</v>
      </c>
      <c r="L90" t="s">
        <v>951</v>
      </c>
      <c r="M90">
        <v>5</v>
      </c>
      <c r="N90">
        <v>0</v>
      </c>
      <c r="O90">
        <v>1</v>
      </c>
      <c r="P90">
        <v>0</v>
      </c>
      <c r="Q90">
        <v>0</v>
      </c>
      <c r="R90">
        <v>1</v>
      </c>
      <c r="S90">
        <v>1</v>
      </c>
      <c r="T90">
        <v>1</v>
      </c>
      <c r="U90">
        <v>0</v>
      </c>
      <c r="V90">
        <v>1</v>
      </c>
      <c r="W90">
        <v>0</v>
      </c>
      <c r="X90">
        <v>1</v>
      </c>
      <c r="Y90">
        <v>0</v>
      </c>
      <c r="Z90">
        <v>1</v>
      </c>
      <c r="AA90">
        <v>12</v>
      </c>
      <c r="AB90">
        <v>0</v>
      </c>
      <c r="AC90">
        <v>0</v>
      </c>
      <c r="AD90">
        <v>0</v>
      </c>
      <c r="AE90">
        <v>0</v>
      </c>
      <c r="AF90">
        <v>0</v>
      </c>
      <c r="AG90">
        <v>0</v>
      </c>
      <c r="AH90">
        <v>0</v>
      </c>
      <c r="AI90">
        <v>0</v>
      </c>
      <c r="AJ90">
        <v>0</v>
      </c>
      <c r="AK90">
        <v>0</v>
      </c>
      <c r="AL90">
        <v>0</v>
      </c>
      <c r="AM90">
        <v>0</v>
      </c>
      <c r="AN90">
        <v>0</v>
      </c>
      <c r="AO90">
        <v>0</v>
      </c>
      <c r="AP90">
        <v>0</v>
      </c>
      <c r="AQ90">
        <v>5</v>
      </c>
      <c r="AR90">
        <v>0</v>
      </c>
      <c r="AS90">
        <v>1</v>
      </c>
      <c r="AT90">
        <v>0</v>
      </c>
      <c r="AU90">
        <v>0</v>
      </c>
      <c r="AV90">
        <v>1</v>
      </c>
      <c r="AW90">
        <v>1</v>
      </c>
      <c r="AX90">
        <v>1</v>
      </c>
      <c r="AY90">
        <v>0</v>
      </c>
      <c r="AZ90">
        <v>1</v>
      </c>
      <c r="BA90">
        <v>0</v>
      </c>
      <c r="BB90">
        <v>1</v>
      </c>
      <c r="BC90">
        <v>0</v>
      </c>
      <c r="BD90">
        <v>1</v>
      </c>
      <c r="BE90">
        <v>12</v>
      </c>
      <c r="BF90">
        <v>0.62729760067349516</v>
      </c>
      <c r="BG90">
        <v>0.37270239932650479</v>
      </c>
      <c r="BH90">
        <v>0</v>
      </c>
      <c r="BI90">
        <v>0</v>
      </c>
      <c r="BJ90" t="s">
        <v>5411</v>
      </c>
      <c r="BK90">
        <v>98131</v>
      </c>
      <c r="BL90" t="s">
        <v>5417</v>
      </c>
      <c r="BM90">
        <v>48140</v>
      </c>
      <c r="BN90">
        <v>91</v>
      </c>
      <c r="BO90">
        <v>98810</v>
      </c>
      <c r="BP90">
        <v>10194</v>
      </c>
      <c r="BQ90">
        <v>12</v>
      </c>
      <c r="BR90">
        <v>0</v>
      </c>
      <c r="BS90">
        <v>147996</v>
      </c>
      <c r="BT90">
        <v>8993</v>
      </c>
      <c r="BU90">
        <v>45236</v>
      </c>
      <c r="BV90">
        <v>33585</v>
      </c>
      <c r="BW90">
        <v>35376</v>
      </c>
      <c r="BX90">
        <v>9112</v>
      </c>
      <c r="BY90">
        <v>123309</v>
      </c>
      <c r="BZ90">
        <v>16019</v>
      </c>
      <c r="CA90">
        <v>148321</v>
      </c>
      <c r="CB90">
        <v>59</v>
      </c>
      <c r="CC90">
        <v>7599</v>
      </c>
      <c r="CD90">
        <v>3174</v>
      </c>
      <c r="CE90">
        <v>5003</v>
      </c>
      <c r="CF90">
        <v>1260</v>
      </c>
      <c r="CG90">
        <v>17036</v>
      </c>
      <c r="CH90">
        <v>17095</v>
      </c>
      <c r="CI90">
        <v>0</v>
      </c>
      <c r="CJ90">
        <v>3831</v>
      </c>
      <c r="CK90">
        <v>1499</v>
      </c>
      <c r="CL90">
        <v>5148</v>
      </c>
      <c r="CM90">
        <v>10478</v>
      </c>
      <c r="CN90">
        <v>822</v>
      </c>
      <c r="CO90">
        <v>11300</v>
      </c>
      <c r="CP90">
        <v>0</v>
      </c>
      <c r="CQ90">
        <v>251</v>
      </c>
      <c r="CR90">
        <v>97</v>
      </c>
      <c r="CS90">
        <v>274</v>
      </c>
      <c r="CT90">
        <v>622</v>
      </c>
      <c r="CU90">
        <v>622</v>
      </c>
      <c r="CV90" s="54">
        <v>21583</v>
      </c>
      <c r="CW90" s="54">
        <v>11554</v>
      </c>
      <c r="CX90" s="54">
        <v>23119</v>
      </c>
      <c r="CY90" s="54">
        <v>0</v>
      </c>
      <c r="CZ90" s="54">
        <v>0</v>
      </c>
      <c r="DA90">
        <v>88</v>
      </c>
      <c r="DB90">
        <v>4.8</v>
      </c>
      <c r="DC90">
        <v>35.6</v>
      </c>
      <c r="DD90">
        <v>40.4</v>
      </c>
      <c r="DE90">
        <v>211</v>
      </c>
      <c r="DF90">
        <v>2953</v>
      </c>
      <c r="DG90">
        <v>183201</v>
      </c>
      <c r="DH90">
        <v>72824</v>
      </c>
      <c r="DI90">
        <v>200837</v>
      </c>
      <c r="DJ90">
        <v>26895</v>
      </c>
      <c r="DK90">
        <v>483757</v>
      </c>
      <c r="DL90">
        <v>6581</v>
      </c>
      <c r="DM90">
        <v>2700</v>
      </c>
      <c r="DN90">
        <v>1882</v>
      </c>
      <c r="DO90">
        <v>11163</v>
      </c>
      <c r="DP90">
        <v>24942</v>
      </c>
      <c r="DQ90">
        <v>61307</v>
      </c>
      <c r="DR90">
        <v>49606</v>
      </c>
      <c r="DS90">
        <v>0</v>
      </c>
      <c r="DT90">
        <v>0</v>
      </c>
      <c r="DU90">
        <v>0</v>
      </c>
      <c r="DV90">
        <v>68011</v>
      </c>
      <c r="DW90">
        <v>48380</v>
      </c>
      <c r="DX90">
        <v>38</v>
      </c>
      <c r="DY90">
        <v>61</v>
      </c>
      <c r="DZ90">
        <v>74</v>
      </c>
      <c r="EA90">
        <v>40480</v>
      </c>
      <c r="EB90">
        <v>0</v>
      </c>
      <c r="EC90" t="s">
        <v>703</v>
      </c>
      <c r="ED90">
        <v>21223</v>
      </c>
      <c r="EE90">
        <v>91</v>
      </c>
      <c r="EF90">
        <v>265907</v>
      </c>
      <c r="EG90">
        <v>0</v>
      </c>
      <c r="EH90" t="s">
        <v>709</v>
      </c>
      <c r="EI90">
        <v>12</v>
      </c>
      <c r="EJ90">
        <v>71834</v>
      </c>
      <c r="EK90">
        <v>7</v>
      </c>
      <c r="EL90">
        <v>10</v>
      </c>
      <c r="EM90">
        <v>1341363</v>
      </c>
      <c r="EN90">
        <v>181516</v>
      </c>
      <c r="EO90">
        <v>15923</v>
      </c>
      <c r="EP90">
        <v>42117</v>
      </c>
      <c r="EQ90">
        <v>39576</v>
      </c>
      <c r="ER90">
        <v>20469</v>
      </c>
      <c r="ES90">
        <v>7729</v>
      </c>
      <c r="ET90">
        <v>3164</v>
      </c>
      <c r="EU90">
        <v>9356</v>
      </c>
      <c r="EV90">
        <v>2778</v>
      </c>
      <c r="EW90">
        <v>4247</v>
      </c>
      <c r="EX90">
        <v>6660</v>
      </c>
      <c r="EY90">
        <v>9008</v>
      </c>
      <c r="EZ90">
        <v>17280</v>
      </c>
      <c r="FA90">
        <v>0</v>
      </c>
      <c r="FB90">
        <v>0</v>
      </c>
      <c r="FC90">
        <v>3180.92</v>
      </c>
      <c r="FD90">
        <v>0</v>
      </c>
      <c r="FE90">
        <v>5623</v>
      </c>
      <c r="FF90">
        <v>0</v>
      </c>
      <c r="FG90">
        <v>187110.92</v>
      </c>
      <c r="FH90">
        <v>13457</v>
      </c>
      <c r="FI90">
        <v>61823</v>
      </c>
      <c r="FJ90">
        <v>2831</v>
      </c>
      <c r="FK90">
        <v>142796</v>
      </c>
      <c r="FL90">
        <v>43834</v>
      </c>
      <c r="FM90">
        <v>1974730.92</v>
      </c>
      <c r="FN90">
        <v>9347</v>
      </c>
      <c r="FO90">
        <v>1822</v>
      </c>
      <c r="FP90">
        <v>55162</v>
      </c>
      <c r="FQ90">
        <v>4348</v>
      </c>
      <c r="FR90">
        <v>0</v>
      </c>
      <c r="FS90">
        <v>1000</v>
      </c>
      <c r="FT90">
        <v>3735</v>
      </c>
      <c r="FU90">
        <v>10047</v>
      </c>
      <c r="FV90">
        <v>66459</v>
      </c>
      <c r="FW90">
        <v>151920</v>
      </c>
      <c r="FX90">
        <v>1822810.92</v>
      </c>
      <c r="FY90">
        <v>19382</v>
      </c>
      <c r="FZ90">
        <v>1411420</v>
      </c>
      <c r="GA90">
        <v>222010</v>
      </c>
      <c r="GB90">
        <v>166960</v>
      </c>
      <c r="GC90">
        <v>320453</v>
      </c>
      <c r="GD90">
        <v>2120843</v>
      </c>
      <c r="GE90">
        <v>158430</v>
      </c>
      <c r="GF90">
        <v>1962413</v>
      </c>
      <c r="GG90">
        <v>0</v>
      </c>
      <c r="GH90">
        <v>0</v>
      </c>
      <c r="GI90">
        <v>0</v>
      </c>
      <c r="GJ90">
        <v>1551</v>
      </c>
      <c r="GK90">
        <v>0</v>
      </c>
      <c r="GL90">
        <v>0</v>
      </c>
      <c r="GM90">
        <v>0</v>
      </c>
      <c r="GN90">
        <v>1551</v>
      </c>
      <c r="GO90">
        <v>0</v>
      </c>
      <c r="GP90">
        <v>0</v>
      </c>
      <c r="GQ90">
        <v>0</v>
      </c>
      <c r="GR90">
        <v>0</v>
      </c>
      <c r="GS90">
        <v>0</v>
      </c>
      <c r="GT90">
        <v>0</v>
      </c>
      <c r="GU90">
        <v>0</v>
      </c>
      <c r="GV90" s="54">
        <v>0</v>
      </c>
      <c r="GW90">
        <v>859</v>
      </c>
      <c r="GX90">
        <v>3</v>
      </c>
      <c r="GY90">
        <v>7806</v>
      </c>
      <c r="GZ90">
        <v>165</v>
      </c>
      <c r="HA90">
        <v>0</v>
      </c>
      <c r="HB90">
        <v>0</v>
      </c>
      <c r="HG90"/>
      <c r="HH90"/>
      <c r="HI90"/>
      <c r="HJ90"/>
      <c r="HK90"/>
      <c r="HL90"/>
      <c r="HM90"/>
      <c r="HN90"/>
      <c r="HO90"/>
    </row>
    <row r="91" spans="1:223" ht="12.75" customHeight="1" x14ac:dyDescent="0.35">
      <c r="A91" s="428" t="s">
        <v>1027</v>
      </c>
      <c r="B91" s="429">
        <v>3</v>
      </c>
      <c r="C91" s="428" t="s">
        <v>1026</v>
      </c>
      <c r="D91" s="428" t="s">
        <v>1369</v>
      </c>
      <c r="E91" s="54" t="s">
        <v>1370</v>
      </c>
      <c r="F91" s="430" t="s">
        <v>1121</v>
      </c>
      <c r="G91" s="428">
        <v>29.5</v>
      </c>
      <c r="H91" s="428">
        <v>0</v>
      </c>
      <c r="I91" s="54" t="s">
        <v>43</v>
      </c>
      <c r="J91" s="54" t="s">
        <v>60</v>
      </c>
      <c r="L91" t="s">
        <v>1081</v>
      </c>
      <c r="M91">
        <v>6</v>
      </c>
      <c r="N91">
        <v>0</v>
      </c>
      <c r="O91">
        <v>0</v>
      </c>
      <c r="P91">
        <v>0</v>
      </c>
      <c r="Q91">
        <v>0</v>
      </c>
      <c r="R91">
        <v>0</v>
      </c>
      <c r="S91">
        <v>2</v>
      </c>
      <c r="T91">
        <v>0</v>
      </c>
      <c r="U91">
        <v>0</v>
      </c>
      <c r="V91">
        <v>1</v>
      </c>
      <c r="W91">
        <v>0</v>
      </c>
      <c r="X91">
        <v>0</v>
      </c>
      <c r="Y91">
        <v>0</v>
      </c>
      <c r="Z91">
        <v>0</v>
      </c>
      <c r="AA91">
        <v>9</v>
      </c>
      <c r="AB91">
        <v>0</v>
      </c>
      <c r="AC91">
        <v>0</v>
      </c>
      <c r="AD91">
        <v>0</v>
      </c>
      <c r="AE91">
        <v>0</v>
      </c>
      <c r="AF91">
        <v>0</v>
      </c>
      <c r="AG91">
        <v>0</v>
      </c>
      <c r="AH91">
        <v>0</v>
      </c>
      <c r="AI91">
        <v>0</v>
      </c>
      <c r="AJ91">
        <v>0</v>
      </c>
      <c r="AK91">
        <v>0</v>
      </c>
      <c r="AL91">
        <v>0</v>
      </c>
      <c r="AM91">
        <v>0</v>
      </c>
      <c r="AN91">
        <v>0</v>
      </c>
      <c r="AO91">
        <v>0</v>
      </c>
      <c r="AP91">
        <v>0</v>
      </c>
      <c r="AQ91">
        <v>6</v>
      </c>
      <c r="AR91">
        <v>0</v>
      </c>
      <c r="AS91">
        <v>0</v>
      </c>
      <c r="AT91">
        <v>0</v>
      </c>
      <c r="AU91">
        <v>0</v>
      </c>
      <c r="AV91">
        <v>0</v>
      </c>
      <c r="AW91">
        <v>2</v>
      </c>
      <c r="AX91">
        <v>0</v>
      </c>
      <c r="AY91">
        <v>0</v>
      </c>
      <c r="AZ91">
        <v>1</v>
      </c>
      <c r="BA91">
        <v>0</v>
      </c>
      <c r="BB91">
        <v>0</v>
      </c>
      <c r="BC91">
        <v>0</v>
      </c>
      <c r="BD91">
        <v>0</v>
      </c>
      <c r="BE91">
        <v>9</v>
      </c>
      <c r="BF91">
        <v>1</v>
      </c>
      <c r="BG91">
        <v>0</v>
      </c>
      <c r="BH91">
        <v>0</v>
      </c>
      <c r="BI91">
        <v>0</v>
      </c>
      <c r="BJ91" t="s">
        <v>1154</v>
      </c>
      <c r="BK91">
        <v>53382</v>
      </c>
      <c r="BL91" t="s">
        <v>1154</v>
      </c>
      <c r="BM91">
        <v>151359</v>
      </c>
      <c r="BN91">
        <v>224</v>
      </c>
      <c r="BO91">
        <v>636760</v>
      </c>
      <c r="BP91">
        <v>63136</v>
      </c>
      <c r="BQ91">
        <v>9</v>
      </c>
      <c r="BR91">
        <v>285792</v>
      </c>
      <c r="BS91">
        <v>190162</v>
      </c>
      <c r="BT91">
        <v>4880</v>
      </c>
      <c r="BU91">
        <v>51271</v>
      </c>
      <c r="BV91">
        <v>39745</v>
      </c>
      <c r="BW91">
        <v>63982</v>
      </c>
      <c r="BX91">
        <v>18329</v>
      </c>
      <c r="BY91">
        <v>173327</v>
      </c>
      <c r="BZ91">
        <v>0</v>
      </c>
      <c r="CA91">
        <v>178207</v>
      </c>
      <c r="CB91">
        <v>9</v>
      </c>
      <c r="CC91">
        <v>8830</v>
      </c>
      <c r="CD91">
        <v>5179</v>
      </c>
      <c r="CE91">
        <v>13413</v>
      </c>
      <c r="CF91">
        <v>1981</v>
      </c>
      <c r="CG91">
        <v>29403</v>
      </c>
      <c r="CH91">
        <v>29412</v>
      </c>
      <c r="CI91">
        <v>0</v>
      </c>
      <c r="CJ91">
        <v>5609</v>
      </c>
      <c r="CK91">
        <v>1127</v>
      </c>
      <c r="CL91">
        <v>3551</v>
      </c>
      <c r="CM91">
        <v>10287</v>
      </c>
      <c r="CN91">
        <v>0</v>
      </c>
      <c r="CO91">
        <v>10287</v>
      </c>
      <c r="CP91">
        <v>0</v>
      </c>
      <c r="CQ91">
        <v>1116</v>
      </c>
      <c r="CR91">
        <v>273</v>
      </c>
      <c r="CS91">
        <v>6</v>
      </c>
      <c r="CT91">
        <v>1395</v>
      </c>
      <c r="CU91">
        <v>1395</v>
      </c>
      <c r="CV91" s="54">
        <v>104320</v>
      </c>
      <c r="CW91" s="54">
        <v>11218</v>
      </c>
      <c r="CX91" s="54">
        <v>286032</v>
      </c>
      <c r="CY91" s="54">
        <v>0</v>
      </c>
      <c r="CZ91" s="54">
        <v>156</v>
      </c>
      <c r="DA91">
        <v>0</v>
      </c>
      <c r="DB91">
        <v>4</v>
      </c>
      <c r="DC91">
        <v>60</v>
      </c>
      <c r="DD91">
        <v>64</v>
      </c>
      <c r="DE91">
        <v>5</v>
      </c>
      <c r="DF91">
        <v>138</v>
      </c>
      <c r="DG91">
        <v>82538</v>
      </c>
      <c r="DH91">
        <v>59208</v>
      </c>
      <c r="DI91">
        <v>308543</v>
      </c>
      <c r="DJ91">
        <v>34821</v>
      </c>
      <c r="DK91">
        <v>485110</v>
      </c>
      <c r="DL91">
        <v>2630</v>
      </c>
      <c r="DM91">
        <v>834</v>
      </c>
      <c r="DN91">
        <v>389</v>
      </c>
      <c r="DO91">
        <v>3853</v>
      </c>
      <c r="DP91">
        <v>27167</v>
      </c>
      <c r="DQ91">
        <v>77382</v>
      </c>
      <c r="DR91">
        <v>22787</v>
      </c>
      <c r="DS91">
        <v>1088</v>
      </c>
      <c r="DT91">
        <v>0</v>
      </c>
      <c r="DU91">
        <v>0</v>
      </c>
      <c r="DV91">
        <v>12880</v>
      </c>
      <c r="DW91">
        <v>11181</v>
      </c>
      <c r="DX91">
        <v>18</v>
      </c>
      <c r="DY91">
        <v>47</v>
      </c>
      <c r="DZ91">
        <v>70</v>
      </c>
      <c r="EA91">
        <v>102450</v>
      </c>
      <c r="EB91">
        <v>16950</v>
      </c>
      <c r="EC91" t="s">
        <v>703</v>
      </c>
      <c r="ED91">
        <v>16338</v>
      </c>
      <c r="EE91">
        <v>43</v>
      </c>
      <c r="EF91">
        <v>493801</v>
      </c>
      <c r="EG91">
        <v>17555</v>
      </c>
      <c r="EH91" t="s">
        <v>709</v>
      </c>
      <c r="EI91">
        <v>8</v>
      </c>
      <c r="EJ91">
        <v>89180</v>
      </c>
      <c r="EK91">
        <v>0</v>
      </c>
      <c r="EL91">
        <v>1</v>
      </c>
      <c r="EM91">
        <v>2144651</v>
      </c>
      <c r="EN91">
        <v>821872</v>
      </c>
      <c r="EO91">
        <v>559</v>
      </c>
      <c r="EP91">
        <v>89665</v>
      </c>
      <c r="EQ91">
        <v>8019</v>
      </c>
      <c r="ER91">
        <v>37373</v>
      </c>
      <c r="ES91">
        <v>932</v>
      </c>
      <c r="ET91">
        <v>798</v>
      </c>
      <c r="EU91">
        <v>31938</v>
      </c>
      <c r="EV91">
        <v>0</v>
      </c>
      <c r="EW91">
        <v>0</v>
      </c>
      <c r="EX91">
        <v>24758</v>
      </c>
      <c r="EY91">
        <v>6881</v>
      </c>
      <c r="EZ91">
        <v>23244</v>
      </c>
      <c r="FA91">
        <v>2180</v>
      </c>
      <c r="FB91">
        <v>0</v>
      </c>
      <c r="FC91">
        <v>0</v>
      </c>
      <c r="FD91">
        <v>47005</v>
      </c>
      <c r="FE91">
        <v>0</v>
      </c>
      <c r="FF91">
        <v>0</v>
      </c>
      <c r="FG91">
        <v>273352</v>
      </c>
      <c r="FH91">
        <v>60459</v>
      </c>
      <c r="FI91">
        <v>749435</v>
      </c>
      <c r="FJ91">
        <v>0</v>
      </c>
      <c r="FK91">
        <v>-20485</v>
      </c>
      <c r="FL91">
        <v>0</v>
      </c>
      <c r="FM91">
        <v>4029284</v>
      </c>
      <c r="FN91">
        <v>13309</v>
      </c>
      <c r="FO91">
        <v>0</v>
      </c>
      <c r="FP91">
        <v>63817</v>
      </c>
      <c r="FQ91">
        <v>0</v>
      </c>
      <c r="FR91">
        <v>0</v>
      </c>
      <c r="FS91">
        <v>20000</v>
      </c>
      <c r="FT91">
        <v>0</v>
      </c>
      <c r="FU91">
        <v>18600</v>
      </c>
      <c r="FV91">
        <v>49</v>
      </c>
      <c r="FW91">
        <v>115775</v>
      </c>
      <c r="FX91">
        <v>3913509</v>
      </c>
      <c r="FY91">
        <v>626500</v>
      </c>
      <c r="FZ91">
        <v>2735900</v>
      </c>
      <c r="GA91">
        <v>665600</v>
      </c>
      <c r="GB91">
        <v>326400</v>
      </c>
      <c r="GC91">
        <v>1226800</v>
      </c>
      <c r="GD91">
        <v>4954700</v>
      </c>
      <c r="GE91">
        <v>511900</v>
      </c>
      <c r="GF91">
        <v>4442800</v>
      </c>
      <c r="GG91">
        <v>767500</v>
      </c>
      <c r="GH91">
        <v>0</v>
      </c>
      <c r="GI91">
        <v>370175</v>
      </c>
      <c r="GJ91">
        <v>0</v>
      </c>
      <c r="GK91">
        <v>0</v>
      </c>
      <c r="GL91">
        <v>0</v>
      </c>
      <c r="GM91">
        <v>0</v>
      </c>
      <c r="GN91">
        <v>370175</v>
      </c>
      <c r="GO91">
        <v>16301</v>
      </c>
      <c r="GP91">
        <v>4971</v>
      </c>
      <c r="GQ91">
        <v>5409</v>
      </c>
      <c r="GR91">
        <v>486</v>
      </c>
      <c r="GS91">
        <v>14727</v>
      </c>
      <c r="GT91">
        <v>2607</v>
      </c>
      <c r="GU91">
        <v>5356</v>
      </c>
      <c r="GV91" s="54">
        <v>97</v>
      </c>
      <c r="GW91">
        <v>2097</v>
      </c>
      <c r="GX91">
        <v>138</v>
      </c>
      <c r="GY91">
        <v>34080</v>
      </c>
      <c r="GZ91">
        <v>289</v>
      </c>
      <c r="HA91">
        <v>0</v>
      </c>
      <c r="HB91">
        <v>0</v>
      </c>
      <c r="HG91"/>
      <c r="HH91"/>
      <c r="HI91"/>
      <c r="HJ91"/>
      <c r="HK91"/>
      <c r="HL91"/>
      <c r="HM91"/>
      <c r="HN91"/>
      <c r="HO91"/>
    </row>
    <row r="92" spans="1:223" ht="12.75" customHeight="1" x14ac:dyDescent="0.35">
      <c r="A92" s="428" t="s">
        <v>1027</v>
      </c>
      <c r="B92" s="429">
        <v>4</v>
      </c>
      <c r="C92" s="428" t="s">
        <v>1026</v>
      </c>
      <c r="D92" s="428" t="s">
        <v>1372</v>
      </c>
      <c r="E92" s="54" t="s">
        <v>1373</v>
      </c>
      <c r="F92" s="430" t="s">
        <v>1121</v>
      </c>
      <c r="G92" s="428">
        <v>41</v>
      </c>
      <c r="H92" s="428">
        <v>0</v>
      </c>
      <c r="I92" s="54" t="s">
        <v>43</v>
      </c>
      <c r="J92" s="54" t="s">
        <v>60</v>
      </c>
      <c r="L92" t="s">
        <v>708</v>
      </c>
      <c r="M92">
        <v>0</v>
      </c>
      <c r="N92">
        <v>0</v>
      </c>
      <c r="O92">
        <v>0</v>
      </c>
      <c r="P92">
        <v>0</v>
      </c>
      <c r="Q92">
        <v>0</v>
      </c>
      <c r="R92">
        <v>0</v>
      </c>
      <c r="S92">
        <v>5</v>
      </c>
      <c r="T92">
        <v>0</v>
      </c>
      <c r="U92">
        <v>0</v>
      </c>
      <c r="V92">
        <v>0</v>
      </c>
      <c r="W92">
        <v>4</v>
      </c>
      <c r="X92">
        <v>1</v>
      </c>
      <c r="Y92">
        <v>0</v>
      </c>
      <c r="Z92">
        <v>2</v>
      </c>
      <c r="AA92">
        <v>12</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5</v>
      </c>
      <c r="AX92">
        <v>0</v>
      </c>
      <c r="AY92">
        <v>0</v>
      </c>
      <c r="AZ92">
        <v>0</v>
      </c>
      <c r="BA92">
        <v>4</v>
      </c>
      <c r="BB92">
        <v>1</v>
      </c>
      <c r="BC92">
        <v>0</v>
      </c>
      <c r="BD92">
        <v>2</v>
      </c>
      <c r="BE92">
        <v>12</v>
      </c>
      <c r="BF92">
        <v>1</v>
      </c>
      <c r="BG92">
        <v>0</v>
      </c>
      <c r="BH92">
        <v>0</v>
      </c>
      <c r="BI92">
        <v>0</v>
      </c>
      <c r="BJ92" t="s">
        <v>1308</v>
      </c>
      <c r="BK92">
        <v>16660</v>
      </c>
      <c r="BL92" t="s">
        <v>1308</v>
      </c>
      <c r="BM92">
        <v>7148</v>
      </c>
      <c r="BN92">
        <v>69</v>
      </c>
      <c r="BO92">
        <v>82800</v>
      </c>
      <c r="BP92">
        <v>3560</v>
      </c>
      <c r="BQ92">
        <v>11</v>
      </c>
      <c r="BR92">
        <v>0</v>
      </c>
      <c r="BS92">
        <v>141268</v>
      </c>
      <c r="BT92">
        <v>1588</v>
      </c>
      <c r="BU92">
        <v>46937</v>
      </c>
      <c r="BV92">
        <v>43823</v>
      </c>
      <c r="BW92">
        <v>28543</v>
      </c>
      <c r="BX92">
        <v>11345</v>
      </c>
      <c r="BY92">
        <v>130648</v>
      </c>
      <c r="BZ92">
        <v>3517</v>
      </c>
      <c r="CA92">
        <v>135753</v>
      </c>
      <c r="CB92">
        <v>0</v>
      </c>
      <c r="CC92">
        <v>2415</v>
      </c>
      <c r="CD92">
        <v>874</v>
      </c>
      <c r="CE92">
        <v>839</v>
      </c>
      <c r="CF92">
        <v>273</v>
      </c>
      <c r="CG92">
        <v>4401</v>
      </c>
      <c r="CH92">
        <v>4401</v>
      </c>
      <c r="CI92">
        <v>379</v>
      </c>
      <c r="CJ92">
        <v>3165</v>
      </c>
      <c r="CK92">
        <v>398</v>
      </c>
      <c r="CL92">
        <v>106</v>
      </c>
      <c r="CM92">
        <v>3669</v>
      </c>
      <c r="CN92">
        <v>0</v>
      </c>
      <c r="CO92">
        <v>4048</v>
      </c>
      <c r="CP92">
        <v>0</v>
      </c>
      <c r="CQ92">
        <v>66</v>
      </c>
      <c r="CR92">
        <v>0</v>
      </c>
      <c r="CS92">
        <v>0</v>
      </c>
      <c r="CT92">
        <v>66</v>
      </c>
      <c r="CU92">
        <v>66</v>
      </c>
      <c r="CV92" s="54">
        <v>1804</v>
      </c>
      <c r="CW92" s="54">
        <v>70000</v>
      </c>
      <c r="CX92" s="54">
        <v>1125</v>
      </c>
      <c r="CY92" s="54">
        <v>0</v>
      </c>
      <c r="CZ92" s="54">
        <v>0</v>
      </c>
      <c r="DA92">
        <v>0</v>
      </c>
      <c r="DB92">
        <v>1</v>
      </c>
      <c r="DC92">
        <v>18</v>
      </c>
      <c r="DD92">
        <v>19</v>
      </c>
      <c r="DE92">
        <v>0</v>
      </c>
      <c r="DF92">
        <v>0</v>
      </c>
      <c r="DG92">
        <v>46029</v>
      </c>
      <c r="DH92">
        <v>7149</v>
      </c>
      <c r="DI92">
        <v>19778</v>
      </c>
      <c r="DJ92">
        <v>3103</v>
      </c>
      <c r="DK92">
        <v>76059</v>
      </c>
      <c r="DL92">
        <v>1951</v>
      </c>
      <c r="DM92">
        <v>89</v>
      </c>
      <c r="DN92">
        <v>11</v>
      </c>
      <c r="DO92">
        <v>2051</v>
      </c>
      <c r="DP92">
        <v>12421</v>
      </c>
      <c r="DQ92">
        <v>797000</v>
      </c>
      <c r="DR92">
        <v>14296</v>
      </c>
      <c r="DS92">
        <v>0</v>
      </c>
      <c r="DT92">
        <v>0</v>
      </c>
      <c r="DU92">
        <v>0</v>
      </c>
      <c r="DV92">
        <v>2395</v>
      </c>
      <c r="DW92">
        <v>619</v>
      </c>
      <c r="DX92">
        <v>74</v>
      </c>
      <c r="DY92">
        <v>80</v>
      </c>
      <c r="DZ92">
        <v>88</v>
      </c>
      <c r="EA92">
        <v>13329</v>
      </c>
      <c r="EB92">
        <v>47</v>
      </c>
      <c r="EC92" t="s">
        <v>706</v>
      </c>
      <c r="ED92">
        <v>4290</v>
      </c>
      <c r="EE92">
        <v>20</v>
      </c>
      <c r="EF92">
        <v>40705</v>
      </c>
      <c r="EG92">
        <v>0</v>
      </c>
      <c r="EH92" t="s">
        <v>706</v>
      </c>
      <c r="EI92">
        <v>6</v>
      </c>
      <c r="EJ92">
        <v>21082</v>
      </c>
      <c r="EK92">
        <v>3</v>
      </c>
      <c r="EL92">
        <v>0</v>
      </c>
      <c r="EM92">
        <v>604677.9</v>
      </c>
      <c r="EN92">
        <v>110583.22</v>
      </c>
      <c r="EO92">
        <v>1040</v>
      </c>
      <c r="EP92">
        <v>12574.45</v>
      </c>
      <c r="EQ92">
        <v>2778.18</v>
      </c>
      <c r="ER92">
        <v>1997.8</v>
      </c>
      <c r="ES92">
        <v>718.62</v>
      </c>
      <c r="ET92">
        <v>6868</v>
      </c>
      <c r="EU92">
        <v>1609.54</v>
      </c>
      <c r="EV92">
        <v>0</v>
      </c>
      <c r="EW92">
        <v>0</v>
      </c>
      <c r="EX92">
        <v>13012.78</v>
      </c>
      <c r="EY92">
        <v>0</v>
      </c>
      <c r="EZ92">
        <v>0</v>
      </c>
      <c r="FA92">
        <v>0</v>
      </c>
      <c r="FB92">
        <v>0</v>
      </c>
      <c r="FC92">
        <v>0</v>
      </c>
      <c r="FD92">
        <v>0</v>
      </c>
      <c r="FE92">
        <v>71211.45</v>
      </c>
      <c r="FF92">
        <v>0</v>
      </c>
      <c r="FG92">
        <v>111810.82</v>
      </c>
      <c r="FH92">
        <v>224.37</v>
      </c>
      <c r="FI92">
        <v>26253.38</v>
      </c>
      <c r="FJ92">
        <v>5405.7</v>
      </c>
      <c r="FK92">
        <v>212.25</v>
      </c>
      <c r="FL92">
        <v>0</v>
      </c>
      <c r="FM92">
        <v>859167.6399999999</v>
      </c>
      <c r="FN92">
        <v>89</v>
      </c>
      <c r="FO92">
        <v>20</v>
      </c>
      <c r="FP92">
        <v>0</v>
      </c>
      <c r="FQ92">
        <v>0</v>
      </c>
      <c r="FR92">
        <v>0</v>
      </c>
      <c r="FS92">
        <v>60482.2</v>
      </c>
      <c r="FT92">
        <v>0</v>
      </c>
      <c r="FU92">
        <v>1869.62</v>
      </c>
      <c r="FV92">
        <v>0</v>
      </c>
      <c r="FW92">
        <v>62460.82</v>
      </c>
      <c r="FX92">
        <v>796706.82</v>
      </c>
      <c r="FY92">
        <v>0</v>
      </c>
      <c r="FZ92">
        <v>512153</v>
      </c>
      <c r="GA92">
        <v>117587.69</v>
      </c>
      <c r="GB92">
        <v>129226</v>
      </c>
      <c r="GC92">
        <v>36618</v>
      </c>
      <c r="GD92">
        <v>795584.69</v>
      </c>
      <c r="GE92">
        <v>45622</v>
      </c>
      <c r="GF92">
        <v>749962.69</v>
      </c>
      <c r="GG92">
        <v>0</v>
      </c>
      <c r="GH92">
        <v>0</v>
      </c>
      <c r="GI92">
        <v>4051.5</v>
      </c>
      <c r="GJ92">
        <v>0</v>
      </c>
      <c r="GK92">
        <v>0</v>
      </c>
      <c r="GL92">
        <v>0</v>
      </c>
      <c r="GM92">
        <v>0</v>
      </c>
      <c r="GN92">
        <v>4051.5</v>
      </c>
      <c r="GO92">
        <v>7577</v>
      </c>
      <c r="GP92">
        <v>1118</v>
      </c>
      <c r="GQ92">
        <v>3229</v>
      </c>
      <c r="GR92">
        <v>497</v>
      </c>
      <c r="GS92">
        <v>8706</v>
      </c>
      <c r="GT92">
        <v>1301</v>
      </c>
      <c r="GU92">
        <v>3689</v>
      </c>
      <c r="GV92" s="54">
        <v>600</v>
      </c>
      <c r="GW92">
        <v>276</v>
      </c>
      <c r="GX92">
        <v>0</v>
      </c>
      <c r="GY92">
        <v>4053</v>
      </c>
      <c r="GZ92">
        <v>0</v>
      </c>
      <c r="HA92">
        <v>0</v>
      </c>
      <c r="HB92" t="s">
        <v>7341</v>
      </c>
      <c r="HG92"/>
      <c r="HH92"/>
      <c r="HI92"/>
      <c r="HJ92"/>
      <c r="HK92"/>
      <c r="HL92"/>
      <c r="HM92"/>
      <c r="HN92"/>
      <c r="HO92"/>
    </row>
    <row r="93" spans="1:223" ht="12.75" customHeight="1" x14ac:dyDescent="0.35">
      <c r="A93" s="428" t="s">
        <v>1027</v>
      </c>
      <c r="B93" s="429">
        <v>5</v>
      </c>
      <c r="C93" s="428" t="s">
        <v>1026</v>
      </c>
      <c r="D93" s="428" t="s">
        <v>1375</v>
      </c>
      <c r="E93" s="54" t="s">
        <v>1376</v>
      </c>
      <c r="F93" s="430" t="s">
        <v>1121</v>
      </c>
      <c r="G93" s="428">
        <v>41.5</v>
      </c>
      <c r="H93" s="428">
        <v>0</v>
      </c>
      <c r="I93" s="54" t="s">
        <v>43</v>
      </c>
      <c r="J93" s="54" t="s">
        <v>60</v>
      </c>
      <c r="L93" t="s">
        <v>963</v>
      </c>
      <c r="M93">
        <v>0</v>
      </c>
      <c r="N93">
        <v>1</v>
      </c>
      <c r="O93">
        <v>3</v>
      </c>
      <c r="P93">
        <v>1</v>
      </c>
      <c r="Q93">
        <v>4</v>
      </c>
      <c r="R93">
        <v>4</v>
      </c>
      <c r="S93">
        <v>0</v>
      </c>
      <c r="T93">
        <v>0</v>
      </c>
      <c r="U93">
        <v>2</v>
      </c>
      <c r="V93">
        <v>0</v>
      </c>
      <c r="W93">
        <v>0</v>
      </c>
      <c r="X93">
        <v>0</v>
      </c>
      <c r="Y93">
        <v>0</v>
      </c>
      <c r="Z93">
        <v>0</v>
      </c>
      <c r="AA93">
        <v>15</v>
      </c>
      <c r="AB93">
        <v>0</v>
      </c>
      <c r="AC93">
        <v>0</v>
      </c>
      <c r="AD93">
        <v>0</v>
      </c>
      <c r="AE93">
        <v>0</v>
      </c>
      <c r="AF93">
        <v>0</v>
      </c>
      <c r="AG93">
        <v>0</v>
      </c>
      <c r="AH93">
        <v>0</v>
      </c>
      <c r="AI93">
        <v>0</v>
      </c>
      <c r="AJ93">
        <v>0</v>
      </c>
      <c r="AK93">
        <v>0</v>
      </c>
      <c r="AL93">
        <v>0</v>
      </c>
      <c r="AM93">
        <v>0</v>
      </c>
      <c r="AN93">
        <v>0</v>
      </c>
      <c r="AO93">
        <v>0</v>
      </c>
      <c r="AP93">
        <v>0</v>
      </c>
      <c r="AQ93">
        <v>0</v>
      </c>
      <c r="AR93">
        <v>1</v>
      </c>
      <c r="AS93">
        <v>3</v>
      </c>
      <c r="AT93">
        <v>1</v>
      </c>
      <c r="AU93">
        <v>4</v>
      </c>
      <c r="AV93">
        <v>4</v>
      </c>
      <c r="AW93">
        <v>0</v>
      </c>
      <c r="AX93">
        <v>0</v>
      </c>
      <c r="AY93">
        <v>2</v>
      </c>
      <c r="AZ93">
        <v>0</v>
      </c>
      <c r="BA93">
        <v>0</v>
      </c>
      <c r="BB93">
        <v>0</v>
      </c>
      <c r="BC93">
        <v>0</v>
      </c>
      <c r="BD93">
        <v>0</v>
      </c>
      <c r="BE93">
        <v>15</v>
      </c>
      <c r="BF93">
        <v>1</v>
      </c>
      <c r="BG93">
        <v>0</v>
      </c>
      <c r="BH93">
        <v>0</v>
      </c>
      <c r="BI93">
        <v>0</v>
      </c>
      <c r="BJ93" t="s">
        <v>7342</v>
      </c>
      <c r="BK93">
        <v>59684</v>
      </c>
      <c r="BL93" t="s">
        <v>7342</v>
      </c>
      <c r="BM93">
        <v>29471</v>
      </c>
      <c r="BN93">
        <v>119</v>
      </c>
      <c r="BO93">
        <v>176460</v>
      </c>
      <c r="BP93">
        <v>39688</v>
      </c>
      <c r="BQ93">
        <v>13</v>
      </c>
      <c r="BR93">
        <v>185318</v>
      </c>
      <c r="BS93">
        <v>570316</v>
      </c>
      <c r="BT93">
        <v>135083</v>
      </c>
      <c r="BU93">
        <v>78600</v>
      </c>
      <c r="BV93">
        <v>206301</v>
      </c>
      <c r="BW93">
        <v>60366</v>
      </c>
      <c r="BX93">
        <v>16689</v>
      </c>
      <c r="BY93">
        <v>361956</v>
      </c>
      <c r="BZ93">
        <v>12403</v>
      </c>
      <c r="CA93">
        <v>509442</v>
      </c>
      <c r="CB93">
        <v>0</v>
      </c>
      <c r="CC93">
        <v>3845</v>
      </c>
      <c r="CD93">
        <v>3761</v>
      </c>
      <c r="CE93">
        <v>6554</v>
      </c>
      <c r="CF93">
        <v>1480</v>
      </c>
      <c r="CG93">
        <v>15640</v>
      </c>
      <c r="CH93">
        <v>15640</v>
      </c>
      <c r="CI93">
        <v>187</v>
      </c>
      <c r="CJ93">
        <v>5949</v>
      </c>
      <c r="CK93">
        <v>1018</v>
      </c>
      <c r="CL93">
        <v>6650</v>
      </c>
      <c r="CM93">
        <v>13617</v>
      </c>
      <c r="CN93">
        <v>1781</v>
      </c>
      <c r="CO93">
        <v>15585</v>
      </c>
      <c r="CP93">
        <v>0</v>
      </c>
      <c r="CQ93">
        <v>412</v>
      </c>
      <c r="CR93">
        <v>123</v>
      </c>
      <c r="CS93">
        <v>1</v>
      </c>
      <c r="CT93">
        <v>536</v>
      </c>
      <c r="CU93">
        <v>536</v>
      </c>
      <c r="CV93" s="54">
        <v>16237</v>
      </c>
      <c r="CW93" s="54">
        <v>11545</v>
      </c>
      <c r="CX93" s="54">
        <v>5980</v>
      </c>
      <c r="CY93" s="54">
        <v>0</v>
      </c>
      <c r="CZ93" s="54">
        <v>0</v>
      </c>
      <c r="DA93">
        <v>127</v>
      </c>
      <c r="DB93">
        <v>0</v>
      </c>
      <c r="DC93">
        <v>66.8</v>
      </c>
      <c r="DD93">
        <v>66.8</v>
      </c>
      <c r="DE93">
        <v>101</v>
      </c>
      <c r="DF93">
        <v>1577</v>
      </c>
      <c r="DG93">
        <v>95157</v>
      </c>
      <c r="DH93">
        <v>56696</v>
      </c>
      <c r="DI93">
        <v>138106</v>
      </c>
      <c r="DJ93">
        <v>17815</v>
      </c>
      <c r="DK93">
        <v>307774</v>
      </c>
      <c r="DL93">
        <v>6545</v>
      </c>
      <c r="DM93">
        <v>1167</v>
      </c>
      <c r="DN93">
        <v>385</v>
      </c>
      <c r="DO93">
        <v>8097</v>
      </c>
      <c r="DP93">
        <v>25935</v>
      </c>
      <c r="DQ93">
        <v>138143</v>
      </c>
      <c r="DR93">
        <v>24627</v>
      </c>
      <c r="DS93">
        <v>0</v>
      </c>
      <c r="DT93">
        <v>0</v>
      </c>
      <c r="DU93">
        <v>5</v>
      </c>
      <c r="DV93">
        <v>31126</v>
      </c>
      <c r="DW93">
        <v>20629</v>
      </c>
      <c r="DX93">
        <v>47</v>
      </c>
      <c r="DY93">
        <v>78</v>
      </c>
      <c r="DZ93">
        <v>87</v>
      </c>
      <c r="EA93">
        <v>0</v>
      </c>
      <c r="EB93">
        <v>0</v>
      </c>
      <c r="EC93" t="s">
        <v>180</v>
      </c>
      <c r="ED93">
        <v>37118</v>
      </c>
      <c r="EE93">
        <v>307</v>
      </c>
      <c r="EF93">
        <v>192107</v>
      </c>
      <c r="EG93">
        <v>0</v>
      </c>
      <c r="EH93" t="s">
        <v>709</v>
      </c>
      <c r="EI93">
        <v>0</v>
      </c>
      <c r="EJ93">
        <v>506574</v>
      </c>
      <c r="EK93">
        <v>68</v>
      </c>
      <c r="EL93">
        <v>44</v>
      </c>
      <c r="EM93">
        <v>2128500.31</v>
      </c>
      <c r="EN93">
        <v>740784.64999999828</v>
      </c>
      <c r="EO93">
        <v>0</v>
      </c>
      <c r="EP93">
        <v>63380.06</v>
      </c>
      <c r="EQ93">
        <v>48969.62</v>
      </c>
      <c r="ER93">
        <v>54071.44</v>
      </c>
      <c r="ES93">
        <v>11683.27</v>
      </c>
      <c r="ET93">
        <v>319.23</v>
      </c>
      <c r="EU93">
        <v>19995</v>
      </c>
      <c r="EV93">
        <v>1150</v>
      </c>
      <c r="EW93">
        <v>0</v>
      </c>
      <c r="EX93">
        <v>13967</v>
      </c>
      <c r="EY93">
        <v>13765</v>
      </c>
      <c r="EZ93">
        <v>14664</v>
      </c>
      <c r="FA93">
        <v>0</v>
      </c>
      <c r="FB93">
        <v>0</v>
      </c>
      <c r="FC93">
        <v>0</v>
      </c>
      <c r="FD93">
        <v>17472.830000000002</v>
      </c>
      <c r="FE93">
        <v>0</v>
      </c>
      <c r="FF93">
        <v>2395.6</v>
      </c>
      <c r="FG93">
        <v>261833.05000000002</v>
      </c>
      <c r="FH93">
        <v>308671.61000000004</v>
      </c>
      <c r="FI93">
        <v>401686.42000000068</v>
      </c>
      <c r="FJ93">
        <v>34883.860000000008</v>
      </c>
      <c r="FK93">
        <v>61200</v>
      </c>
      <c r="FL93">
        <v>257277.32000000004</v>
      </c>
      <c r="FM93">
        <v>4194837.2199999988</v>
      </c>
      <c r="FN93">
        <v>27804.85</v>
      </c>
      <c r="FO93">
        <v>0</v>
      </c>
      <c r="FP93">
        <v>7716.08</v>
      </c>
      <c r="FQ93">
        <v>0</v>
      </c>
      <c r="FR93">
        <v>3304.49</v>
      </c>
      <c r="FS93">
        <v>295632</v>
      </c>
      <c r="FT93">
        <v>0</v>
      </c>
      <c r="FU93">
        <v>23969.42</v>
      </c>
      <c r="FV93">
        <v>0</v>
      </c>
      <c r="FW93">
        <v>358426.83999999997</v>
      </c>
      <c r="FX93">
        <v>3836410.379999999</v>
      </c>
      <c r="FY93">
        <v>38382</v>
      </c>
      <c r="FZ93">
        <v>2962788</v>
      </c>
      <c r="GA93">
        <v>668328</v>
      </c>
      <c r="GB93">
        <v>311261</v>
      </c>
      <c r="GC93">
        <v>1120914</v>
      </c>
      <c r="GD93">
        <v>5063291</v>
      </c>
      <c r="GE93">
        <v>97110</v>
      </c>
      <c r="GF93">
        <v>4966181</v>
      </c>
      <c r="GG93">
        <v>197440</v>
      </c>
      <c r="GH93">
        <v>0</v>
      </c>
      <c r="GI93">
        <v>0</v>
      </c>
      <c r="GJ93">
        <v>0</v>
      </c>
      <c r="GK93">
        <v>0</v>
      </c>
      <c r="GL93">
        <v>0</v>
      </c>
      <c r="GM93">
        <v>0</v>
      </c>
      <c r="GN93">
        <v>0</v>
      </c>
      <c r="GO93">
        <v>18631</v>
      </c>
      <c r="GP93">
        <v>4869</v>
      </c>
      <c r="GQ93">
        <v>2185</v>
      </c>
      <c r="GR93">
        <v>250</v>
      </c>
      <c r="GS93">
        <v>13886</v>
      </c>
      <c r="GT93">
        <v>3015</v>
      </c>
      <c r="GU93">
        <v>2679</v>
      </c>
      <c r="GV93" s="54">
        <v>58</v>
      </c>
      <c r="GW93">
        <v>871</v>
      </c>
      <c r="GX93">
        <v>574</v>
      </c>
      <c r="GY93">
        <v>11177</v>
      </c>
      <c r="GZ93">
        <v>2494</v>
      </c>
      <c r="HA93" t="s">
        <v>7343</v>
      </c>
      <c r="HB93">
        <v>0</v>
      </c>
      <c r="HG93"/>
      <c r="HH93"/>
      <c r="HI93"/>
      <c r="HJ93"/>
      <c r="HK93"/>
      <c r="HL93"/>
      <c r="HM93"/>
      <c r="HN93"/>
      <c r="HO93"/>
    </row>
    <row r="94" spans="1:223" ht="12.75" customHeight="1" x14ac:dyDescent="0.35">
      <c r="A94" s="428" t="s">
        <v>1027</v>
      </c>
      <c r="B94" s="429">
        <v>6</v>
      </c>
      <c r="C94" s="428" t="s">
        <v>1026</v>
      </c>
      <c r="D94" s="428" t="s">
        <v>1378</v>
      </c>
      <c r="E94" s="54" t="s">
        <v>1379</v>
      </c>
      <c r="F94" s="430" t="s">
        <v>1121</v>
      </c>
      <c r="G94" s="428">
        <v>26.5</v>
      </c>
      <c r="H94" s="428">
        <v>0</v>
      </c>
      <c r="I94" s="54" t="s">
        <v>43</v>
      </c>
      <c r="J94" s="54" t="s">
        <v>60</v>
      </c>
      <c r="L94" t="s">
        <v>935</v>
      </c>
      <c r="M94">
        <v>7</v>
      </c>
      <c r="N94">
        <v>0</v>
      </c>
      <c r="O94">
        <v>1</v>
      </c>
      <c r="P94">
        <v>1</v>
      </c>
      <c r="Q94">
        <v>0</v>
      </c>
      <c r="R94">
        <v>0</v>
      </c>
      <c r="S94">
        <v>1</v>
      </c>
      <c r="T94">
        <v>0</v>
      </c>
      <c r="U94">
        <v>0</v>
      </c>
      <c r="V94">
        <v>0</v>
      </c>
      <c r="W94">
        <v>0</v>
      </c>
      <c r="X94">
        <v>0</v>
      </c>
      <c r="Y94">
        <v>0</v>
      </c>
      <c r="Z94">
        <v>0</v>
      </c>
      <c r="AA94">
        <v>10</v>
      </c>
      <c r="AB94">
        <v>0</v>
      </c>
      <c r="AC94">
        <v>0</v>
      </c>
      <c r="AD94">
        <v>0</v>
      </c>
      <c r="AE94">
        <v>0</v>
      </c>
      <c r="AF94">
        <v>0</v>
      </c>
      <c r="AG94">
        <v>0</v>
      </c>
      <c r="AH94">
        <v>0</v>
      </c>
      <c r="AI94">
        <v>0</v>
      </c>
      <c r="AJ94">
        <v>0</v>
      </c>
      <c r="AK94">
        <v>0</v>
      </c>
      <c r="AL94">
        <v>0</v>
      </c>
      <c r="AM94">
        <v>0</v>
      </c>
      <c r="AN94">
        <v>0</v>
      </c>
      <c r="AO94">
        <v>0</v>
      </c>
      <c r="AP94">
        <v>0</v>
      </c>
      <c r="AQ94">
        <v>7</v>
      </c>
      <c r="AR94">
        <v>0</v>
      </c>
      <c r="AS94">
        <v>1</v>
      </c>
      <c r="AT94">
        <v>1</v>
      </c>
      <c r="AU94">
        <v>0</v>
      </c>
      <c r="AV94">
        <v>0</v>
      </c>
      <c r="AW94">
        <v>1</v>
      </c>
      <c r="AX94">
        <v>0</v>
      </c>
      <c r="AY94">
        <v>0</v>
      </c>
      <c r="AZ94">
        <v>0</v>
      </c>
      <c r="BA94">
        <v>0</v>
      </c>
      <c r="BB94">
        <v>0</v>
      </c>
      <c r="BC94">
        <v>0</v>
      </c>
      <c r="BD94">
        <v>0</v>
      </c>
      <c r="BE94">
        <v>10</v>
      </c>
      <c r="BF94">
        <v>1</v>
      </c>
      <c r="BG94">
        <v>0</v>
      </c>
      <c r="BH94">
        <v>0</v>
      </c>
      <c r="BI94">
        <v>0</v>
      </c>
      <c r="BJ94" t="s">
        <v>3173</v>
      </c>
      <c r="BK94">
        <v>139805</v>
      </c>
      <c r="BL94" t="s">
        <v>3173</v>
      </c>
      <c r="BM94">
        <v>191248</v>
      </c>
      <c r="BN94">
        <v>191</v>
      </c>
      <c r="BO94">
        <v>302287</v>
      </c>
      <c r="BP94">
        <v>76924</v>
      </c>
      <c r="BQ94">
        <v>10</v>
      </c>
      <c r="BR94">
        <v>133179</v>
      </c>
      <c r="BS94">
        <v>234355</v>
      </c>
      <c r="BT94">
        <v>5280</v>
      </c>
      <c r="BU94">
        <v>71506</v>
      </c>
      <c r="BV94">
        <v>44417</v>
      </c>
      <c r="BW94">
        <v>87445</v>
      </c>
      <c r="BX94">
        <v>19892</v>
      </c>
      <c r="BY94">
        <v>223260</v>
      </c>
      <c r="BZ94">
        <v>3646</v>
      </c>
      <c r="CA94">
        <v>232186</v>
      </c>
      <c r="CB94">
        <v>79</v>
      </c>
      <c r="CC94">
        <v>11793</v>
      </c>
      <c r="CD94">
        <v>4195</v>
      </c>
      <c r="CE94">
        <v>17998</v>
      </c>
      <c r="CF94">
        <v>2780</v>
      </c>
      <c r="CG94">
        <v>36766</v>
      </c>
      <c r="CH94">
        <v>36845</v>
      </c>
      <c r="CI94">
        <v>0</v>
      </c>
      <c r="CJ94">
        <v>2015</v>
      </c>
      <c r="CK94">
        <v>352</v>
      </c>
      <c r="CL94">
        <v>3574</v>
      </c>
      <c r="CM94">
        <v>5941</v>
      </c>
      <c r="CN94">
        <v>137</v>
      </c>
      <c r="CO94">
        <v>6078</v>
      </c>
      <c r="CP94">
        <v>0</v>
      </c>
      <c r="CQ94">
        <v>307</v>
      </c>
      <c r="CR94">
        <v>133</v>
      </c>
      <c r="CS94">
        <v>1027</v>
      </c>
      <c r="CT94">
        <v>1467</v>
      </c>
      <c r="CU94">
        <v>1467</v>
      </c>
      <c r="CV94" s="54">
        <v>104320</v>
      </c>
      <c r="CW94" s="54">
        <v>11218</v>
      </c>
      <c r="CX94" s="54">
        <v>288097</v>
      </c>
      <c r="CY94" s="54">
        <v>0</v>
      </c>
      <c r="CZ94" s="54">
        <v>156</v>
      </c>
      <c r="DA94">
        <v>0</v>
      </c>
      <c r="DB94">
        <v>0</v>
      </c>
      <c r="DC94">
        <v>92</v>
      </c>
      <c r="DD94">
        <v>0</v>
      </c>
      <c r="DE94">
        <v>0</v>
      </c>
      <c r="DF94">
        <v>0</v>
      </c>
      <c r="DG94">
        <v>143171</v>
      </c>
      <c r="DH94">
        <v>99125</v>
      </c>
      <c r="DI94">
        <v>702663</v>
      </c>
      <c r="DJ94">
        <v>89376</v>
      </c>
      <c r="DK94">
        <v>1034335</v>
      </c>
      <c r="DL94">
        <v>2508</v>
      </c>
      <c r="DM94">
        <v>556</v>
      </c>
      <c r="DN94">
        <v>8037</v>
      </c>
      <c r="DO94">
        <v>11101</v>
      </c>
      <c r="DP94">
        <v>24896</v>
      </c>
      <c r="DQ94">
        <v>5990</v>
      </c>
      <c r="DR94">
        <v>17783</v>
      </c>
      <c r="DS94">
        <v>0</v>
      </c>
      <c r="DT94">
        <v>6</v>
      </c>
      <c r="DU94">
        <v>0</v>
      </c>
      <c r="DV94">
        <v>7460</v>
      </c>
      <c r="DW94">
        <v>7460</v>
      </c>
      <c r="DX94">
        <v>15</v>
      </c>
      <c r="DY94">
        <v>67</v>
      </c>
      <c r="DZ94">
        <v>82</v>
      </c>
      <c r="EA94">
        <v>0</v>
      </c>
      <c r="EB94">
        <v>0</v>
      </c>
      <c r="EC94" t="s">
        <v>180</v>
      </c>
      <c r="ED94">
        <v>30862</v>
      </c>
      <c r="EE94">
        <v>0</v>
      </c>
      <c r="EF94">
        <v>670800</v>
      </c>
      <c r="EG94">
        <v>0</v>
      </c>
      <c r="EH94" t="s">
        <v>180</v>
      </c>
      <c r="EI94">
        <v>10</v>
      </c>
      <c r="EJ94">
        <v>99659</v>
      </c>
      <c r="EK94">
        <v>0</v>
      </c>
      <c r="EL94">
        <v>0</v>
      </c>
      <c r="EM94">
        <v>2635229.5320000015</v>
      </c>
      <c r="EN94">
        <v>31828.576392779993</v>
      </c>
      <c r="EO94">
        <v>2205.4</v>
      </c>
      <c r="EP94">
        <v>141326.9</v>
      </c>
      <c r="EQ94">
        <v>49006.57</v>
      </c>
      <c r="ER94">
        <v>133202.01999999999</v>
      </c>
      <c r="ES94">
        <v>26835.37</v>
      </c>
      <c r="ET94">
        <v>0</v>
      </c>
      <c r="EU94">
        <v>15370.72</v>
      </c>
      <c r="EV94">
        <v>4475.68</v>
      </c>
      <c r="EW94">
        <v>8355.84</v>
      </c>
      <c r="EX94">
        <v>83794</v>
      </c>
      <c r="EY94">
        <v>12728</v>
      </c>
      <c r="EZ94">
        <v>0</v>
      </c>
      <c r="FA94">
        <v>0</v>
      </c>
      <c r="FB94">
        <v>0</v>
      </c>
      <c r="FC94">
        <v>0</v>
      </c>
      <c r="FD94">
        <v>11475</v>
      </c>
      <c r="FE94">
        <v>0</v>
      </c>
      <c r="FF94">
        <v>0</v>
      </c>
      <c r="FG94">
        <v>488775.5</v>
      </c>
      <c r="FH94">
        <v>85525.283999999985</v>
      </c>
      <c r="FI94">
        <v>30613.9</v>
      </c>
      <c r="FJ94">
        <v>13506.890000000001</v>
      </c>
      <c r="FK94">
        <v>0</v>
      </c>
      <c r="FL94">
        <v>438240</v>
      </c>
      <c r="FM94">
        <v>3723719.6823927816</v>
      </c>
      <c r="FN94">
        <v>0</v>
      </c>
      <c r="FO94">
        <v>0</v>
      </c>
      <c r="FP94">
        <v>20733.155999999999</v>
      </c>
      <c r="FQ94">
        <v>0</v>
      </c>
      <c r="FR94">
        <v>10579.99</v>
      </c>
      <c r="FS94">
        <v>21637.223999999998</v>
      </c>
      <c r="FT94">
        <v>50000</v>
      </c>
      <c r="FU94">
        <v>155106.07</v>
      </c>
      <c r="FV94">
        <v>795010</v>
      </c>
      <c r="FW94">
        <v>1053066.44</v>
      </c>
      <c r="FX94">
        <v>2670653.2423927817</v>
      </c>
      <c r="FY94">
        <v>0</v>
      </c>
      <c r="FZ94">
        <v>0</v>
      </c>
      <c r="GA94">
        <v>0</v>
      </c>
      <c r="GB94">
        <v>0</v>
      </c>
      <c r="GC94">
        <v>0</v>
      </c>
      <c r="GD94">
        <v>0</v>
      </c>
      <c r="GE94">
        <v>0</v>
      </c>
      <c r="GF94">
        <v>0</v>
      </c>
      <c r="GG94">
        <v>0</v>
      </c>
      <c r="GH94">
        <v>0</v>
      </c>
      <c r="GI94">
        <v>0</v>
      </c>
      <c r="GJ94">
        <v>0</v>
      </c>
      <c r="GK94">
        <v>0</v>
      </c>
      <c r="GL94">
        <v>0</v>
      </c>
      <c r="GM94">
        <v>0</v>
      </c>
      <c r="GN94">
        <v>0</v>
      </c>
      <c r="GO94">
        <v>11124</v>
      </c>
      <c r="GP94">
        <v>4255</v>
      </c>
      <c r="GQ94">
        <v>6825</v>
      </c>
      <c r="GR94">
        <v>731</v>
      </c>
      <c r="GS94">
        <v>6802</v>
      </c>
      <c r="GT94">
        <v>3259</v>
      </c>
      <c r="GU94">
        <v>101</v>
      </c>
      <c r="GV94" s="54">
        <v>1858</v>
      </c>
      <c r="GW94">
        <v>3250</v>
      </c>
      <c r="GX94">
        <v>1953</v>
      </c>
      <c r="GY94">
        <v>34570</v>
      </c>
      <c r="GZ94">
        <v>24793</v>
      </c>
      <c r="HA94">
        <v>0</v>
      </c>
      <c r="HB94">
        <v>0</v>
      </c>
      <c r="HG94"/>
      <c r="HH94"/>
      <c r="HI94"/>
      <c r="HJ94"/>
      <c r="HK94"/>
      <c r="HL94"/>
      <c r="HM94"/>
      <c r="HN94"/>
      <c r="HO94"/>
    </row>
    <row r="95" spans="1:223" ht="12.75" customHeight="1" x14ac:dyDescent="0.35">
      <c r="A95" s="428" t="s">
        <v>1027</v>
      </c>
      <c r="B95" s="429">
        <v>7</v>
      </c>
      <c r="C95" s="428" t="s">
        <v>1026</v>
      </c>
      <c r="D95" s="428" t="s">
        <v>1381</v>
      </c>
      <c r="E95" s="54" t="s">
        <v>1208</v>
      </c>
      <c r="F95" s="430" t="s">
        <v>1121</v>
      </c>
      <c r="G95" s="428">
        <v>56.3</v>
      </c>
      <c r="H95" s="428">
        <v>0</v>
      </c>
      <c r="I95" s="54" t="s">
        <v>43</v>
      </c>
      <c r="J95" s="54" t="s">
        <v>60</v>
      </c>
      <c r="L95" t="s">
        <v>1065</v>
      </c>
      <c r="M95">
        <v>0</v>
      </c>
      <c r="N95">
        <v>0</v>
      </c>
      <c r="O95">
        <v>0</v>
      </c>
      <c r="P95">
        <v>1</v>
      </c>
      <c r="Q95">
        <v>0</v>
      </c>
      <c r="R95">
        <v>1</v>
      </c>
      <c r="S95">
        <v>1</v>
      </c>
      <c r="T95">
        <v>1</v>
      </c>
      <c r="U95">
        <v>2</v>
      </c>
      <c r="V95">
        <v>1</v>
      </c>
      <c r="W95">
        <v>1</v>
      </c>
      <c r="X95">
        <v>0</v>
      </c>
      <c r="Y95">
        <v>0</v>
      </c>
      <c r="Z95">
        <v>2</v>
      </c>
      <c r="AA95">
        <v>10</v>
      </c>
      <c r="AB95">
        <v>0</v>
      </c>
      <c r="AC95">
        <v>0</v>
      </c>
      <c r="AD95">
        <v>0</v>
      </c>
      <c r="AE95">
        <v>0</v>
      </c>
      <c r="AF95">
        <v>0</v>
      </c>
      <c r="AG95">
        <v>0</v>
      </c>
      <c r="AH95">
        <v>0</v>
      </c>
      <c r="AI95">
        <v>0</v>
      </c>
      <c r="AJ95">
        <v>0</v>
      </c>
      <c r="AK95">
        <v>0</v>
      </c>
      <c r="AL95">
        <v>0</v>
      </c>
      <c r="AM95">
        <v>0</v>
      </c>
      <c r="AN95">
        <v>0</v>
      </c>
      <c r="AO95">
        <v>0</v>
      </c>
      <c r="AP95">
        <v>0</v>
      </c>
      <c r="AQ95">
        <v>0</v>
      </c>
      <c r="AR95">
        <v>0</v>
      </c>
      <c r="AS95">
        <v>0</v>
      </c>
      <c r="AT95">
        <v>1</v>
      </c>
      <c r="AU95">
        <v>0</v>
      </c>
      <c r="AV95">
        <v>1</v>
      </c>
      <c r="AW95">
        <v>1</v>
      </c>
      <c r="AX95">
        <v>1</v>
      </c>
      <c r="AY95">
        <v>2</v>
      </c>
      <c r="AZ95">
        <v>1</v>
      </c>
      <c r="BA95">
        <v>1</v>
      </c>
      <c r="BB95">
        <v>0</v>
      </c>
      <c r="BC95">
        <v>0</v>
      </c>
      <c r="BD95">
        <v>2</v>
      </c>
      <c r="BE95">
        <v>10</v>
      </c>
      <c r="BF95">
        <v>0.9464285714285714</v>
      </c>
      <c r="BG95">
        <v>5.3571428571428568E-2</v>
      </c>
      <c r="BH95">
        <v>0</v>
      </c>
      <c r="BI95">
        <v>0</v>
      </c>
      <c r="BJ95">
        <v>0</v>
      </c>
      <c r="BK95" t="s">
        <v>7</v>
      </c>
      <c r="BL95" t="s">
        <v>107</v>
      </c>
      <c r="BM95" t="s">
        <v>7</v>
      </c>
      <c r="BN95">
        <v>114</v>
      </c>
      <c r="BO95">
        <v>167279.79999999999</v>
      </c>
      <c r="BP95">
        <v>15213</v>
      </c>
      <c r="BQ95">
        <v>10</v>
      </c>
      <c r="BR95" t="s">
        <v>7</v>
      </c>
      <c r="BS95" t="s">
        <v>7</v>
      </c>
      <c r="BT95">
        <v>9601</v>
      </c>
      <c r="BU95">
        <v>45568</v>
      </c>
      <c r="BV95">
        <v>31021</v>
      </c>
      <c r="BW95">
        <v>52955</v>
      </c>
      <c r="BX95">
        <v>13580</v>
      </c>
      <c r="BY95">
        <v>143124</v>
      </c>
      <c r="BZ95">
        <v>0</v>
      </c>
      <c r="CA95">
        <v>152725</v>
      </c>
      <c r="CB95">
        <v>322</v>
      </c>
      <c r="CC95">
        <v>3394</v>
      </c>
      <c r="CD95">
        <v>1262</v>
      </c>
      <c r="CE95">
        <v>1943</v>
      </c>
      <c r="CF95">
        <v>137</v>
      </c>
      <c r="CG95">
        <v>6736</v>
      </c>
      <c r="CH95">
        <v>7058</v>
      </c>
      <c r="CI95">
        <v>0</v>
      </c>
      <c r="CJ95">
        <v>3874</v>
      </c>
      <c r="CK95">
        <v>243</v>
      </c>
      <c r="CL95">
        <v>3718</v>
      </c>
      <c r="CM95">
        <v>7835</v>
      </c>
      <c r="CN95" t="s">
        <v>7</v>
      </c>
      <c r="CO95" t="s">
        <v>7</v>
      </c>
      <c r="CP95">
        <v>0</v>
      </c>
      <c r="CQ95">
        <v>134</v>
      </c>
      <c r="CR95">
        <v>0</v>
      </c>
      <c r="CS95">
        <v>20</v>
      </c>
      <c r="CT95">
        <v>154</v>
      </c>
      <c r="CU95">
        <v>154</v>
      </c>
      <c r="CV95" s="54">
        <v>30538</v>
      </c>
      <c r="CW95" s="54">
        <v>11589</v>
      </c>
      <c r="CX95" s="54">
        <v>22489</v>
      </c>
      <c r="CY95" s="54">
        <v>0</v>
      </c>
      <c r="CZ95" s="54">
        <v>0</v>
      </c>
      <c r="DA95">
        <v>0</v>
      </c>
      <c r="DB95">
        <v>2</v>
      </c>
      <c r="DC95">
        <v>37</v>
      </c>
      <c r="DD95">
        <v>39</v>
      </c>
      <c r="DE95">
        <v>94</v>
      </c>
      <c r="DF95">
        <v>2929.2</v>
      </c>
      <c r="DG95">
        <v>80223</v>
      </c>
      <c r="DH95">
        <v>30502</v>
      </c>
      <c r="DI95">
        <v>122259</v>
      </c>
      <c r="DJ95">
        <v>15582</v>
      </c>
      <c r="DK95">
        <v>248566</v>
      </c>
      <c r="DL95">
        <v>4794</v>
      </c>
      <c r="DM95">
        <v>200</v>
      </c>
      <c r="DN95">
        <v>2984</v>
      </c>
      <c r="DO95">
        <v>7978</v>
      </c>
      <c r="DP95">
        <v>13258</v>
      </c>
      <c r="DQ95">
        <v>29938</v>
      </c>
      <c r="DR95">
        <v>13947</v>
      </c>
      <c r="DS95">
        <v>0</v>
      </c>
      <c r="DT95">
        <v>0</v>
      </c>
      <c r="DU95">
        <v>0</v>
      </c>
      <c r="DV95">
        <v>29266</v>
      </c>
      <c r="DW95" t="s">
        <v>7</v>
      </c>
      <c r="DX95" t="s">
        <v>7</v>
      </c>
      <c r="DY95" t="s">
        <v>7</v>
      </c>
      <c r="DZ95" t="s">
        <v>7</v>
      </c>
      <c r="EA95">
        <v>51061</v>
      </c>
      <c r="EB95" t="s">
        <v>7</v>
      </c>
      <c r="EC95" t="s">
        <v>709</v>
      </c>
      <c r="ED95">
        <v>15546</v>
      </c>
      <c r="EE95">
        <v>111</v>
      </c>
      <c r="EF95">
        <v>185961</v>
      </c>
      <c r="EG95" t="s">
        <v>7</v>
      </c>
      <c r="EH95" t="s">
        <v>709</v>
      </c>
      <c r="EI95">
        <v>10</v>
      </c>
      <c r="EJ95">
        <v>53306</v>
      </c>
      <c r="EK95" t="s">
        <v>7</v>
      </c>
      <c r="EL95" t="s">
        <v>7</v>
      </c>
      <c r="EM95">
        <v>953232</v>
      </c>
      <c r="EN95">
        <v>249622</v>
      </c>
      <c r="EO95">
        <v>385.07</v>
      </c>
      <c r="EP95">
        <v>15446</v>
      </c>
      <c r="EQ95">
        <v>5957.06</v>
      </c>
      <c r="ER95">
        <v>8079.54</v>
      </c>
      <c r="ES95">
        <v>549.25</v>
      </c>
      <c r="ET95">
        <v>0</v>
      </c>
      <c r="EU95">
        <v>5707.34</v>
      </c>
      <c r="EV95">
        <v>0</v>
      </c>
      <c r="EW95">
        <v>0</v>
      </c>
      <c r="EX95" t="s">
        <v>7</v>
      </c>
      <c r="EY95">
        <v>14198</v>
      </c>
      <c r="EZ95" t="s">
        <v>7</v>
      </c>
      <c r="FA95">
        <v>0</v>
      </c>
      <c r="FB95">
        <v>0</v>
      </c>
      <c r="FC95" t="s">
        <v>7</v>
      </c>
      <c r="FD95" t="s">
        <v>7</v>
      </c>
      <c r="FE95">
        <v>4234.17</v>
      </c>
      <c r="FF95">
        <v>0</v>
      </c>
      <c r="FG95" t="s">
        <v>7</v>
      </c>
      <c r="FH95" t="s">
        <v>7</v>
      </c>
      <c r="FI95">
        <v>104514</v>
      </c>
      <c r="FJ95">
        <v>16520</v>
      </c>
      <c r="FK95">
        <v>133667</v>
      </c>
      <c r="FL95">
        <v>-103853</v>
      </c>
      <c r="FM95" t="s">
        <v>7</v>
      </c>
      <c r="FN95">
        <v>-3201</v>
      </c>
      <c r="FO95" t="s">
        <v>7</v>
      </c>
      <c r="FP95">
        <v>-8209</v>
      </c>
      <c r="FQ95">
        <v>-495</v>
      </c>
      <c r="FR95">
        <v>-9680</v>
      </c>
      <c r="FS95" t="s">
        <v>7</v>
      </c>
      <c r="FT95" t="s">
        <v>7</v>
      </c>
      <c r="FU95">
        <v>-36941</v>
      </c>
      <c r="FV95" t="s">
        <v>7</v>
      </c>
      <c r="FW95" t="s">
        <v>7</v>
      </c>
      <c r="FX95" t="s">
        <v>7</v>
      </c>
      <c r="FY95" t="s">
        <v>7</v>
      </c>
      <c r="FZ95">
        <v>1110182</v>
      </c>
      <c r="GA95">
        <v>256683</v>
      </c>
      <c r="GB95">
        <v>283432</v>
      </c>
      <c r="GC95" t="s">
        <v>7</v>
      </c>
      <c r="GD95" t="s">
        <v>7</v>
      </c>
      <c r="GE95">
        <v>-204233</v>
      </c>
      <c r="GF95" t="s">
        <v>7</v>
      </c>
      <c r="GG95">
        <v>32141</v>
      </c>
      <c r="GH95">
        <v>0</v>
      </c>
      <c r="GI95">
        <v>0</v>
      </c>
      <c r="GJ95">
        <v>19237</v>
      </c>
      <c r="GK95">
        <v>0</v>
      </c>
      <c r="GL95">
        <v>0</v>
      </c>
      <c r="GM95">
        <v>0</v>
      </c>
      <c r="GN95">
        <v>19237</v>
      </c>
      <c r="GO95" t="s">
        <v>7344</v>
      </c>
      <c r="GP95" s="423" t="s">
        <v>7</v>
      </c>
      <c r="GQ95" t="s">
        <v>7345</v>
      </c>
      <c r="GR95" t="s">
        <v>7346</v>
      </c>
      <c r="GS95" t="s">
        <v>7</v>
      </c>
      <c r="GT95" t="s">
        <v>7</v>
      </c>
      <c r="GU95" s="423" t="s">
        <v>7</v>
      </c>
      <c r="GV95" s="54" t="s">
        <v>7</v>
      </c>
      <c r="GW95">
        <v>10</v>
      </c>
      <c r="GX95">
        <v>0</v>
      </c>
      <c r="GY95">
        <v>9</v>
      </c>
      <c r="GZ95">
        <v>0</v>
      </c>
      <c r="HA95">
        <v>1</v>
      </c>
      <c r="HB95">
        <v>0</v>
      </c>
      <c r="HG95"/>
      <c r="HH95"/>
      <c r="HI95"/>
      <c r="HJ95"/>
      <c r="HK95"/>
      <c r="HL95"/>
      <c r="HM95"/>
      <c r="HN95"/>
      <c r="HO95"/>
    </row>
    <row r="96" spans="1:223" ht="12.75" customHeight="1" x14ac:dyDescent="0.35">
      <c r="A96" s="428" t="s">
        <v>1027</v>
      </c>
      <c r="B96" s="429">
        <v>8</v>
      </c>
      <c r="C96" s="428" t="s">
        <v>1026</v>
      </c>
      <c r="D96" s="428" t="s">
        <v>1383</v>
      </c>
      <c r="E96" s="54" t="s">
        <v>1384</v>
      </c>
      <c r="F96" s="430" t="s">
        <v>1121</v>
      </c>
      <c r="G96" s="428">
        <v>32.5</v>
      </c>
      <c r="H96" s="428">
        <v>0</v>
      </c>
      <c r="I96" s="54" t="s">
        <v>43</v>
      </c>
      <c r="J96" s="54" t="s">
        <v>60</v>
      </c>
      <c r="L96" t="s">
        <v>771</v>
      </c>
      <c r="M96">
        <v>1</v>
      </c>
      <c r="N96">
        <v>0</v>
      </c>
      <c r="O96">
        <v>1</v>
      </c>
      <c r="P96">
        <v>4</v>
      </c>
      <c r="Q96">
        <v>3</v>
      </c>
      <c r="R96">
        <v>0</v>
      </c>
      <c r="S96">
        <v>5</v>
      </c>
      <c r="T96">
        <v>2</v>
      </c>
      <c r="U96">
        <v>1</v>
      </c>
      <c r="V96">
        <v>1</v>
      </c>
      <c r="W96">
        <v>4</v>
      </c>
      <c r="X96">
        <v>1</v>
      </c>
      <c r="Y96">
        <v>0</v>
      </c>
      <c r="Z96">
        <v>0</v>
      </c>
      <c r="AA96">
        <v>23</v>
      </c>
      <c r="AB96">
        <v>0</v>
      </c>
      <c r="AC96">
        <v>0</v>
      </c>
      <c r="AD96">
        <v>0</v>
      </c>
      <c r="AE96">
        <v>0</v>
      </c>
      <c r="AF96">
        <v>0</v>
      </c>
      <c r="AG96">
        <v>0</v>
      </c>
      <c r="AH96">
        <v>0</v>
      </c>
      <c r="AI96">
        <v>0</v>
      </c>
      <c r="AJ96">
        <v>0</v>
      </c>
      <c r="AK96">
        <v>0</v>
      </c>
      <c r="AL96">
        <v>0</v>
      </c>
      <c r="AM96">
        <v>0</v>
      </c>
      <c r="AN96">
        <v>0</v>
      </c>
      <c r="AO96">
        <v>0</v>
      </c>
      <c r="AP96">
        <v>0</v>
      </c>
      <c r="AQ96">
        <v>1</v>
      </c>
      <c r="AR96">
        <v>0</v>
      </c>
      <c r="AS96">
        <v>1</v>
      </c>
      <c r="AT96">
        <v>4</v>
      </c>
      <c r="AU96">
        <v>3</v>
      </c>
      <c r="AV96">
        <v>0</v>
      </c>
      <c r="AW96">
        <v>5</v>
      </c>
      <c r="AX96">
        <v>2</v>
      </c>
      <c r="AY96">
        <v>1</v>
      </c>
      <c r="AZ96">
        <v>1</v>
      </c>
      <c r="BA96">
        <v>4</v>
      </c>
      <c r="BB96">
        <v>1</v>
      </c>
      <c r="BC96">
        <v>0</v>
      </c>
      <c r="BD96">
        <v>0</v>
      </c>
      <c r="BE96">
        <v>23</v>
      </c>
      <c r="BF96">
        <v>0.95936507936507931</v>
      </c>
      <c r="BG96">
        <v>4.0634920634920635E-2</v>
      </c>
      <c r="BH96">
        <v>0</v>
      </c>
      <c r="BI96">
        <v>0</v>
      </c>
      <c r="BJ96" t="s">
        <v>1543</v>
      </c>
      <c r="BK96">
        <v>161353</v>
      </c>
      <c r="BL96" t="s">
        <v>1543</v>
      </c>
      <c r="BM96">
        <v>429763</v>
      </c>
      <c r="BN96">
        <v>137</v>
      </c>
      <c r="BO96">
        <v>126759</v>
      </c>
      <c r="BP96">
        <v>16772</v>
      </c>
      <c r="BQ96">
        <v>20</v>
      </c>
      <c r="BR96">
        <v>0</v>
      </c>
      <c r="BS96">
        <v>370322</v>
      </c>
      <c r="BT96">
        <v>7514</v>
      </c>
      <c r="BU96">
        <v>106475</v>
      </c>
      <c r="BV96">
        <v>107590</v>
      </c>
      <c r="BW96">
        <v>116717</v>
      </c>
      <c r="BX96">
        <v>22132</v>
      </c>
      <c r="BY96">
        <v>352914</v>
      </c>
      <c r="BZ96">
        <v>6365</v>
      </c>
      <c r="CA96">
        <v>366793</v>
      </c>
      <c r="CB96">
        <v>84</v>
      </c>
      <c r="CC96">
        <v>12683</v>
      </c>
      <c r="CD96">
        <v>6879</v>
      </c>
      <c r="CE96">
        <v>12576</v>
      </c>
      <c r="CF96">
        <v>3340</v>
      </c>
      <c r="CG96">
        <v>35478</v>
      </c>
      <c r="CH96">
        <v>35562</v>
      </c>
      <c r="CI96">
        <v>0</v>
      </c>
      <c r="CJ96">
        <v>6017</v>
      </c>
      <c r="CK96">
        <v>280</v>
      </c>
      <c r="CL96">
        <v>2347</v>
      </c>
      <c r="CM96">
        <v>8644</v>
      </c>
      <c r="CN96">
        <v>200</v>
      </c>
      <c r="CO96">
        <v>8844</v>
      </c>
      <c r="CP96">
        <v>0</v>
      </c>
      <c r="CQ96">
        <v>774</v>
      </c>
      <c r="CR96">
        <v>14</v>
      </c>
      <c r="CS96">
        <v>6</v>
      </c>
      <c r="CT96">
        <v>794</v>
      </c>
      <c r="CU96">
        <v>794</v>
      </c>
      <c r="CV96" s="54">
        <v>8294</v>
      </c>
      <c r="CW96" s="54">
        <v>4002</v>
      </c>
      <c r="CX96" s="54">
        <v>2992</v>
      </c>
      <c r="CY96" s="54">
        <v>2000000</v>
      </c>
      <c r="CZ96" s="54">
        <v>0</v>
      </c>
      <c r="DA96">
        <v>150</v>
      </c>
      <c r="DB96">
        <v>16.7</v>
      </c>
      <c r="DC96">
        <v>66.5</v>
      </c>
      <c r="DD96">
        <v>83.2</v>
      </c>
      <c r="DE96">
        <v>79</v>
      </c>
      <c r="DF96">
        <v>1600.8</v>
      </c>
      <c r="DG96">
        <v>339703</v>
      </c>
      <c r="DH96">
        <v>146689</v>
      </c>
      <c r="DI96">
        <v>401586</v>
      </c>
      <c r="DJ96">
        <v>48694</v>
      </c>
      <c r="DK96">
        <v>936672</v>
      </c>
      <c r="DL96">
        <v>7196</v>
      </c>
      <c r="DM96">
        <v>282</v>
      </c>
      <c r="DN96">
        <v>1245</v>
      </c>
      <c r="DO96">
        <v>8723</v>
      </c>
      <c r="DP96">
        <v>45754</v>
      </c>
      <c r="DQ96">
        <v>22289.5</v>
      </c>
      <c r="DR96">
        <v>29938.5</v>
      </c>
      <c r="DS96">
        <v>16752</v>
      </c>
      <c r="DT96">
        <v>0</v>
      </c>
      <c r="DU96">
        <v>34</v>
      </c>
      <c r="DV96">
        <v>31943</v>
      </c>
      <c r="DW96">
        <v>13464</v>
      </c>
      <c r="DX96">
        <v>60</v>
      </c>
      <c r="DY96">
        <v>78</v>
      </c>
      <c r="DZ96">
        <v>85</v>
      </c>
      <c r="EA96">
        <v>77607</v>
      </c>
      <c r="EB96">
        <v>11307</v>
      </c>
      <c r="EC96" t="s">
        <v>703</v>
      </c>
      <c r="ED96">
        <v>35233</v>
      </c>
      <c r="EE96">
        <v>55</v>
      </c>
      <c r="EF96">
        <v>824586</v>
      </c>
      <c r="EG96">
        <v>0</v>
      </c>
      <c r="EH96" t="s">
        <v>706</v>
      </c>
      <c r="EI96">
        <v>0</v>
      </c>
      <c r="EJ96">
        <v>206988</v>
      </c>
      <c r="EK96">
        <v>506</v>
      </c>
      <c r="EL96">
        <v>645</v>
      </c>
      <c r="EM96">
        <v>2403279</v>
      </c>
      <c r="EN96">
        <v>606287</v>
      </c>
      <c r="EO96">
        <v>69055</v>
      </c>
      <c r="EP96">
        <v>214385</v>
      </c>
      <c r="EQ96">
        <v>61792</v>
      </c>
      <c r="ER96">
        <v>48419</v>
      </c>
      <c r="ES96">
        <v>28604</v>
      </c>
      <c r="ET96">
        <v>75</v>
      </c>
      <c r="EU96">
        <v>60571</v>
      </c>
      <c r="EV96">
        <v>155</v>
      </c>
      <c r="EW96">
        <v>0</v>
      </c>
      <c r="EX96">
        <v>16048</v>
      </c>
      <c r="EY96">
        <v>4688</v>
      </c>
      <c r="EZ96">
        <v>25104</v>
      </c>
      <c r="FA96">
        <v>500</v>
      </c>
      <c r="FB96">
        <v>0</v>
      </c>
      <c r="FC96">
        <v>0</v>
      </c>
      <c r="FD96">
        <v>75356</v>
      </c>
      <c r="FE96">
        <v>0</v>
      </c>
      <c r="FF96">
        <v>0</v>
      </c>
      <c r="FG96">
        <v>604752</v>
      </c>
      <c r="FH96">
        <v>0</v>
      </c>
      <c r="FI96">
        <v>154156</v>
      </c>
      <c r="FJ96">
        <v>16925</v>
      </c>
      <c r="FK96">
        <v>0</v>
      </c>
      <c r="FL96">
        <v>386473</v>
      </c>
      <c r="FM96">
        <v>4171872</v>
      </c>
      <c r="FN96">
        <v>15155</v>
      </c>
      <c r="FO96">
        <v>16456</v>
      </c>
      <c r="FP96">
        <v>5886</v>
      </c>
      <c r="FQ96">
        <v>3276</v>
      </c>
      <c r="FR96">
        <v>426</v>
      </c>
      <c r="FS96">
        <v>0</v>
      </c>
      <c r="FT96">
        <v>0</v>
      </c>
      <c r="FU96">
        <v>62641</v>
      </c>
      <c r="FV96">
        <v>39499</v>
      </c>
      <c r="FW96">
        <v>143339</v>
      </c>
      <c r="FX96">
        <v>4028533</v>
      </c>
      <c r="FY96">
        <v>138780</v>
      </c>
      <c r="FZ96">
        <v>2554168</v>
      </c>
      <c r="GA96">
        <v>470019</v>
      </c>
      <c r="GB96">
        <v>429760</v>
      </c>
      <c r="GC96">
        <v>1505461</v>
      </c>
      <c r="GD96">
        <v>4959408</v>
      </c>
      <c r="GE96">
        <v>185058</v>
      </c>
      <c r="GF96">
        <v>4774350</v>
      </c>
      <c r="GG96">
        <v>138780</v>
      </c>
      <c r="GH96">
        <v>0</v>
      </c>
      <c r="GI96">
        <v>78233</v>
      </c>
      <c r="GJ96">
        <v>0</v>
      </c>
      <c r="GK96">
        <v>0</v>
      </c>
      <c r="GL96">
        <v>0</v>
      </c>
      <c r="GM96">
        <v>121436</v>
      </c>
      <c r="GN96">
        <v>199669</v>
      </c>
      <c r="GO96" t="s">
        <v>7</v>
      </c>
      <c r="GP96" t="s">
        <v>7</v>
      </c>
      <c r="GQ96" t="s">
        <v>7</v>
      </c>
      <c r="GR96" t="s">
        <v>7</v>
      </c>
      <c r="GS96" t="s">
        <v>7</v>
      </c>
      <c r="GT96" t="s">
        <v>7</v>
      </c>
      <c r="GU96" s="423" t="s">
        <v>7</v>
      </c>
      <c r="GV96" s="54" t="s">
        <v>7347</v>
      </c>
      <c r="GW96">
        <v>23</v>
      </c>
      <c r="GX96">
        <v>0</v>
      </c>
      <c r="GY96">
        <v>22</v>
      </c>
      <c r="GZ96">
        <v>1</v>
      </c>
      <c r="HA96">
        <v>0</v>
      </c>
      <c r="HB96">
        <v>0</v>
      </c>
      <c r="HG96"/>
      <c r="HH96"/>
      <c r="HI96"/>
      <c r="HJ96"/>
      <c r="HK96"/>
      <c r="HL96"/>
      <c r="HM96"/>
      <c r="HN96"/>
      <c r="HO96"/>
    </row>
    <row r="97" spans="1:223" ht="12.75" customHeight="1" x14ac:dyDescent="0.35">
      <c r="A97" s="428" t="s">
        <v>1027</v>
      </c>
      <c r="B97" s="429">
        <v>9</v>
      </c>
      <c r="C97" s="428" t="s">
        <v>1026</v>
      </c>
      <c r="D97" s="428" t="s">
        <v>1388</v>
      </c>
      <c r="E97" s="54" t="s">
        <v>1389</v>
      </c>
      <c r="F97" s="430" t="s">
        <v>1121</v>
      </c>
      <c r="G97" s="428">
        <v>23.5</v>
      </c>
      <c r="H97" s="428">
        <v>0</v>
      </c>
      <c r="I97" s="54" t="s">
        <v>43</v>
      </c>
      <c r="J97" s="54" t="s">
        <v>60</v>
      </c>
      <c r="L97" t="s">
        <v>769</v>
      </c>
      <c r="M97">
        <v>0</v>
      </c>
      <c r="N97">
        <v>0</v>
      </c>
      <c r="O97">
        <v>1</v>
      </c>
      <c r="P97">
        <v>7</v>
      </c>
      <c r="Q97">
        <v>1</v>
      </c>
      <c r="R97">
        <v>4</v>
      </c>
      <c r="S97">
        <v>0</v>
      </c>
      <c r="T97">
        <v>0</v>
      </c>
      <c r="U97">
        <v>2</v>
      </c>
      <c r="V97">
        <v>0</v>
      </c>
      <c r="W97">
        <v>1</v>
      </c>
      <c r="X97">
        <v>1</v>
      </c>
      <c r="Y97">
        <v>0</v>
      </c>
      <c r="Z97">
        <v>0</v>
      </c>
      <c r="AA97">
        <v>17</v>
      </c>
      <c r="AB97">
        <v>0</v>
      </c>
      <c r="AC97">
        <v>0</v>
      </c>
      <c r="AD97">
        <v>0</v>
      </c>
      <c r="AE97">
        <v>0</v>
      </c>
      <c r="AF97">
        <v>0</v>
      </c>
      <c r="AG97">
        <v>0</v>
      </c>
      <c r="AH97">
        <v>0</v>
      </c>
      <c r="AI97">
        <v>0</v>
      </c>
      <c r="AJ97">
        <v>0</v>
      </c>
      <c r="AK97">
        <v>0</v>
      </c>
      <c r="AL97">
        <v>0</v>
      </c>
      <c r="AM97">
        <v>0</v>
      </c>
      <c r="AN97">
        <v>0</v>
      </c>
      <c r="AO97">
        <v>0</v>
      </c>
      <c r="AP97">
        <v>0</v>
      </c>
      <c r="AQ97">
        <v>0</v>
      </c>
      <c r="AR97">
        <v>0</v>
      </c>
      <c r="AS97">
        <v>1</v>
      </c>
      <c r="AT97">
        <v>7</v>
      </c>
      <c r="AU97">
        <v>1</v>
      </c>
      <c r="AV97">
        <v>4</v>
      </c>
      <c r="AW97">
        <v>0</v>
      </c>
      <c r="AX97">
        <v>0</v>
      </c>
      <c r="AY97">
        <v>2</v>
      </c>
      <c r="AZ97">
        <v>0</v>
      </c>
      <c r="BA97">
        <v>1</v>
      </c>
      <c r="BB97">
        <v>1</v>
      </c>
      <c r="BC97">
        <v>0</v>
      </c>
      <c r="BD97">
        <v>0</v>
      </c>
      <c r="BE97">
        <v>17</v>
      </c>
      <c r="BF97">
        <v>1</v>
      </c>
      <c r="BG97">
        <v>0</v>
      </c>
      <c r="BH97">
        <v>0</v>
      </c>
      <c r="BI97">
        <v>0</v>
      </c>
      <c r="BJ97" t="s">
        <v>5618</v>
      </c>
      <c r="BK97">
        <v>238804</v>
      </c>
      <c r="BL97" t="s">
        <v>5606</v>
      </c>
      <c r="BM97">
        <v>102383</v>
      </c>
      <c r="BN97">
        <v>160</v>
      </c>
      <c r="BO97">
        <v>114994</v>
      </c>
      <c r="BP97">
        <v>23275</v>
      </c>
      <c r="BQ97">
        <v>15</v>
      </c>
      <c r="BR97">
        <v>0</v>
      </c>
      <c r="BS97">
        <v>380922</v>
      </c>
      <c r="BT97">
        <v>3156</v>
      </c>
      <c r="BU97">
        <v>120323</v>
      </c>
      <c r="BV97">
        <v>105787</v>
      </c>
      <c r="BW97">
        <v>124605</v>
      </c>
      <c r="BX97">
        <v>22786</v>
      </c>
      <c r="BY97">
        <v>373501</v>
      </c>
      <c r="BZ97">
        <v>6280</v>
      </c>
      <c r="CA97">
        <v>382937</v>
      </c>
      <c r="CB97">
        <v>41</v>
      </c>
      <c r="CC97">
        <v>9378</v>
      </c>
      <c r="CD97">
        <v>3930</v>
      </c>
      <c r="CE97">
        <v>7806</v>
      </c>
      <c r="CF97">
        <v>2503</v>
      </c>
      <c r="CG97">
        <v>23617</v>
      </c>
      <c r="CH97">
        <v>23658</v>
      </c>
      <c r="CI97">
        <v>0</v>
      </c>
      <c r="CJ97">
        <v>5891</v>
      </c>
      <c r="CK97">
        <v>1053</v>
      </c>
      <c r="CL97">
        <v>4999</v>
      </c>
      <c r="CM97">
        <v>11943</v>
      </c>
      <c r="CN97">
        <v>188</v>
      </c>
      <c r="CO97">
        <v>12131</v>
      </c>
      <c r="CP97">
        <v>0</v>
      </c>
      <c r="CQ97">
        <v>114</v>
      </c>
      <c r="CR97">
        <v>55</v>
      </c>
      <c r="CS97">
        <v>243</v>
      </c>
      <c r="CT97">
        <v>412</v>
      </c>
      <c r="CU97">
        <v>412</v>
      </c>
      <c r="CV97" s="54">
        <v>8294</v>
      </c>
      <c r="CW97" s="54">
        <v>4002</v>
      </c>
      <c r="CX97" s="54">
        <v>2992</v>
      </c>
      <c r="CY97" s="54">
        <v>0</v>
      </c>
      <c r="CZ97" s="54">
        <v>0</v>
      </c>
      <c r="DA97">
        <v>145</v>
      </c>
      <c r="DB97">
        <v>27.43</v>
      </c>
      <c r="DC97">
        <v>82.99</v>
      </c>
      <c r="DD97">
        <v>110.41999999999999</v>
      </c>
      <c r="DE97">
        <v>131</v>
      </c>
      <c r="DF97">
        <v>2114.8000000000002</v>
      </c>
      <c r="DG97">
        <v>555417</v>
      </c>
      <c r="DH97">
        <v>208406</v>
      </c>
      <c r="DI97">
        <v>625651</v>
      </c>
      <c r="DJ97">
        <v>83765</v>
      </c>
      <c r="DK97">
        <v>1473239</v>
      </c>
      <c r="DL97">
        <v>8167</v>
      </c>
      <c r="DM97">
        <v>1321</v>
      </c>
      <c r="DN97">
        <v>2108</v>
      </c>
      <c r="DO97">
        <v>11596</v>
      </c>
      <c r="DP97">
        <v>45753</v>
      </c>
      <c r="DQ97">
        <v>20269.5</v>
      </c>
      <c r="DR97">
        <v>29938.5</v>
      </c>
      <c r="DS97">
        <v>0</v>
      </c>
      <c r="DT97">
        <v>0</v>
      </c>
      <c r="DU97">
        <v>91</v>
      </c>
      <c r="DV97">
        <v>42868</v>
      </c>
      <c r="DW97">
        <v>13463.5</v>
      </c>
      <c r="DX97">
        <v>65</v>
      </c>
      <c r="DY97">
        <v>80</v>
      </c>
      <c r="DZ97">
        <v>88</v>
      </c>
      <c r="EA97">
        <v>168057</v>
      </c>
      <c r="EB97">
        <v>11307</v>
      </c>
      <c r="EC97" t="s">
        <v>703</v>
      </c>
      <c r="ED97">
        <v>42607</v>
      </c>
      <c r="EE97">
        <v>147</v>
      </c>
      <c r="EF97">
        <v>684574</v>
      </c>
      <c r="EG97">
        <v>0</v>
      </c>
      <c r="EH97" t="s">
        <v>709</v>
      </c>
      <c r="EI97">
        <v>15</v>
      </c>
      <c r="EJ97">
        <v>171668</v>
      </c>
      <c r="EK97">
        <v>936</v>
      </c>
      <c r="EL97">
        <v>1898</v>
      </c>
      <c r="EM97">
        <v>3007722.0499999993</v>
      </c>
      <c r="EN97">
        <v>727708.85999999987</v>
      </c>
      <c r="EO97">
        <v>2192.59</v>
      </c>
      <c r="EP97">
        <v>77138.19</v>
      </c>
      <c r="EQ97">
        <v>37434.129999999997</v>
      </c>
      <c r="ER97">
        <v>44083.44</v>
      </c>
      <c r="ES97">
        <v>15594.14</v>
      </c>
      <c r="ET97">
        <v>5996.77</v>
      </c>
      <c r="EU97">
        <v>9468.68</v>
      </c>
      <c r="EV97">
        <v>280.42</v>
      </c>
      <c r="EW97">
        <v>2366.4</v>
      </c>
      <c r="EX97">
        <v>16447</v>
      </c>
      <c r="EY97">
        <v>16769.5</v>
      </c>
      <c r="EZ97">
        <v>30103</v>
      </c>
      <c r="FA97">
        <v>0</v>
      </c>
      <c r="FB97">
        <v>0</v>
      </c>
      <c r="FC97">
        <v>0</v>
      </c>
      <c r="FD97">
        <v>31067.97</v>
      </c>
      <c r="FE97">
        <v>0</v>
      </c>
      <c r="FF97">
        <v>0</v>
      </c>
      <c r="FG97">
        <v>288942.23</v>
      </c>
      <c r="FH97">
        <v>6324.58</v>
      </c>
      <c r="FI97">
        <v>44013.02</v>
      </c>
      <c r="FJ97">
        <v>11331.6</v>
      </c>
      <c r="FK97">
        <v>2260</v>
      </c>
      <c r="FL97">
        <v>351012.9</v>
      </c>
      <c r="FM97">
        <v>4439315.2399999993</v>
      </c>
      <c r="FN97">
        <v>40469.660000000003</v>
      </c>
      <c r="FO97">
        <v>24420.400000000001</v>
      </c>
      <c r="FP97">
        <v>0</v>
      </c>
      <c r="FQ97">
        <v>7093.89</v>
      </c>
      <c r="FR97">
        <v>3124.85</v>
      </c>
      <c r="FS97">
        <v>58304.08</v>
      </c>
      <c r="FT97">
        <v>0</v>
      </c>
      <c r="FU97">
        <v>49132.76</v>
      </c>
      <c r="FV97">
        <v>5043.7</v>
      </c>
      <c r="FW97">
        <v>187589.34000000003</v>
      </c>
      <c r="FX97">
        <v>4251725.8999999994</v>
      </c>
      <c r="FY97">
        <v>-858270.9</v>
      </c>
      <c r="FZ97">
        <v>3363087</v>
      </c>
      <c r="GA97">
        <v>692300</v>
      </c>
      <c r="GB97">
        <v>353745</v>
      </c>
      <c r="GC97">
        <v>452529</v>
      </c>
      <c r="GD97">
        <v>4861661</v>
      </c>
      <c r="GE97">
        <v>314906</v>
      </c>
      <c r="GF97">
        <v>4546755</v>
      </c>
      <c r="GG97">
        <v>0</v>
      </c>
      <c r="GH97">
        <v>0</v>
      </c>
      <c r="GI97">
        <v>0</v>
      </c>
      <c r="GJ97">
        <v>0</v>
      </c>
      <c r="GK97">
        <v>0</v>
      </c>
      <c r="GL97">
        <v>0</v>
      </c>
      <c r="GM97">
        <v>0</v>
      </c>
      <c r="GN97">
        <v>0</v>
      </c>
      <c r="GO97" t="s">
        <v>7</v>
      </c>
      <c r="GP97" t="s">
        <v>7</v>
      </c>
      <c r="GQ97" t="s">
        <v>7</v>
      </c>
      <c r="GR97" t="s">
        <v>7</v>
      </c>
      <c r="GS97" t="s">
        <v>7</v>
      </c>
      <c r="GT97" t="s">
        <v>7</v>
      </c>
      <c r="GU97" t="s">
        <v>7</v>
      </c>
      <c r="GV97" s="54" t="s">
        <v>7</v>
      </c>
      <c r="GW97">
        <v>17</v>
      </c>
      <c r="GX97">
        <v>0</v>
      </c>
      <c r="GY97">
        <v>17</v>
      </c>
      <c r="GZ97">
        <v>0</v>
      </c>
      <c r="HA97">
        <v>0</v>
      </c>
      <c r="HB97">
        <v>0</v>
      </c>
      <c r="HG97"/>
      <c r="HH97"/>
      <c r="HI97"/>
      <c r="HJ97"/>
      <c r="HK97"/>
      <c r="HL97"/>
      <c r="HM97"/>
      <c r="HN97"/>
      <c r="HO97" s="423"/>
    </row>
    <row r="98" spans="1:223" ht="12.75" customHeight="1" x14ac:dyDescent="0.35">
      <c r="A98" s="428" t="s">
        <v>1027</v>
      </c>
      <c r="B98" s="429">
        <v>10</v>
      </c>
      <c r="C98" s="428" t="s">
        <v>1026</v>
      </c>
      <c r="D98" s="428" t="s">
        <v>1391</v>
      </c>
      <c r="E98" s="54" t="s">
        <v>1392</v>
      </c>
      <c r="F98" s="430" t="s">
        <v>1121</v>
      </c>
      <c r="G98" s="428">
        <v>44.8</v>
      </c>
      <c r="H98" s="428">
        <v>0</v>
      </c>
      <c r="I98" s="54" t="s">
        <v>43</v>
      </c>
      <c r="J98" s="54" t="s">
        <v>60</v>
      </c>
      <c r="L98" t="s">
        <v>821</v>
      </c>
      <c r="M98">
        <v>0</v>
      </c>
      <c r="N98">
        <v>0</v>
      </c>
      <c r="O98">
        <v>0</v>
      </c>
      <c r="P98">
        <v>0</v>
      </c>
      <c r="Q98">
        <v>0</v>
      </c>
      <c r="R98">
        <v>4</v>
      </c>
      <c r="S98">
        <v>6</v>
      </c>
      <c r="T98">
        <v>2</v>
      </c>
      <c r="U98">
        <v>3</v>
      </c>
      <c r="V98">
        <v>0</v>
      </c>
      <c r="W98">
        <v>2</v>
      </c>
      <c r="X98">
        <v>0</v>
      </c>
      <c r="Y98">
        <v>0</v>
      </c>
      <c r="Z98">
        <v>0</v>
      </c>
      <c r="AA98">
        <v>17</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4</v>
      </c>
      <c r="AW98">
        <v>6</v>
      </c>
      <c r="AX98">
        <v>2</v>
      </c>
      <c r="AY98">
        <v>3</v>
      </c>
      <c r="AZ98">
        <v>0</v>
      </c>
      <c r="BA98">
        <v>2</v>
      </c>
      <c r="BB98">
        <v>0</v>
      </c>
      <c r="BC98">
        <v>0</v>
      </c>
      <c r="BD98">
        <v>0</v>
      </c>
      <c r="BE98">
        <v>17</v>
      </c>
      <c r="BF98">
        <v>1</v>
      </c>
      <c r="BG98">
        <v>0</v>
      </c>
      <c r="BH98">
        <v>0</v>
      </c>
      <c r="BI98">
        <v>0</v>
      </c>
      <c r="BJ98" t="s">
        <v>1365</v>
      </c>
      <c r="BK98">
        <v>100906</v>
      </c>
      <c r="BL98" t="s">
        <v>1365</v>
      </c>
      <c r="BM98">
        <v>92909</v>
      </c>
      <c r="BN98">
        <v>449</v>
      </c>
      <c r="BO98">
        <v>302734.5</v>
      </c>
      <c r="BP98">
        <v>43075</v>
      </c>
      <c r="BQ98">
        <v>17</v>
      </c>
      <c r="BR98">
        <v>18659</v>
      </c>
      <c r="BS98">
        <v>464504</v>
      </c>
      <c r="BT98">
        <v>30687</v>
      </c>
      <c r="BU98">
        <v>131047</v>
      </c>
      <c r="BV98">
        <v>104733</v>
      </c>
      <c r="BW98">
        <v>127591</v>
      </c>
      <c r="BX98">
        <v>32937</v>
      </c>
      <c r="BY98">
        <v>396308</v>
      </c>
      <c r="BZ98">
        <v>5084</v>
      </c>
      <c r="CA98">
        <v>432079</v>
      </c>
      <c r="CB98">
        <v>3304</v>
      </c>
      <c r="CC98">
        <v>230425</v>
      </c>
      <c r="CD98">
        <v>70812</v>
      </c>
      <c r="CE98">
        <v>155177</v>
      </c>
      <c r="CF98">
        <v>23571</v>
      </c>
      <c r="CG98">
        <v>479985</v>
      </c>
      <c r="CH98">
        <v>483289</v>
      </c>
      <c r="CI98">
        <v>0</v>
      </c>
      <c r="CJ98">
        <v>15019</v>
      </c>
      <c r="CK98">
        <v>2204</v>
      </c>
      <c r="CL98">
        <v>11778</v>
      </c>
      <c r="CM98">
        <v>29001</v>
      </c>
      <c r="CN98">
        <v>384</v>
      </c>
      <c r="CO98">
        <v>29385</v>
      </c>
      <c r="CP98">
        <v>0</v>
      </c>
      <c r="CQ98">
        <v>804</v>
      </c>
      <c r="CR98">
        <v>122</v>
      </c>
      <c r="CS98">
        <v>2</v>
      </c>
      <c r="CT98">
        <v>928</v>
      </c>
      <c r="CU98">
        <v>928</v>
      </c>
      <c r="CV98" s="54">
        <v>9120</v>
      </c>
      <c r="CW98" s="54">
        <v>31781</v>
      </c>
      <c r="CX98" s="54">
        <v>26036</v>
      </c>
      <c r="CY98" s="54">
        <v>0</v>
      </c>
      <c r="CZ98" s="54">
        <v>0</v>
      </c>
      <c r="DA98">
        <v>483</v>
      </c>
      <c r="DB98">
        <v>14.96</v>
      </c>
      <c r="DC98">
        <v>83.39</v>
      </c>
      <c r="DD98">
        <v>98.35</v>
      </c>
      <c r="DE98">
        <v>262</v>
      </c>
      <c r="DF98">
        <v>2904.72</v>
      </c>
      <c r="DG98">
        <v>380163</v>
      </c>
      <c r="DH98">
        <v>118458</v>
      </c>
      <c r="DI98">
        <v>427003</v>
      </c>
      <c r="DJ98">
        <v>57335</v>
      </c>
      <c r="DK98">
        <v>982959</v>
      </c>
      <c r="DL98">
        <v>17064</v>
      </c>
      <c r="DM98">
        <v>2795</v>
      </c>
      <c r="DN98">
        <v>2716</v>
      </c>
      <c r="DO98">
        <v>22575</v>
      </c>
      <c r="DP98">
        <v>104770</v>
      </c>
      <c r="DQ98">
        <v>454148</v>
      </c>
      <c r="DR98">
        <v>80024</v>
      </c>
      <c r="DS98">
        <v>0</v>
      </c>
      <c r="DT98">
        <v>0</v>
      </c>
      <c r="DU98">
        <v>358</v>
      </c>
      <c r="DV98">
        <v>96059</v>
      </c>
      <c r="DW98">
        <v>71313</v>
      </c>
      <c r="DX98">
        <v>72</v>
      </c>
      <c r="DY98">
        <v>78</v>
      </c>
      <c r="DZ98">
        <v>85</v>
      </c>
      <c r="EA98">
        <v>489900</v>
      </c>
      <c r="EB98">
        <v>46600</v>
      </c>
      <c r="EC98" t="s">
        <v>703</v>
      </c>
      <c r="ED98">
        <v>33712</v>
      </c>
      <c r="EE98">
        <v>66</v>
      </c>
      <c r="EF98">
        <v>518687</v>
      </c>
      <c r="EG98">
        <v>0</v>
      </c>
      <c r="EH98" t="s">
        <v>709</v>
      </c>
      <c r="EI98">
        <v>17</v>
      </c>
      <c r="EJ98">
        <v>946364</v>
      </c>
      <c r="EK98">
        <v>46</v>
      </c>
      <c r="EL98">
        <v>72</v>
      </c>
      <c r="EM98">
        <v>2970759</v>
      </c>
      <c r="EN98">
        <v>646369</v>
      </c>
      <c r="EO98">
        <v>8371.5400000000009</v>
      </c>
      <c r="EP98">
        <v>118499.85</v>
      </c>
      <c r="EQ98">
        <v>51241.07</v>
      </c>
      <c r="ER98">
        <v>89679.46</v>
      </c>
      <c r="ES98">
        <v>12758.48</v>
      </c>
      <c r="ET98">
        <v>23802.74</v>
      </c>
      <c r="EU98">
        <v>38453.69</v>
      </c>
      <c r="EV98">
        <v>4464.2299999999996</v>
      </c>
      <c r="EW98">
        <v>0</v>
      </c>
      <c r="EX98">
        <v>77500</v>
      </c>
      <c r="EY98">
        <v>25739.21</v>
      </c>
      <c r="EZ98">
        <v>30050</v>
      </c>
      <c r="FA98">
        <v>0</v>
      </c>
      <c r="FB98">
        <v>0</v>
      </c>
      <c r="FC98">
        <v>0</v>
      </c>
      <c r="FD98">
        <v>68803.5</v>
      </c>
      <c r="FE98">
        <v>12680.82</v>
      </c>
      <c r="FF98">
        <v>10638.42</v>
      </c>
      <c r="FG98">
        <v>572683.01</v>
      </c>
      <c r="FH98">
        <v>120869</v>
      </c>
      <c r="FI98">
        <v>1120083.45</v>
      </c>
      <c r="FJ98">
        <v>19211</v>
      </c>
      <c r="FK98">
        <v>0</v>
      </c>
      <c r="FL98">
        <v>150844</v>
      </c>
      <c r="FM98">
        <v>5600818.46</v>
      </c>
      <c r="FN98">
        <v>11191</v>
      </c>
      <c r="FO98">
        <v>670</v>
      </c>
      <c r="FP98">
        <v>65873</v>
      </c>
      <c r="FQ98">
        <v>8119</v>
      </c>
      <c r="FR98">
        <v>24655</v>
      </c>
      <c r="FS98">
        <v>644537</v>
      </c>
      <c r="FT98">
        <v>319727</v>
      </c>
      <c r="FU98">
        <v>24280</v>
      </c>
      <c r="FV98">
        <v>52866</v>
      </c>
      <c r="FW98">
        <v>1151918</v>
      </c>
      <c r="FX98">
        <v>4448900.46</v>
      </c>
      <c r="FY98">
        <v>3000</v>
      </c>
      <c r="FZ98">
        <v>2707100</v>
      </c>
      <c r="GA98">
        <v>873900</v>
      </c>
      <c r="GB98">
        <v>408700</v>
      </c>
      <c r="GC98">
        <v>25600</v>
      </c>
      <c r="GD98">
        <v>4015300</v>
      </c>
      <c r="GE98">
        <v>872900</v>
      </c>
      <c r="GF98">
        <v>3142400</v>
      </c>
      <c r="GG98">
        <v>802000</v>
      </c>
      <c r="GH98">
        <v>0</v>
      </c>
      <c r="GI98">
        <v>275870.84000000003</v>
      </c>
      <c r="GJ98">
        <v>7776</v>
      </c>
      <c r="GK98">
        <v>33041.43</v>
      </c>
      <c r="GL98">
        <v>0</v>
      </c>
      <c r="GM98">
        <v>0</v>
      </c>
      <c r="GN98">
        <v>316688.27</v>
      </c>
      <c r="GO98" t="s">
        <v>7</v>
      </c>
      <c r="GP98" t="s">
        <v>7</v>
      </c>
      <c r="GQ98" t="s">
        <v>7348</v>
      </c>
      <c r="GR98" t="s">
        <v>7349</v>
      </c>
      <c r="GS98" t="s">
        <v>7</v>
      </c>
      <c r="GT98" t="s">
        <v>7</v>
      </c>
      <c r="GU98" t="s">
        <v>7350</v>
      </c>
      <c r="GV98" s="54" t="s">
        <v>7351</v>
      </c>
      <c r="GW98">
        <v>17</v>
      </c>
      <c r="GX98">
        <v>0</v>
      </c>
      <c r="GY98">
        <v>17</v>
      </c>
      <c r="GZ98">
        <v>0</v>
      </c>
      <c r="HA98">
        <v>0</v>
      </c>
      <c r="HB98">
        <v>0</v>
      </c>
      <c r="HG98"/>
      <c r="HH98"/>
      <c r="HI98"/>
      <c r="HJ98"/>
      <c r="HK98"/>
      <c r="HL98"/>
      <c r="HM98"/>
      <c r="HN98"/>
      <c r="HO98" s="423"/>
    </row>
    <row r="99" spans="1:223" ht="12.75" customHeight="1" x14ac:dyDescent="0.35">
      <c r="A99" s="428" t="s">
        <v>1027</v>
      </c>
      <c r="B99" s="429">
        <v>11</v>
      </c>
      <c r="C99" s="428" t="s">
        <v>1026</v>
      </c>
      <c r="D99" s="428" t="s">
        <v>1394</v>
      </c>
      <c r="E99" s="54" t="s">
        <v>1395</v>
      </c>
      <c r="F99" s="430" t="s">
        <v>1121</v>
      </c>
      <c r="G99" s="428">
        <v>28</v>
      </c>
      <c r="H99" s="428">
        <v>0</v>
      </c>
      <c r="I99" s="54" t="s">
        <v>43</v>
      </c>
      <c r="J99" s="54" t="s">
        <v>60</v>
      </c>
      <c r="L99" t="s">
        <v>935</v>
      </c>
      <c r="M99">
        <v>4</v>
      </c>
      <c r="N99">
        <v>3</v>
      </c>
      <c r="O99">
        <v>0</v>
      </c>
      <c r="P99">
        <v>1</v>
      </c>
      <c r="Q99">
        <v>0</v>
      </c>
      <c r="R99">
        <v>0</v>
      </c>
      <c r="S99">
        <v>2</v>
      </c>
      <c r="T99">
        <v>0</v>
      </c>
      <c r="U99">
        <v>0</v>
      </c>
      <c r="V99">
        <v>0</v>
      </c>
      <c r="W99">
        <v>0</v>
      </c>
      <c r="X99">
        <v>0</v>
      </c>
      <c r="Y99">
        <v>0</v>
      </c>
      <c r="Z99">
        <v>0</v>
      </c>
      <c r="AA99">
        <v>10</v>
      </c>
      <c r="AB99">
        <v>0</v>
      </c>
      <c r="AC99">
        <v>0</v>
      </c>
      <c r="AD99">
        <v>0</v>
      </c>
      <c r="AE99">
        <v>0</v>
      </c>
      <c r="AF99">
        <v>0</v>
      </c>
      <c r="AG99">
        <v>0</v>
      </c>
      <c r="AH99">
        <v>0</v>
      </c>
      <c r="AI99">
        <v>0</v>
      </c>
      <c r="AJ99">
        <v>0</v>
      </c>
      <c r="AK99">
        <v>0</v>
      </c>
      <c r="AL99">
        <v>0</v>
      </c>
      <c r="AM99">
        <v>0</v>
      </c>
      <c r="AN99">
        <v>0</v>
      </c>
      <c r="AO99">
        <v>0</v>
      </c>
      <c r="AP99">
        <v>0</v>
      </c>
      <c r="AQ99">
        <v>4</v>
      </c>
      <c r="AR99">
        <v>3</v>
      </c>
      <c r="AS99">
        <v>0</v>
      </c>
      <c r="AT99">
        <v>1</v>
      </c>
      <c r="AU99">
        <v>0</v>
      </c>
      <c r="AV99">
        <v>0</v>
      </c>
      <c r="AW99">
        <v>2</v>
      </c>
      <c r="AX99">
        <v>0</v>
      </c>
      <c r="AY99">
        <v>0</v>
      </c>
      <c r="AZ99">
        <v>0</v>
      </c>
      <c r="BA99">
        <v>0</v>
      </c>
      <c r="BB99">
        <v>0</v>
      </c>
      <c r="BC99">
        <v>0</v>
      </c>
      <c r="BD99">
        <v>0</v>
      </c>
      <c r="BE99">
        <v>10</v>
      </c>
      <c r="BF99">
        <v>0</v>
      </c>
      <c r="BG99">
        <v>0</v>
      </c>
      <c r="BH99" t="s">
        <v>1396</v>
      </c>
      <c r="BI99">
        <v>33634</v>
      </c>
      <c r="BJ99" t="s">
        <v>1396</v>
      </c>
      <c r="BK99">
        <v>46528</v>
      </c>
      <c r="BL99">
        <v>160</v>
      </c>
      <c r="BM99">
        <v>136935</v>
      </c>
      <c r="BN99">
        <v>26687</v>
      </c>
      <c r="BO99">
        <v>10</v>
      </c>
      <c r="BP99">
        <v>230472</v>
      </c>
      <c r="BQ99">
        <v>4751</v>
      </c>
      <c r="BR99">
        <v>69164</v>
      </c>
      <c r="BS99">
        <v>44047</v>
      </c>
      <c r="BT99">
        <v>91517</v>
      </c>
      <c r="BU99">
        <v>19607</v>
      </c>
      <c r="BV99">
        <v>224335</v>
      </c>
      <c r="BW99">
        <v>5269</v>
      </c>
      <c r="BX99">
        <v>234355</v>
      </c>
      <c r="BY99">
        <v>113</v>
      </c>
      <c r="BZ99">
        <v>8941</v>
      </c>
      <c r="CA99">
        <v>4722</v>
      </c>
      <c r="CB99">
        <v>12894</v>
      </c>
      <c r="CC99">
        <v>3058</v>
      </c>
      <c r="CD99">
        <v>29615</v>
      </c>
      <c r="CE99">
        <v>29728</v>
      </c>
      <c r="CF99">
        <v>0</v>
      </c>
      <c r="CG99">
        <v>1949</v>
      </c>
      <c r="CH99">
        <v>220</v>
      </c>
      <c r="CI99">
        <v>3450</v>
      </c>
      <c r="CJ99">
        <v>305080</v>
      </c>
      <c r="CK99">
        <v>33634</v>
      </c>
      <c r="CL99">
        <v>111574</v>
      </c>
      <c r="CM99">
        <v>1868</v>
      </c>
      <c r="CN99">
        <v>0</v>
      </c>
      <c r="CO99">
        <v>5619</v>
      </c>
      <c r="CP99">
        <v>190</v>
      </c>
      <c r="CQ99">
        <v>5809</v>
      </c>
      <c r="CR99">
        <v>0</v>
      </c>
      <c r="CS99">
        <v>428</v>
      </c>
      <c r="CT99">
        <v>110</v>
      </c>
      <c r="CU99">
        <v>30</v>
      </c>
      <c r="DA99">
        <v>568</v>
      </c>
      <c r="DB99">
        <v>568</v>
      </c>
      <c r="DC99">
        <v>0</v>
      </c>
      <c r="DD99">
        <v>92</v>
      </c>
      <c r="DE99">
        <v>92</v>
      </c>
      <c r="DF99">
        <v>0</v>
      </c>
      <c r="DG99">
        <v>0</v>
      </c>
      <c r="DH99">
        <v>51743</v>
      </c>
      <c r="DI99">
        <v>38748</v>
      </c>
      <c r="DJ99">
        <v>196216</v>
      </c>
      <c r="DK99">
        <v>23225</v>
      </c>
      <c r="DL99">
        <v>309932</v>
      </c>
      <c r="DM99">
        <v>974</v>
      </c>
      <c r="DN99">
        <v>64</v>
      </c>
      <c r="DO99">
        <v>3663</v>
      </c>
      <c r="DP99">
        <v>31164</v>
      </c>
      <c r="DQ99">
        <v>15984</v>
      </c>
      <c r="DR99">
        <v>15601</v>
      </c>
      <c r="DS99">
        <v>3</v>
      </c>
      <c r="DT99">
        <v>0</v>
      </c>
      <c r="DU99">
        <v>4701</v>
      </c>
      <c r="DV99">
        <v>9125</v>
      </c>
      <c r="DW99">
        <v>9125</v>
      </c>
      <c r="DX99">
        <v>43</v>
      </c>
      <c r="DY99">
        <v>64</v>
      </c>
      <c r="DZ99">
        <v>77</v>
      </c>
      <c r="EA99">
        <v>0</v>
      </c>
      <c r="EB99">
        <v>0</v>
      </c>
      <c r="EC99" t="s">
        <v>709</v>
      </c>
      <c r="ED99">
        <v>9590</v>
      </c>
      <c r="EE99">
        <v>27</v>
      </c>
      <c r="EF99">
        <v>217620</v>
      </c>
      <c r="EG99">
        <v>0</v>
      </c>
      <c r="EH99" t="s">
        <v>709</v>
      </c>
      <c r="EI99">
        <v>10</v>
      </c>
      <c r="EJ99">
        <v>71504</v>
      </c>
      <c r="EK99">
        <v>0</v>
      </c>
      <c r="EL99">
        <v>0</v>
      </c>
      <c r="EM99">
        <v>2479492.1579999998</v>
      </c>
      <c r="EN99">
        <v>178235.20360000001</v>
      </c>
      <c r="EO99">
        <v>3000</v>
      </c>
      <c r="EP99">
        <v>107953.01</v>
      </c>
      <c r="EQ99">
        <v>59697.35</v>
      </c>
      <c r="ER99">
        <v>73183.240000000005</v>
      </c>
      <c r="ES99">
        <v>27300</v>
      </c>
      <c r="ET99">
        <v>353.16</v>
      </c>
      <c r="EU99">
        <v>21499.06</v>
      </c>
      <c r="EV99">
        <v>3000</v>
      </c>
      <c r="EW99">
        <v>121.19</v>
      </c>
      <c r="EX99">
        <v>23149.18</v>
      </c>
      <c r="EY99">
        <v>23377.279999999999</v>
      </c>
      <c r="EZ99">
        <v>75456.320000000007</v>
      </c>
      <c r="FA99">
        <v>0</v>
      </c>
      <c r="FB99">
        <v>0</v>
      </c>
      <c r="FC99">
        <v>19244.39</v>
      </c>
      <c r="FD99">
        <v>3116.39</v>
      </c>
      <c r="FE99">
        <v>0</v>
      </c>
      <c r="FF99">
        <v>472901.41</v>
      </c>
      <c r="FG99">
        <v>112735.656</v>
      </c>
      <c r="FH99">
        <v>49318.606</v>
      </c>
      <c r="FI99">
        <v>12502.88</v>
      </c>
      <c r="FJ99">
        <v>0</v>
      </c>
      <c r="FK99">
        <v>2561640</v>
      </c>
      <c r="FL99">
        <v>5866825.9139999999</v>
      </c>
      <c r="FM99">
        <v>0</v>
      </c>
      <c r="FN99">
        <v>0</v>
      </c>
      <c r="FO99">
        <v>17140.752</v>
      </c>
      <c r="FP99">
        <v>0</v>
      </c>
      <c r="FQ99">
        <v>2498.2199999999998</v>
      </c>
      <c r="FR99">
        <v>59187.834000000003</v>
      </c>
      <c r="FS99">
        <v>50000</v>
      </c>
      <c r="FT99">
        <v>74430.460000000006</v>
      </c>
      <c r="FU99">
        <v>728608.61</v>
      </c>
      <c r="FV99">
        <v>931865.87600000005</v>
      </c>
      <c r="FW99">
        <v>4934960.0379999997</v>
      </c>
      <c r="FX99">
        <v>1059000</v>
      </c>
      <c r="FY99">
        <v>0</v>
      </c>
      <c r="FZ99">
        <v>0</v>
      </c>
      <c r="GA99">
        <v>0</v>
      </c>
      <c r="GB99">
        <v>0</v>
      </c>
      <c r="GC99">
        <v>0</v>
      </c>
      <c r="GD99">
        <v>0</v>
      </c>
      <c r="GE99">
        <v>0</v>
      </c>
      <c r="GF99">
        <v>0</v>
      </c>
      <c r="GG99">
        <v>0</v>
      </c>
      <c r="GH99">
        <v>180067</v>
      </c>
      <c r="GI99">
        <v>0</v>
      </c>
      <c r="GJ99">
        <v>0</v>
      </c>
      <c r="GK99">
        <v>45069</v>
      </c>
      <c r="GL99">
        <v>0</v>
      </c>
      <c r="GM99">
        <v>0</v>
      </c>
      <c r="GN99">
        <v>0</v>
      </c>
      <c r="GO99">
        <v>0</v>
      </c>
      <c r="GP99">
        <v>0</v>
      </c>
      <c r="GQ99">
        <v>0</v>
      </c>
      <c r="GR99">
        <v>0</v>
      </c>
      <c r="GS99">
        <v>0</v>
      </c>
      <c r="GT99">
        <v>0</v>
      </c>
      <c r="GU99">
        <v>0</v>
      </c>
      <c r="GW99">
        <v>10</v>
      </c>
      <c r="GX99">
        <v>0</v>
      </c>
      <c r="GY99">
        <v>10</v>
      </c>
      <c r="GZ99">
        <v>0</v>
      </c>
      <c r="HA99">
        <v>0</v>
      </c>
      <c r="HB99">
        <v>0</v>
      </c>
      <c r="HG99"/>
      <c r="HH99"/>
      <c r="HI99"/>
      <c r="HJ99"/>
      <c r="HK99"/>
      <c r="HL99"/>
      <c r="HM99"/>
      <c r="HN99"/>
      <c r="HO99"/>
    </row>
    <row r="100" spans="1:223" ht="12.75" customHeight="1" x14ac:dyDescent="0.35">
      <c r="A100" s="428" t="s">
        <v>1027</v>
      </c>
      <c r="B100" s="429">
        <v>12</v>
      </c>
      <c r="C100" s="428" t="s">
        <v>1026</v>
      </c>
      <c r="D100" s="428" t="s">
        <v>1397</v>
      </c>
      <c r="E100" s="54" t="s">
        <v>1398</v>
      </c>
      <c r="F100" s="430" t="s">
        <v>1121</v>
      </c>
      <c r="G100" s="428">
        <v>48.8</v>
      </c>
      <c r="H100" s="428">
        <v>0</v>
      </c>
      <c r="I100" s="54" t="s">
        <v>43</v>
      </c>
      <c r="J100" s="54" t="s">
        <v>60</v>
      </c>
      <c r="L100" t="s">
        <v>833</v>
      </c>
      <c r="M100">
        <v>0</v>
      </c>
      <c r="N100">
        <v>0</v>
      </c>
      <c r="O100">
        <v>1</v>
      </c>
      <c r="P100">
        <v>4</v>
      </c>
      <c r="Q100">
        <v>9</v>
      </c>
      <c r="R100">
        <v>4</v>
      </c>
      <c r="S100">
        <v>0</v>
      </c>
      <c r="T100">
        <v>2</v>
      </c>
      <c r="U100">
        <v>1</v>
      </c>
      <c r="V100">
        <v>2</v>
      </c>
      <c r="W100">
        <v>12</v>
      </c>
      <c r="X100">
        <v>2</v>
      </c>
      <c r="Y100">
        <v>0</v>
      </c>
      <c r="Z100">
        <v>0</v>
      </c>
      <c r="AA100">
        <v>37</v>
      </c>
      <c r="AB100">
        <v>0</v>
      </c>
      <c r="AC100">
        <v>0</v>
      </c>
      <c r="AD100">
        <v>0</v>
      </c>
      <c r="AE100">
        <v>0</v>
      </c>
      <c r="AF100">
        <v>0</v>
      </c>
      <c r="AG100">
        <v>0</v>
      </c>
      <c r="AH100">
        <v>0</v>
      </c>
      <c r="AI100">
        <v>0</v>
      </c>
      <c r="AJ100">
        <v>0</v>
      </c>
      <c r="AK100">
        <v>0</v>
      </c>
      <c r="AL100">
        <v>0</v>
      </c>
      <c r="AM100">
        <v>0</v>
      </c>
      <c r="AN100">
        <v>0</v>
      </c>
      <c r="AO100">
        <v>0</v>
      </c>
      <c r="AP100">
        <v>0</v>
      </c>
      <c r="AQ100">
        <v>0</v>
      </c>
      <c r="AR100">
        <v>0</v>
      </c>
      <c r="AS100">
        <v>1</v>
      </c>
      <c r="AT100">
        <v>4</v>
      </c>
      <c r="AU100">
        <v>9</v>
      </c>
      <c r="AV100">
        <v>4</v>
      </c>
      <c r="AW100">
        <v>0</v>
      </c>
      <c r="AX100">
        <v>2</v>
      </c>
      <c r="AY100">
        <v>1</v>
      </c>
      <c r="AZ100">
        <v>2</v>
      </c>
      <c r="BA100">
        <v>12</v>
      </c>
      <c r="BB100">
        <v>2</v>
      </c>
      <c r="BC100">
        <v>0</v>
      </c>
      <c r="BD100">
        <v>0</v>
      </c>
      <c r="BE100">
        <v>37</v>
      </c>
      <c r="BF100">
        <v>0</v>
      </c>
      <c r="BG100">
        <v>0</v>
      </c>
      <c r="BH100" t="s">
        <v>1310</v>
      </c>
      <c r="BI100">
        <v>3216</v>
      </c>
      <c r="BJ100" t="s">
        <v>1310</v>
      </c>
      <c r="BK100">
        <v>8087</v>
      </c>
      <c r="BL100">
        <v>0</v>
      </c>
      <c r="BM100">
        <v>46474</v>
      </c>
      <c r="BN100">
        <v>4925</v>
      </c>
      <c r="BO100">
        <v>35</v>
      </c>
      <c r="BP100">
        <v>465439</v>
      </c>
      <c r="BQ100">
        <v>39379</v>
      </c>
      <c r="BR100">
        <v>151045</v>
      </c>
      <c r="BS100">
        <v>55951</v>
      </c>
      <c r="BT100">
        <v>121935</v>
      </c>
      <c r="BU100">
        <v>22125</v>
      </c>
      <c r="BV100">
        <v>351056</v>
      </c>
      <c r="BW100">
        <v>80336</v>
      </c>
      <c r="BX100">
        <v>470771</v>
      </c>
      <c r="BY100">
        <v>694</v>
      </c>
      <c r="BZ100">
        <v>4628</v>
      </c>
      <c r="CA100">
        <v>737</v>
      </c>
      <c r="CB100">
        <v>3876</v>
      </c>
      <c r="CC100">
        <v>463</v>
      </c>
      <c r="CD100">
        <v>9704</v>
      </c>
      <c r="CE100">
        <v>10398</v>
      </c>
      <c r="CF100">
        <v>0</v>
      </c>
      <c r="CG100">
        <v>14798</v>
      </c>
      <c r="CH100">
        <v>2986</v>
      </c>
      <c r="CI100">
        <v>649</v>
      </c>
      <c r="CJ100">
        <v>77454</v>
      </c>
      <c r="CK100">
        <v>3216</v>
      </c>
      <c r="CL100">
        <v>58439</v>
      </c>
      <c r="CM100">
        <v>0</v>
      </c>
      <c r="CN100">
        <v>0</v>
      </c>
      <c r="CO100">
        <v>18433</v>
      </c>
      <c r="CP100">
        <v>0</v>
      </c>
      <c r="CQ100">
        <v>18433</v>
      </c>
      <c r="CR100">
        <v>0</v>
      </c>
      <c r="CS100">
        <v>305</v>
      </c>
      <c r="CT100">
        <v>125</v>
      </c>
      <c r="CU100">
        <v>0</v>
      </c>
      <c r="DA100">
        <v>430</v>
      </c>
      <c r="DB100">
        <v>430</v>
      </c>
      <c r="DC100">
        <v>11</v>
      </c>
      <c r="DD100">
        <v>0</v>
      </c>
      <c r="DE100">
        <v>0</v>
      </c>
      <c r="DF100">
        <v>0</v>
      </c>
      <c r="DG100">
        <v>0</v>
      </c>
      <c r="DH100">
        <v>203266</v>
      </c>
      <c r="DI100">
        <v>34376</v>
      </c>
      <c r="DJ100">
        <v>74410</v>
      </c>
      <c r="DK100">
        <v>7907</v>
      </c>
      <c r="DL100">
        <v>319959</v>
      </c>
      <c r="DM100">
        <v>13325</v>
      </c>
      <c r="DN100">
        <v>1047</v>
      </c>
      <c r="DO100">
        <v>3</v>
      </c>
      <c r="DP100">
        <v>29479</v>
      </c>
      <c r="DQ100">
        <v>135536</v>
      </c>
      <c r="DR100">
        <v>28373</v>
      </c>
      <c r="DS100">
        <v>0</v>
      </c>
      <c r="DT100">
        <v>0</v>
      </c>
      <c r="DU100">
        <v>14375</v>
      </c>
      <c r="DV100">
        <v>34440</v>
      </c>
      <c r="DW100">
        <v>0</v>
      </c>
      <c r="DX100">
        <v>0</v>
      </c>
      <c r="DY100">
        <v>0</v>
      </c>
      <c r="DZ100">
        <v>100</v>
      </c>
      <c r="EA100">
        <v>30394</v>
      </c>
      <c r="EB100">
        <v>0</v>
      </c>
      <c r="EC100" t="s">
        <v>706</v>
      </c>
      <c r="ED100">
        <v>15499</v>
      </c>
      <c r="EE100">
        <v>127</v>
      </c>
      <c r="EF100">
        <v>67070</v>
      </c>
      <c r="EG100">
        <v>0</v>
      </c>
      <c r="EH100" t="s">
        <v>709</v>
      </c>
      <c r="EI100">
        <v>28</v>
      </c>
      <c r="EJ100">
        <v>89981</v>
      </c>
      <c r="EK100">
        <v>0</v>
      </c>
      <c r="EL100">
        <v>0</v>
      </c>
      <c r="EM100">
        <v>3558770.95</v>
      </c>
      <c r="EN100">
        <v>666441.11</v>
      </c>
      <c r="EO100">
        <v>-111.11</v>
      </c>
      <c r="EP100">
        <v>53911.32</v>
      </c>
      <c r="EQ100">
        <v>6919.73</v>
      </c>
      <c r="ER100">
        <v>10747.22</v>
      </c>
      <c r="ES100">
        <v>2308.9299999999998</v>
      </c>
      <c r="ET100">
        <v>0</v>
      </c>
      <c r="EU100">
        <v>30220</v>
      </c>
      <c r="EV100">
        <v>810</v>
      </c>
      <c r="EW100">
        <v>72</v>
      </c>
      <c r="EX100">
        <v>0</v>
      </c>
      <c r="EY100">
        <v>0</v>
      </c>
      <c r="EZ100">
        <v>0</v>
      </c>
      <c r="FA100">
        <v>0</v>
      </c>
      <c r="FB100">
        <v>0</v>
      </c>
      <c r="FC100">
        <v>0</v>
      </c>
      <c r="FD100">
        <v>0</v>
      </c>
      <c r="FE100">
        <v>0</v>
      </c>
      <c r="FF100">
        <v>104878.09</v>
      </c>
      <c r="FG100">
        <v>11298</v>
      </c>
      <c r="FH100">
        <v>76565</v>
      </c>
      <c r="FI100">
        <v>30107</v>
      </c>
      <c r="FJ100">
        <v>27150</v>
      </c>
      <c r="FK100">
        <v>945</v>
      </c>
      <c r="FL100">
        <v>4476155.1500000004</v>
      </c>
      <c r="FM100">
        <v>269</v>
      </c>
      <c r="FN100">
        <v>0</v>
      </c>
      <c r="FO100">
        <v>900</v>
      </c>
      <c r="FP100">
        <v>0</v>
      </c>
      <c r="FQ100">
        <v>0</v>
      </c>
      <c r="FR100">
        <v>0</v>
      </c>
      <c r="FS100">
        <v>0</v>
      </c>
      <c r="FT100">
        <v>12382</v>
      </c>
      <c r="FU100">
        <v>0</v>
      </c>
      <c r="FV100">
        <v>13551</v>
      </c>
      <c r="FW100">
        <v>4462604.1500000004</v>
      </c>
      <c r="FX100">
        <v>1695063</v>
      </c>
      <c r="FY100">
        <v>4194687</v>
      </c>
      <c r="FZ100">
        <v>681959</v>
      </c>
      <c r="GA100">
        <v>530051</v>
      </c>
      <c r="GB100">
        <v>223616</v>
      </c>
      <c r="GC100">
        <v>5630313</v>
      </c>
      <c r="GD100">
        <v>267722</v>
      </c>
      <c r="GE100">
        <v>5362591</v>
      </c>
      <c r="GF100">
        <v>1677750</v>
      </c>
      <c r="GG100">
        <v>0</v>
      </c>
      <c r="GH100">
        <v>225</v>
      </c>
      <c r="GI100">
        <v>0</v>
      </c>
      <c r="GJ100">
        <v>0</v>
      </c>
      <c r="GK100">
        <v>0</v>
      </c>
      <c r="GL100">
        <v>0</v>
      </c>
      <c r="GM100">
        <v>0</v>
      </c>
      <c r="GN100">
        <v>0</v>
      </c>
      <c r="GO100" t="s">
        <v>1399</v>
      </c>
      <c r="GP100">
        <v>0</v>
      </c>
      <c r="GQ100">
        <v>0</v>
      </c>
      <c r="GR100">
        <v>0</v>
      </c>
      <c r="GS100">
        <v>0</v>
      </c>
      <c r="GT100">
        <v>0</v>
      </c>
      <c r="GU100">
        <v>0</v>
      </c>
      <c r="GW100">
        <v>37</v>
      </c>
      <c r="GX100">
        <v>0</v>
      </c>
      <c r="GY100">
        <v>6</v>
      </c>
      <c r="GZ100">
        <v>0</v>
      </c>
      <c r="HA100">
        <v>31</v>
      </c>
      <c r="HB100">
        <v>0</v>
      </c>
      <c r="HG100"/>
      <c r="HH100"/>
      <c r="HI100"/>
      <c r="HJ100"/>
      <c r="HK100"/>
      <c r="HL100"/>
      <c r="HM100"/>
      <c r="HN100"/>
      <c r="HO100"/>
    </row>
    <row r="101" spans="1:223" ht="12.75" customHeight="1" x14ac:dyDescent="0.35">
      <c r="A101" s="428" t="s">
        <v>1027</v>
      </c>
      <c r="B101" s="429">
        <v>13</v>
      </c>
      <c r="C101" s="428" t="s">
        <v>1026</v>
      </c>
      <c r="D101" s="428" t="s">
        <v>1400</v>
      </c>
      <c r="E101" s="54" t="s">
        <v>1401</v>
      </c>
      <c r="F101" s="430" t="s">
        <v>1121</v>
      </c>
      <c r="G101" s="428">
        <v>27.3</v>
      </c>
      <c r="H101" s="428">
        <v>0</v>
      </c>
      <c r="I101" s="54" t="s">
        <v>43</v>
      </c>
      <c r="J101" s="54" t="s">
        <v>60</v>
      </c>
      <c r="L101" t="s">
        <v>977</v>
      </c>
      <c r="M101">
        <v>0</v>
      </c>
      <c r="N101">
        <v>0</v>
      </c>
      <c r="O101">
        <v>0</v>
      </c>
      <c r="P101">
        <v>0</v>
      </c>
      <c r="Q101">
        <v>0</v>
      </c>
      <c r="R101">
        <v>0</v>
      </c>
      <c r="S101">
        <v>1</v>
      </c>
      <c r="T101">
        <v>0</v>
      </c>
      <c r="U101">
        <v>0</v>
      </c>
      <c r="V101">
        <v>3</v>
      </c>
      <c r="W101">
        <v>6</v>
      </c>
      <c r="X101">
        <v>1</v>
      </c>
      <c r="Y101">
        <v>0</v>
      </c>
      <c r="Z101">
        <v>0</v>
      </c>
      <c r="AA101">
        <v>11</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1</v>
      </c>
      <c r="AX101">
        <v>0</v>
      </c>
      <c r="AY101">
        <v>0</v>
      </c>
      <c r="AZ101">
        <v>3</v>
      </c>
      <c r="BA101">
        <v>6</v>
      </c>
      <c r="BB101">
        <v>1</v>
      </c>
      <c r="BC101">
        <v>0</v>
      </c>
      <c r="BD101">
        <v>0</v>
      </c>
      <c r="BE101">
        <v>11</v>
      </c>
      <c r="BF101">
        <v>0</v>
      </c>
      <c r="BG101">
        <v>0</v>
      </c>
      <c r="BH101" t="s">
        <v>1253</v>
      </c>
      <c r="BI101">
        <v>3436</v>
      </c>
      <c r="BJ101" t="s">
        <v>1253</v>
      </c>
      <c r="BK101">
        <v>9294</v>
      </c>
      <c r="BL101">
        <v>52</v>
      </c>
      <c r="BM101">
        <v>87047</v>
      </c>
      <c r="BN101">
        <v>4568.9399999999996</v>
      </c>
      <c r="BO101">
        <v>10</v>
      </c>
      <c r="BP101">
        <v>264686</v>
      </c>
      <c r="BQ101">
        <v>4531</v>
      </c>
      <c r="BR101">
        <v>122693</v>
      </c>
      <c r="BS101">
        <v>56885</v>
      </c>
      <c r="BT101">
        <v>70431</v>
      </c>
      <c r="BU101">
        <v>20782</v>
      </c>
      <c r="BV101">
        <v>270791</v>
      </c>
      <c r="BW101">
        <v>2173</v>
      </c>
      <c r="BX101">
        <v>277495</v>
      </c>
      <c r="BY101">
        <v>10</v>
      </c>
      <c r="BZ101">
        <v>3615</v>
      </c>
      <c r="CA101">
        <v>936</v>
      </c>
      <c r="CB101">
        <v>1356</v>
      </c>
      <c r="CC101">
        <v>100</v>
      </c>
      <c r="CD101">
        <v>6007</v>
      </c>
      <c r="CE101">
        <v>6017</v>
      </c>
      <c r="CF101">
        <v>0</v>
      </c>
      <c r="CG101">
        <v>6795</v>
      </c>
      <c r="CH101">
        <v>744</v>
      </c>
      <c r="CI101">
        <v>3227</v>
      </c>
      <c r="CJ101">
        <v>5381</v>
      </c>
      <c r="CK101">
        <v>3436</v>
      </c>
      <c r="CL101">
        <v>3249</v>
      </c>
      <c r="CM101">
        <v>0</v>
      </c>
      <c r="CN101">
        <v>0</v>
      </c>
      <c r="CO101">
        <v>10766</v>
      </c>
      <c r="CP101">
        <v>0</v>
      </c>
      <c r="CQ101">
        <v>10766</v>
      </c>
      <c r="CR101">
        <v>0</v>
      </c>
      <c r="CS101">
        <v>311</v>
      </c>
      <c r="CT101">
        <v>0</v>
      </c>
      <c r="CU101">
        <v>33</v>
      </c>
      <c r="DA101">
        <v>344</v>
      </c>
      <c r="DB101">
        <v>344</v>
      </c>
      <c r="DC101">
        <v>1</v>
      </c>
      <c r="DD101">
        <v>25.12</v>
      </c>
      <c r="DE101">
        <v>26.12</v>
      </c>
      <c r="DF101">
        <v>0</v>
      </c>
      <c r="DG101">
        <v>0</v>
      </c>
      <c r="DH101">
        <v>21321</v>
      </c>
      <c r="DI101">
        <v>1162</v>
      </c>
      <c r="DJ101">
        <v>11095</v>
      </c>
      <c r="DK101">
        <v>1400</v>
      </c>
      <c r="DL101">
        <v>34978</v>
      </c>
      <c r="DM101">
        <v>1162</v>
      </c>
      <c r="DN101">
        <v>26</v>
      </c>
      <c r="DO101">
        <v>151</v>
      </c>
      <c r="DP101">
        <v>43744</v>
      </c>
      <c r="DQ101">
        <v>17434</v>
      </c>
      <c r="DR101">
        <v>13066</v>
      </c>
      <c r="DS101">
        <v>0</v>
      </c>
      <c r="DT101">
        <v>0</v>
      </c>
      <c r="DU101">
        <v>1339</v>
      </c>
      <c r="DV101">
        <v>20</v>
      </c>
      <c r="DW101">
        <v>20</v>
      </c>
      <c r="DX101">
        <v>0</v>
      </c>
      <c r="DY101">
        <v>0</v>
      </c>
      <c r="DZ101">
        <v>0</v>
      </c>
      <c r="EA101">
        <v>0</v>
      </c>
      <c r="EB101">
        <v>0</v>
      </c>
      <c r="EC101" t="s">
        <v>703</v>
      </c>
      <c r="ED101">
        <v>4167</v>
      </c>
      <c r="EE101">
        <v>50</v>
      </c>
      <c r="EF101">
        <v>15996</v>
      </c>
      <c r="EG101">
        <v>0</v>
      </c>
      <c r="EH101" t="s">
        <v>703</v>
      </c>
      <c r="EI101">
        <v>10</v>
      </c>
      <c r="EJ101" t="s">
        <v>1402</v>
      </c>
      <c r="EK101">
        <v>0</v>
      </c>
      <c r="EL101">
        <v>0</v>
      </c>
      <c r="EM101">
        <v>0</v>
      </c>
      <c r="EN101">
        <v>139167.67999999999</v>
      </c>
      <c r="EO101">
        <v>493.19</v>
      </c>
      <c r="EP101">
        <v>15633.77</v>
      </c>
      <c r="EQ101">
        <v>4622.1899999999996</v>
      </c>
      <c r="ER101">
        <v>2247.34</v>
      </c>
      <c r="ES101">
        <v>776.13</v>
      </c>
      <c r="ET101">
        <v>0</v>
      </c>
      <c r="EU101">
        <v>4742.88</v>
      </c>
      <c r="EV101">
        <v>0</v>
      </c>
      <c r="EW101">
        <v>328.92</v>
      </c>
      <c r="EX101">
        <v>0</v>
      </c>
      <c r="EY101">
        <v>0</v>
      </c>
      <c r="EZ101">
        <v>0</v>
      </c>
      <c r="FA101">
        <v>0</v>
      </c>
      <c r="FB101">
        <v>0</v>
      </c>
      <c r="FC101">
        <v>0</v>
      </c>
      <c r="FD101">
        <v>0</v>
      </c>
      <c r="FE101">
        <v>0</v>
      </c>
      <c r="FF101">
        <v>28844.42</v>
      </c>
      <c r="FG101">
        <v>0</v>
      </c>
      <c r="FH101">
        <v>0</v>
      </c>
      <c r="FI101">
        <v>0</v>
      </c>
      <c r="FJ101">
        <v>13604</v>
      </c>
      <c r="FK101">
        <v>0</v>
      </c>
      <c r="FL101">
        <v>0</v>
      </c>
      <c r="FM101">
        <v>317</v>
      </c>
      <c r="FN101">
        <v>0</v>
      </c>
      <c r="FO101">
        <v>0</v>
      </c>
      <c r="FP101">
        <v>0</v>
      </c>
      <c r="FQ101">
        <v>0</v>
      </c>
      <c r="FR101">
        <v>11000</v>
      </c>
      <c r="FS101">
        <v>0</v>
      </c>
      <c r="FT101">
        <v>1355</v>
      </c>
      <c r="FU101">
        <v>10584</v>
      </c>
      <c r="FV101">
        <v>23256</v>
      </c>
      <c r="FW101">
        <v>0</v>
      </c>
      <c r="FX101">
        <v>0</v>
      </c>
      <c r="FY101">
        <v>0</v>
      </c>
      <c r="FZ101">
        <v>325906</v>
      </c>
      <c r="GA101">
        <v>0</v>
      </c>
      <c r="GB101">
        <v>0</v>
      </c>
      <c r="GC101">
        <v>0</v>
      </c>
      <c r="GD101">
        <v>0</v>
      </c>
      <c r="GE101">
        <v>0</v>
      </c>
      <c r="GF101">
        <v>0</v>
      </c>
      <c r="GG101">
        <v>0</v>
      </c>
      <c r="GH101">
        <v>39000</v>
      </c>
      <c r="GI101">
        <v>0</v>
      </c>
      <c r="GJ101">
        <v>0</v>
      </c>
      <c r="GK101">
        <v>0</v>
      </c>
      <c r="GL101">
        <v>0</v>
      </c>
      <c r="GM101">
        <v>39000</v>
      </c>
      <c r="GN101">
        <v>0</v>
      </c>
      <c r="GO101">
        <v>0</v>
      </c>
      <c r="GP101">
        <v>0</v>
      </c>
      <c r="GQ101">
        <v>0</v>
      </c>
      <c r="GR101">
        <v>0</v>
      </c>
      <c r="GS101">
        <v>0</v>
      </c>
      <c r="GT101">
        <v>0</v>
      </c>
      <c r="GU101">
        <v>0</v>
      </c>
      <c r="GW101">
        <v>11</v>
      </c>
      <c r="GX101">
        <v>0</v>
      </c>
      <c r="GY101">
        <v>0</v>
      </c>
      <c r="GZ101">
        <v>11</v>
      </c>
      <c r="HA101">
        <v>0</v>
      </c>
      <c r="HB101">
        <v>0</v>
      </c>
      <c r="HG101"/>
      <c r="HH101"/>
      <c r="HI101"/>
      <c r="HJ101"/>
      <c r="HK101"/>
      <c r="HL101"/>
      <c r="HM101"/>
      <c r="HN101"/>
      <c r="HO101"/>
    </row>
    <row r="102" spans="1:223" ht="12.75" customHeight="1" x14ac:dyDescent="0.35">
      <c r="A102" s="428" t="s">
        <v>1027</v>
      </c>
      <c r="B102" s="429">
        <v>14</v>
      </c>
      <c r="C102" s="428" t="s">
        <v>1026</v>
      </c>
      <c r="D102" s="428" t="s">
        <v>1403</v>
      </c>
      <c r="E102" s="54" t="s">
        <v>1404</v>
      </c>
      <c r="F102" s="430" t="s">
        <v>1121</v>
      </c>
      <c r="G102" s="428">
        <v>48.8</v>
      </c>
      <c r="H102" s="428">
        <v>0</v>
      </c>
      <c r="I102" s="54" t="s">
        <v>43</v>
      </c>
      <c r="J102" s="54" t="s">
        <v>60</v>
      </c>
      <c r="L102" t="s">
        <v>712</v>
      </c>
      <c r="M102">
        <v>9</v>
      </c>
      <c r="N102">
        <v>0</v>
      </c>
      <c r="O102">
        <v>0</v>
      </c>
      <c r="P102">
        <v>1</v>
      </c>
      <c r="Q102">
        <v>0</v>
      </c>
      <c r="R102">
        <v>0</v>
      </c>
      <c r="S102">
        <v>0</v>
      </c>
      <c r="T102">
        <v>0</v>
      </c>
      <c r="U102">
        <v>3</v>
      </c>
      <c r="V102">
        <v>1</v>
      </c>
      <c r="W102">
        <v>0</v>
      </c>
      <c r="X102">
        <v>1</v>
      </c>
      <c r="Y102">
        <v>0</v>
      </c>
      <c r="Z102">
        <v>0</v>
      </c>
      <c r="AA102">
        <v>15</v>
      </c>
      <c r="AB102">
        <v>0</v>
      </c>
      <c r="AC102">
        <v>0</v>
      </c>
      <c r="AD102">
        <v>0</v>
      </c>
      <c r="AE102">
        <v>1</v>
      </c>
      <c r="AF102">
        <v>0</v>
      </c>
      <c r="AG102">
        <v>1</v>
      </c>
      <c r="AH102">
        <v>0</v>
      </c>
      <c r="AI102">
        <v>0</v>
      </c>
      <c r="AJ102">
        <v>0</v>
      </c>
      <c r="AK102">
        <v>0</v>
      </c>
      <c r="AL102">
        <v>0</v>
      </c>
      <c r="AM102">
        <v>0</v>
      </c>
      <c r="AN102">
        <v>0</v>
      </c>
      <c r="AO102">
        <v>0</v>
      </c>
      <c r="AP102">
        <v>2</v>
      </c>
      <c r="AQ102">
        <v>9</v>
      </c>
      <c r="AR102">
        <v>0</v>
      </c>
      <c r="AS102">
        <v>0</v>
      </c>
      <c r="AT102">
        <v>2</v>
      </c>
      <c r="AU102">
        <v>0</v>
      </c>
      <c r="AV102">
        <v>1</v>
      </c>
      <c r="AW102">
        <v>0</v>
      </c>
      <c r="AX102">
        <v>0</v>
      </c>
      <c r="AY102">
        <v>3</v>
      </c>
      <c r="AZ102">
        <v>1</v>
      </c>
      <c r="BA102">
        <v>0</v>
      </c>
      <c r="BB102">
        <v>1</v>
      </c>
      <c r="BC102">
        <v>0</v>
      </c>
      <c r="BD102">
        <v>0</v>
      </c>
      <c r="BE102">
        <v>17</v>
      </c>
      <c r="BF102">
        <v>0</v>
      </c>
      <c r="BG102">
        <v>0</v>
      </c>
      <c r="BH102" t="s">
        <v>1405</v>
      </c>
      <c r="BI102">
        <v>10000</v>
      </c>
      <c r="BJ102" t="s">
        <v>1405</v>
      </c>
      <c r="BK102">
        <v>8245</v>
      </c>
      <c r="BL102">
        <v>158</v>
      </c>
      <c r="BM102">
        <v>0</v>
      </c>
      <c r="BN102">
        <v>3478</v>
      </c>
      <c r="BO102">
        <v>0</v>
      </c>
      <c r="BP102">
        <v>374985</v>
      </c>
      <c r="BQ102">
        <v>11209</v>
      </c>
      <c r="BR102">
        <v>76260</v>
      </c>
      <c r="BS102">
        <v>62641</v>
      </c>
      <c r="BT102">
        <v>96294</v>
      </c>
      <c r="BU102">
        <v>29811</v>
      </c>
      <c r="BV102">
        <v>265006</v>
      </c>
      <c r="BW102">
        <v>100278</v>
      </c>
      <c r="BX102">
        <v>376493</v>
      </c>
      <c r="BY102">
        <v>89</v>
      </c>
      <c r="BZ102">
        <v>11889</v>
      </c>
      <c r="CA102">
        <v>4572</v>
      </c>
      <c r="CB102">
        <v>17754</v>
      </c>
      <c r="CC102">
        <v>3077</v>
      </c>
      <c r="CD102">
        <v>37292</v>
      </c>
      <c r="CE102">
        <v>37381</v>
      </c>
      <c r="CF102">
        <v>0</v>
      </c>
      <c r="CG102">
        <v>5109</v>
      </c>
      <c r="CH102">
        <v>139</v>
      </c>
      <c r="CI102">
        <v>15569</v>
      </c>
      <c r="CJ102">
        <v>18413</v>
      </c>
      <c r="CK102">
        <v>10000</v>
      </c>
      <c r="CL102">
        <v>4379</v>
      </c>
      <c r="CM102">
        <v>0</v>
      </c>
      <c r="CN102">
        <v>140</v>
      </c>
      <c r="CO102">
        <v>20817</v>
      </c>
      <c r="CP102">
        <v>983</v>
      </c>
      <c r="CQ102">
        <v>21800</v>
      </c>
      <c r="CR102">
        <v>0</v>
      </c>
      <c r="CS102">
        <v>388</v>
      </c>
      <c r="CT102">
        <v>1</v>
      </c>
      <c r="CU102">
        <v>1390</v>
      </c>
      <c r="DA102">
        <v>1779</v>
      </c>
      <c r="DB102">
        <v>1779</v>
      </c>
      <c r="DC102">
        <v>28</v>
      </c>
      <c r="DD102">
        <v>59</v>
      </c>
      <c r="DE102">
        <v>87</v>
      </c>
      <c r="DF102">
        <v>1</v>
      </c>
      <c r="DG102">
        <v>114</v>
      </c>
      <c r="DH102">
        <v>54301</v>
      </c>
      <c r="DI102">
        <v>24380</v>
      </c>
      <c r="DJ102">
        <v>70264</v>
      </c>
      <c r="DK102">
        <v>9001</v>
      </c>
      <c r="DL102">
        <v>157946</v>
      </c>
      <c r="DM102">
        <v>2211</v>
      </c>
      <c r="DN102">
        <v>28</v>
      </c>
      <c r="DO102">
        <v>2914</v>
      </c>
      <c r="DP102">
        <v>84437</v>
      </c>
      <c r="DQ102">
        <v>376688</v>
      </c>
      <c r="DR102">
        <v>52013</v>
      </c>
      <c r="DS102">
        <v>0</v>
      </c>
      <c r="DT102">
        <v>12</v>
      </c>
      <c r="DU102">
        <v>5153</v>
      </c>
      <c r="DV102">
        <v>76892</v>
      </c>
      <c r="DW102">
        <v>66986</v>
      </c>
      <c r="DX102">
        <v>55</v>
      </c>
      <c r="DY102">
        <v>78</v>
      </c>
      <c r="DZ102">
        <v>86</v>
      </c>
      <c r="EA102">
        <v>7050</v>
      </c>
      <c r="EB102">
        <v>2314</v>
      </c>
      <c r="EC102" t="s">
        <v>706</v>
      </c>
      <c r="ED102">
        <v>9031</v>
      </c>
      <c r="EE102">
        <v>160</v>
      </c>
      <c r="EF102">
        <v>28679</v>
      </c>
      <c r="EG102">
        <v>0</v>
      </c>
      <c r="EH102" t="s">
        <v>709</v>
      </c>
      <c r="EI102">
        <v>0</v>
      </c>
      <c r="EJ102">
        <v>483551</v>
      </c>
      <c r="EK102">
        <v>0</v>
      </c>
      <c r="EL102">
        <v>2</v>
      </c>
      <c r="EM102">
        <v>2401720</v>
      </c>
      <c r="EN102">
        <v>554646</v>
      </c>
      <c r="EO102">
        <v>2729</v>
      </c>
      <c r="EP102">
        <v>58518</v>
      </c>
      <c r="EQ102">
        <v>32759</v>
      </c>
      <c r="ER102">
        <v>67099</v>
      </c>
      <c r="ES102">
        <v>16746</v>
      </c>
      <c r="ET102">
        <v>3944</v>
      </c>
      <c r="EU102">
        <v>22227</v>
      </c>
      <c r="EV102">
        <v>0</v>
      </c>
      <c r="EW102">
        <v>10420</v>
      </c>
      <c r="EX102">
        <v>51000</v>
      </c>
      <c r="EY102">
        <v>17262</v>
      </c>
      <c r="EZ102">
        <v>46200</v>
      </c>
      <c r="FA102">
        <v>0</v>
      </c>
      <c r="FB102">
        <v>0</v>
      </c>
      <c r="FC102">
        <v>41065</v>
      </c>
      <c r="FD102">
        <v>28448</v>
      </c>
      <c r="FE102">
        <v>0</v>
      </c>
      <c r="FF102">
        <v>398417</v>
      </c>
      <c r="FG102">
        <v>43211</v>
      </c>
      <c r="FH102">
        <v>386155</v>
      </c>
      <c r="FI102">
        <v>20362</v>
      </c>
      <c r="FJ102">
        <v>0</v>
      </c>
      <c r="FK102">
        <v>74305</v>
      </c>
      <c r="FL102">
        <v>3878816</v>
      </c>
      <c r="FM102">
        <v>0</v>
      </c>
      <c r="FN102">
        <v>0</v>
      </c>
      <c r="FO102">
        <v>0</v>
      </c>
      <c r="FP102">
        <v>0</v>
      </c>
      <c r="FQ102">
        <v>0</v>
      </c>
      <c r="FR102">
        <v>0</v>
      </c>
      <c r="FS102">
        <v>0</v>
      </c>
      <c r="FT102">
        <v>0</v>
      </c>
      <c r="FU102">
        <v>0</v>
      </c>
      <c r="FV102">
        <v>0</v>
      </c>
      <c r="FW102">
        <v>3878816</v>
      </c>
      <c r="FX102">
        <v>0</v>
      </c>
      <c r="FY102">
        <v>2705196</v>
      </c>
      <c r="FZ102">
        <v>505891</v>
      </c>
      <c r="GA102">
        <v>404880</v>
      </c>
      <c r="GB102">
        <v>0</v>
      </c>
      <c r="GC102">
        <v>3615967</v>
      </c>
      <c r="GD102">
        <v>0</v>
      </c>
      <c r="GE102">
        <v>3615967</v>
      </c>
      <c r="GF102">
        <v>0</v>
      </c>
      <c r="GG102">
        <v>0</v>
      </c>
      <c r="GH102">
        <v>27440</v>
      </c>
      <c r="GI102">
        <v>172739</v>
      </c>
      <c r="GJ102">
        <v>0</v>
      </c>
      <c r="GK102">
        <v>0</v>
      </c>
      <c r="GL102">
        <v>0</v>
      </c>
      <c r="GM102">
        <v>200179</v>
      </c>
      <c r="GN102">
        <v>0</v>
      </c>
      <c r="GO102">
        <v>0</v>
      </c>
      <c r="GP102">
        <v>0</v>
      </c>
      <c r="GQ102" t="s">
        <v>1406</v>
      </c>
      <c r="GR102">
        <v>0</v>
      </c>
      <c r="GS102">
        <v>0</v>
      </c>
      <c r="GT102">
        <v>0</v>
      </c>
      <c r="GU102">
        <v>0</v>
      </c>
      <c r="GW102">
        <v>15</v>
      </c>
      <c r="GX102">
        <v>2</v>
      </c>
      <c r="GY102">
        <v>11</v>
      </c>
      <c r="GZ102">
        <v>2</v>
      </c>
      <c r="HA102">
        <v>4</v>
      </c>
      <c r="HB102">
        <v>0</v>
      </c>
      <c r="HG102"/>
      <c r="HH102"/>
      <c r="HI102"/>
      <c r="HJ102"/>
      <c r="HK102"/>
      <c r="HL102"/>
      <c r="HM102"/>
      <c r="HN102"/>
      <c r="HO102"/>
    </row>
    <row r="103" spans="1:223" ht="12.75" customHeight="1" x14ac:dyDescent="0.35">
      <c r="A103" s="428" t="s">
        <v>1027</v>
      </c>
      <c r="B103" s="429">
        <v>15</v>
      </c>
      <c r="C103" s="428" t="s">
        <v>1026</v>
      </c>
      <c r="D103" s="428" t="s">
        <v>1407</v>
      </c>
      <c r="E103" s="54" t="s">
        <v>1408</v>
      </c>
      <c r="F103" s="430" t="s">
        <v>1121</v>
      </c>
      <c r="G103" s="428">
        <v>44.8</v>
      </c>
      <c r="H103" s="428">
        <v>0</v>
      </c>
      <c r="I103" s="54" t="s">
        <v>43</v>
      </c>
      <c r="J103" s="54" t="s">
        <v>60</v>
      </c>
      <c r="L103" t="s">
        <v>1085</v>
      </c>
      <c r="M103">
        <v>3</v>
      </c>
      <c r="N103">
        <v>0</v>
      </c>
      <c r="O103">
        <v>0</v>
      </c>
      <c r="P103">
        <v>0</v>
      </c>
      <c r="Q103">
        <v>1</v>
      </c>
      <c r="R103">
        <v>0</v>
      </c>
      <c r="S103">
        <v>2</v>
      </c>
      <c r="T103">
        <v>4</v>
      </c>
      <c r="U103">
        <v>1</v>
      </c>
      <c r="V103">
        <v>1</v>
      </c>
      <c r="W103">
        <v>0</v>
      </c>
      <c r="X103">
        <v>0</v>
      </c>
      <c r="Y103">
        <v>0</v>
      </c>
      <c r="Z103">
        <v>0</v>
      </c>
      <c r="AA103">
        <v>12</v>
      </c>
      <c r="AB103">
        <v>0</v>
      </c>
      <c r="AC103">
        <v>0</v>
      </c>
      <c r="AD103">
        <v>0</v>
      </c>
      <c r="AE103">
        <v>0</v>
      </c>
      <c r="AF103">
        <v>0</v>
      </c>
      <c r="AG103">
        <v>0</v>
      </c>
      <c r="AH103">
        <v>0</v>
      </c>
      <c r="AI103">
        <v>0</v>
      </c>
      <c r="AJ103">
        <v>0</v>
      </c>
      <c r="AK103">
        <v>0</v>
      </c>
      <c r="AL103">
        <v>1</v>
      </c>
      <c r="AM103">
        <v>0</v>
      </c>
      <c r="AN103">
        <v>0</v>
      </c>
      <c r="AO103">
        <v>0</v>
      </c>
      <c r="AP103">
        <v>1</v>
      </c>
      <c r="AQ103">
        <v>3</v>
      </c>
      <c r="AR103">
        <v>0</v>
      </c>
      <c r="AS103">
        <v>0</v>
      </c>
      <c r="AT103">
        <v>0</v>
      </c>
      <c r="AU103">
        <v>1</v>
      </c>
      <c r="AV103">
        <v>0</v>
      </c>
      <c r="AW103">
        <v>2</v>
      </c>
      <c r="AX103">
        <v>4</v>
      </c>
      <c r="AY103">
        <v>1</v>
      </c>
      <c r="AZ103">
        <v>1</v>
      </c>
      <c r="BA103">
        <v>1</v>
      </c>
      <c r="BB103">
        <v>0</v>
      </c>
      <c r="BC103">
        <v>0</v>
      </c>
      <c r="BD103">
        <v>0</v>
      </c>
      <c r="BE103">
        <v>13</v>
      </c>
      <c r="BF103">
        <v>0</v>
      </c>
      <c r="BG103">
        <v>0</v>
      </c>
      <c r="BH103" t="s">
        <v>1409</v>
      </c>
      <c r="BI103">
        <v>1539</v>
      </c>
      <c r="BJ103" t="s">
        <v>1409</v>
      </c>
      <c r="BK103">
        <v>28816</v>
      </c>
      <c r="BL103">
        <v>50</v>
      </c>
      <c r="BM103">
        <v>37122</v>
      </c>
      <c r="BN103">
        <v>2038</v>
      </c>
      <c r="BO103">
        <v>10</v>
      </c>
      <c r="BP103">
        <v>232600</v>
      </c>
      <c r="BQ103">
        <v>6392</v>
      </c>
      <c r="BR103">
        <v>61096</v>
      </c>
      <c r="BS103">
        <v>45543</v>
      </c>
      <c r="BT103">
        <v>62826</v>
      </c>
      <c r="BU103">
        <v>13557</v>
      </c>
      <c r="BV103">
        <v>183022</v>
      </c>
      <c r="BW103">
        <v>12126</v>
      </c>
      <c r="BX103">
        <v>201540</v>
      </c>
      <c r="BY103">
        <v>0</v>
      </c>
      <c r="BZ103">
        <v>306</v>
      </c>
      <c r="CA103">
        <v>77</v>
      </c>
      <c r="CB103">
        <v>1878</v>
      </c>
      <c r="CC103">
        <v>397</v>
      </c>
      <c r="CD103">
        <v>2658</v>
      </c>
      <c r="CE103">
        <v>2658</v>
      </c>
      <c r="CF103">
        <v>0</v>
      </c>
      <c r="CG103">
        <v>2803</v>
      </c>
      <c r="CH103">
        <v>579</v>
      </c>
      <c r="CI103">
        <v>412</v>
      </c>
      <c r="CJ103">
        <v>2879</v>
      </c>
      <c r="CK103">
        <v>1539</v>
      </c>
      <c r="CL103">
        <v>1247</v>
      </c>
      <c r="CM103">
        <v>0</v>
      </c>
      <c r="CN103">
        <v>0</v>
      </c>
      <c r="CO103">
        <v>3794</v>
      </c>
      <c r="CP103">
        <v>35</v>
      </c>
      <c r="CQ103">
        <v>3829</v>
      </c>
      <c r="CR103">
        <v>0</v>
      </c>
      <c r="CS103">
        <v>248</v>
      </c>
      <c r="CT103">
        <v>119</v>
      </c>
      <c r="CU103">
        <v>0</v>
      </c>
      <c r="DA103">
        <v>367</v>
      </c>
      <c r="DB103">
        <v>367</v>
      </c>
      <c r="DC103">
        <v>7</v>
      </c>
      <c r="DD103">
        <v>20.5</v>
      </c>
      <c r="DE103">
        <v>27.5</v>
      </c>
      <c r="DF103">
        <v>39</v>
      </c>
      <c r="DG103">
        <v>23.5</v>
      </c>
      <c r="DH103">
        <v>39000</v>
      </c>
      <c r="DI103">
        <v>6664</v>
      </c>
      <c r="DJ103">
        <v>19230</v>
      </c>
      <c r="DK103">
        <v>2247</v>
      </c>
      <c r="DL103">
        <v>67141</v>
      </c>
      <c r="DM103">
        <v>822</v>
      </c>
      <c r="DN103">
        <v>76</v>
      </c>
      <c r="DO103">
        <v>13</v>
      </c>
      <c r="DP103">
        <v>8188</v>
      </c>
      <c r="DQ103">
        <v>792</v>
      </c>
      <c r="DR103">
        <v>12803</v>
      </c>
      <c r="DS103">
        <v>0</v>
      </c>
      <c r="DT103">
        <v>0</v>
      </c>
      <c r="DU103">
        <v>911</v>
      </c>
      <c r="DV103">
        <v>0</v>
      </c>
      <c r="DW103">
        <v>0</v>
      </c>
      <c r="DX103">
        <v>0</v>
      </c>
      <c r="DY103">
        <v>0</v>
      </c>
      <c r="DZ103">
        <v>0</v>
      </c>
      <c r="EA103">
        <v>25012</v>
      </c>
      <c r="EB103">
        <v>8728</v>
      </c>
      <c r="EC103" t="s">
        <v>703</v>
      </c>
      <c r="ED103">
        <v>7882</v>
      </c>
      <c r="EE103">
        <v>130</v>
      </c>
      <c r="EF103">
        <v>93023</v>
      </c>
      <c r="EG103">
        <v>0</v>
      </c>
      <c r="EH103" t="s">
        <v>709</v>
      </c>
      <c r="EI103">
        <v>12</v>
      </c>
      <c r="EJ103">
        <v>52228</v>
      </c>
      <c r="EK103">
        <v>0</v>
      </c>
      <c r="EL103">
        <v>0</v>
      </c>
      <c r="EM103">
        <v>732363</v>
      </c>
      <c r="EN103">
        <v>174785</v>
      </c>
      <c r="EO103">
        <v>0</v>
      </c>
      <c r="EP103">
        <v>2877</v>
      </c>
      <c r="EQ103">
        <v>1473</v>
      </c>
      <c r="ER103">
        <v>10209</v>
      </c>
      <c r="ES103">
        <v>2476</v>
      </c>
      <c r="ET103">
        <v>0</v>
      </c>
      <c r="EU103">
        <v>6029</v>
      </c>
      <c r="EV103">
        <v>2133</v>
      </c>
      <c r="EW103">
        <v>0</v>
      </c>
      <c r="EX103">
        <v>3445</v>
      </c>
      <c r="EY103">
        <v>2000</v>
      </c>
      <c r="EZ103">
        <v>3412</v>
      </c>
      <c r="FA103">
        <v>0</v>
      </c>
      <c r="FB103">
        <v>0</v>
      </c>
      <c r="FC103">
        <v>10295</v>
      </c>
      <c r="FD103">
        <v>509</v>
      </c>
      <c r="FE103">
        <v>0</v>
      </c>
      <c r="FF103">
        <v>44858</v>
      </c>
      <c r="FG103">
        <v>188363</v>
      </c>
      <c r="FH103">
        <v>25980</v>
      </c>
      <c r="FI103">
        <v>8047</v>
      </c>
      <c r="FJ103">
        <v>0</v>
      </c>
      <c r="FK103">
        <v>251273</v>
      </c>
      <c r="FL103">
        <v>1425669</v>
      </c>
      <c r="FM103">
        <v>291</v>
      </c>
      <c r="FN103">
        <v>79</v>
      </c>
      <c r="FO103">
        <v>17809</v>
      </c>
      <c r="FP103">
        <v>23</v>
      </c>
      <c r="FQ103">
        <v>38</v>
      </c>
      <c r="FR103">
        <v>2000</v>
      </c>
      <c r="FS103">
        <v>0</v>
      </c>
      <c r="FT103">
        <v>8353</v>
      </c>
      <c r="FU103">
        <v>15915</v>
      </c>
      <c r="FV103">
        <v>44508</v>
      </c>
      <c r="FW103">
        <v>1381161</v>
      </c>
      <c r="FX103">
        <v>0</v>
      </c>
      <c r="FY103">
        <v>702000</v>
      </c>
      <c r="FZ103">
        <v>210000</v>
      </c>
      <c r="GA103">
        <v>115000</v>
      </c>
      <c r="GB103">
        <v>475000</v>
      </c>
      <c r="GC103">
        <v>1502000</v>
      </c>
      <c r="GD103">
        <v>100000</v>
      </c>
      <c r="GE103">
        <v>1402000</v>
      </c>
      <c r="GF103">
        <v>0</v>
      </c>
      <c r="GG103">
        <v>0</v>
      </c>
      <c r="GH103">
        <v>0</v>
      </c>
      <c r="GI103">
        <v>0</v>
      </c>
      <c r="GJ103">
        <v>0</v>
      </c>
      <c r="GK103">
        <v>0</v>
      </c>
      <c r="GL103">
        <v>0</v>
      </c>
      <c r="GM103">
        <v>0</v>
      </c>
      <c r="GN103">
        <v>0</v>
      </c>
      <c r="GO103" t="s">
        <v>1410</v>
      </c>
      <c r="GP103">
        <v>0</v>
      </c>
      <c r="GQ103" t="s">
        <v>1411</v>
      </c>
      <c r="GR103">
        <v>0</v>
      </c>
      <c r="GS103">
        <v>0</v>
      </c>
      <c r="GT103" t="s">
        <v>1412</v>
      </c>
      <c r="GU103" t="s">
        <v>1413</v>
      </c>
      <c r="GW103">
        <v>12</v>
      </c>
      <c r="GX103">
        <v>1</v>
      </c>
      <c r="GY103">
        <v>0</v>
      </c>
      <c r="GZ103">
        <v>1</v>
      </c>
      <c r="HA103">
        <v>12</v>
      </c>
      <c r="HB103">
        <v>0</v>
      </c>
      <c r="HG103"/>
      <c r="HH103"/>
      <c r="HI103"/>
      <c r="HJ103"/>
      <c r="HK103"/>
      <c r="HL103"/>
      <c r="HM103"/>
      <c r="HN103"/>
      <c r="HO103"/>
    </row>
    <row r="104" spans="1:223" ht="12.75" customHeight="1" x14ac:dyDescent="0.35">
      <c r="A104" s="428" t="s">
        <v>1027</v>
      </c>
      <c r="B104" s="429">
        <v>16</v>
      </c>
      <c r="C104" s="428" t="s">
        <v>1026</v>
      </c>
      <c r="D104" s="428" t="s">
        <v>1414</v>
      </c>
      <c r="E104" s="54" t="s">
        <v>1415</v>
      </c>
      <c r="F104" s="430" t="s">
        <v>1121</v>
      </c>
      <c r="G104" s="428">
        <v>30</v>
      </c>
      <c r="H104" s="428">
        <v>0</v>
      </c>
      <c r="I104" s="54" t="s">
        <v>43</v>
      </c>
      <c r="J104" s="54" t="s">
        <v>60</v>
      </c>
      <c r="L104" t="s">
        <v>1091</v>
      </c>
      <c r="M104">
        <v>0</v>
      </c>
      <c r="N104">
        <v>0</v>
      </c>
      <c r="O104">
        <v>0</v>
      </c>
      <c r="P104">
        <v>0</v>
      </c>
      <c r="Q104">
        <v>4</v>
      </c>
      <c r="R104">
        <v>0</v>
      </c>
      <c r="S104">
        <v>1</v>
      </c>
      <c r="T104">
        <v>0</v>
      </c>
      <c r="U104">
        <v>0</v>
      </c>
      <c r="V104">
        <v>3</v>
      </c>
      <c r="W104">
        <v>0</v>
      </c>
      <c r="X104">
        <v>1</v>
      </c>
      <c r="Y104">
        <v>0</v>
      </c>
      <c r="Z104">
        <v>0</v>
      </c>
      <c r="AA104">
        <v>9</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4</v>
      </c>
      <c r="AV104">
        <v>0</v>
      </c>
      <c r="AW104">
        <v>1</v>
      </c>
      <c r="AX104">
        <v>0</v>
      </c>
      <c r="AY104">
        <v>0</v>
      </c>
      <c r="AZ104">
        <v>3</v>
      </c>
      <c r="BA104">
        <v>0</v>
      </c>
      <c r="BB104">
        <v>1</v>
      </c>
      <c r="BC104">
        <v>0</v>
      </c>
      <c r="BD104">
        <v>0</v>
      </c>
      <c r="BE104">
        <v>9</v>
      </c>
      <c r="BF104">
        <v>0</v>
      </c>
      <c r="BG104">
        <v>0</v>
      </c>
      <c r="BH104">
        <v>0</v>
      </c>
      <c r="BI104">
        <v>8993</v>
      </c>
      <c r="BJ104">
        <v>0</v>
      </c>
      <c r="BK104">
        <v>0</v>
      </c>
      <c r="BL104">
        <v>85</v>
      </c>
      <c r="BM104">
        <v>0</v>
      </c>
      <c r="BN104">
        <v>0</v>
      </c>
      <c r="BO104">
        <v>8</v>
      </c>
      <c r="BP104">
        <v>138142</v>
      </c>
      <c r="BQ104">
        <v>13011</v>
      </c>
      <c r="BR104">
        <v>56178</v>
      </c>
      <c r="BS104">
        <v>23216</v>
      </c>
      <c r="BT104">
        <v>34660</v>
      </c>
      <c r="BU104">
        <v>10703</v>
      </c>
      <c r="BV104">
        <v>124757</v>
      </c>
      <c r="BW104">
        <v>1163</v>
      </c>
      <c r="BX104">
        <v>138931</v>
      </c>
      <c r="BY104">
        <v>26</v>
      </c>
      <c r="BZ104">
        <v>2786</v>
      </c>
      <c r="CA104">
        <v>476</v>
      </c>
      <c r="CB104">
        <v>187</v>
      </c>
      <c r="CC104">
        <v>123</v>
      </c>
      <c r="CD104">
        <v>3572</v>
      </c>
      <c r="CE104">
        <v>3598</v>
      </c>
      <c r="CF104">
        <v>50</v>
      </c>
      <c r="CG104">
        <v>4551</v>
      </c>
      <c r="CH104">
        <v>430</v>
      </c>
      <c r="CI104">
        <v>13962</v>
      </c>
      <c r="CJ104">
        <v>2829</v>
      </c>
      <c r="CK104">
        <v>8993</v>
      </c>
      <c r="CL104">
        <v>4652</v>
      </c>
      <c r="CM104">
        <v>0</v>
      </c>
      <c r="CN104">
        <v>0</v>
      </c>
      <c r="CO104">
        <v>18943</v>
      </c>
      <c r="CP104">
        <v>23</v>
      </c>
      <c r="CQ104">
        <v>19016</v>
      </c>
      <c r="CR104">
        <v>26</v>
      </c>
      <c r="CS104">
        <v>361</v>
      </c>
      <c r="CT104">
        <v>7</v>
      </c>
      <c r="CU104">
        <v>381</v>
      </c>
      <c r="DA104">
        <v>749</v>
      </c>
      <c r="DB104">
        <v>775</v>
      </c>
      <c r="DC104">
        <v>4.5</v>
      </c>
      <c r="DD104">
        <v>35.799999999999997</v>
      </c>
      <c r="DE104">
        <v>40.299999999999997</v>
      </c>
      <c r="DF104">
        <v>0</v>
      </c>
      <c r="DG104">
        <v>0</v>
      </c>
      <c r="DH104">
        <v>18667</v>
      </c>
      <c r="DI104">
        <v>1810</v>
      </c>
      <c r="DJ104">
        <v>3232</v>
      </c>
      <c r="DK104">
        <v>426</v>
      </c>
      <c r="DL104">
        <v>24135</v>
      </c>
      <c r="DM104">
        <v>1332</v>
      </c>
      <c r="DN104">
        <v>3</v>
      </c>
      <c r="DO104">
        <v>332</v>
      </c>
      <c r="DP104">
        <v>13433</v>
      </c>
      <c r="DQ104">
        <v>97534</v>
      </c>
      <c r="DR104">
        <v>7676</v>
      </c>
      <c r="DS104">
        <v>0</v>
      </c>
      <c r="DT104">
        <v>0</v>
      </c>
      <c r="DU104">
        <v>1667</v>
      </c>
      <c r="DV104">
        <v>5297</v>
      </c>
      <c r="DW104">
        <v>0</v>
      </c>
      <c r="DX104">
        <v>21</v>
      </c>
      <c r="DY104">
        <v>40</v>
      </c>
      <c r="DZ104">
        <v>50</v>
      </c>
      <c r="EA104">
        <v>850</v>
      </c>
      <c r="EB104">
        <v>0</v>
      </c>
      <c r="EC104" t="s">
        <v>703</v>
      </c>
      <c r="ED104">
        <v>8764</v>
      </c>
      <c r="EE104">
        <v>44</v>
      </c>
      <c r="EF104">
        <v>0</v>
      </c>
      <c r="EG104">
        <v>0</v>
      </c>
      <c r="EH104" t="s">
        <v>709</v>
      </c>
      <c r="EI104">
        <v>8</v>
      </c>
      <c r="EJ104">
        <v>298076</v>
      </c>
      <c r="EK104">
        <v>0</v>
      </c>
      <c r="EL104">
        <v>0</v>
      </c>
      <c r="EM104">
        <v>1179515</v>
      </c>
      <c r="EN104">
        <v>224415</v>
      </c>
      <c r="EO104">
        <v>1422</v>
      </c>
      <c r="EP104">
        <v>43596</v>
      </c>
      <c r="EQ104">
        <v>8270</v>
      </c>
      <c r="ER104">
        <v>2577</v>
      </c>
      <c r="ES104">
        <v>1656</v>
      </c>
      <c r="ET104">
        <v>304</v>
      </c>
      <c r="EU104">
        <v>7999</v>
      </c>
      <c r="EV104">
        <v>0</v>
      </c>
      <c r="EW104">
        <v>2795</v>
      </c>
      <c r="EX104">
        <v>29000</v>
      </c>
      <c r="EY104">
        <v>9532</v>
      </c>
      <c r="EZ104">
        <v>19500</v>
      </c>
      <c r="FA104">
        <v>0</v>
      </c>
      <c r="FB104">
        <v>0</v>
      </c>
      <c r="FC104">
        <v>0</v>
      </c>
      <c r="FD104">
        <v>0</v>
      </c>
      <c r="FE104">
        <v>0</v>
      </c>
      <c r="FF104">
        <v>126651</v>
      </c>
      <c r="FG104">
        <v>0</v>
      </c>
      <c r="FH104">
        <v>37694</v>
      </c>
      <c r="FI104">
        <v>13709</v>
      </c>
      <c r="FJ104">
        <v>0</v>
      </c>
      <c r="FK104">
        <v>0</v>
      </c>
      <c r="FL104">
        <v>1581984</v>
      </c>
      <c r="FM104">
        <v>0</v>
      </c>
      <c r="FN104">
        <v>0</v>
      </c>
      <c r="FO104">
        <v>0</v>
      </c>
      <c r="FP104">
        <v>27</v>
      </c>
      <c r="FQ104">
        <v>0</v>
      </c>
      <c r="FR104">
        <v>2111</v>
      </c>
      <c r="FS104">
        <v>0</v>
      </c>
      <c r="FT104">
        <v>4043</v>
      </c>
      <c r="FU104">
        <v>0</v>
      </c>
      <c r="FV104">
        <v>6181</v>
      </c>
      <c r="FW104">
        <v>1575803</v>
      </c>
      <c r="FX104">
        <v>0</v>
      </c>
      <c r="FY104">
        <v>1289032</v>
      </c>
      <c r="FZ104">
        <v>254352</v>
      </c>
      <c r="GA104">
        <v>182500</v>
      </c>
      <c r="GB104">
        <v>70199</v>
      </c>
      <c r="GC104">
        <v>1796083</v>
      </c>
      <c r="GD104">
        <v>44119</v>
      </c>
      <c r="GE104">
        <v>1751964</v>
      </c>
      <c r="GF104">
        <v>0</v>
      </c>
      <c r="GG104">
        <v>0</v>
      </c>
      <c r="GH104">
        <v>44361</v>
      </c>
      <c r="GI104">
        <v>0</v>
      </c>
      <c r="GJ104">
        <v>0</v>
      </c>
      <c r="GK104">
        <v>0</v>
      </c>
      <c r="GL104">
        <v>0</v>
      </c>
      <c r="GM104">
        <v>44361</v>
      </c>
      <c r="GN104">
        <v>0</v>
      </c>
      <c r="GO104">
        <v>0</v>
      </c>
      <c r="GP104" t="s">
        <v>1416</v>
      </c>
      <c r="GQ104">
        <v>0</v>
      </c>
      <c r="GR104">
        <v>0</v>
      </c>
      <c r="GS104">
        <v>0</v>
      </c>
      <c r="GT104">
        <v>0</v>
      </c>
      <c r="GU104">
        <v>0</v>
      </c>
      <c r="GW104">
        <v>9</v>
      </c>
      <c r="GX104">
        <v>0</v>
      </c>
      <c r="GY104">
        <v>9</v>
      </c>
      <c r="GZ104">
        <v>0</v>
      </c>
      <c r="HA104">
        <v>0</v>
      </c>
      <c r="HB104">
        <v>0</v>
      </c>
      <c r="HG104"/>
      <c r="HH104"/>
      <c r="HI104"/>
      <c r="HJ104"/>
      <c r="HK104"/>
      <c r="HL104"/>
      <c r="HM104"/>
      <c r="HN104"/>
      <c r="HO104" s="423"/>
    </row>
    <row r="105" spans="1:223" ht="12.75" customHeight="1" x14ac:dyDescent="0.35">
      <c r="A105" s="428" t="s">
        <v>1027</v>
      </c>
      <c r="B105" s="429">
        <v>17</v>
      </c>
      <c r="C105" s="428" t="s">
        <v>1026</v>
      </c>
      <c r="D105" s="428" t="s">
        <v>1417</v>
      </c>
      <c r="E105" s="54" t="s">
        <v>1418</v>
      </c>
      <c r="F105" s="430" t="s">
        <v>1121</v>
      </c>
      <c r="G105" s="428">
        <v>52.8</v>
      </c>
      <c r="H105" s="428">
        <v>0</v>
      </c>
      <c r="I105" s="54" t="s">
        <v>43</v>
      </c>
      <c r="J105" s="54" t="s">
        <v>60</v>
      </c>
      <c r="L105" t="s">
        <v>1041</v>
      </c>
      <c r="M105">
        <v>0</v>
      </c>
      <c r="N105">
        <v>0</v>
      </c>
      <c r="O105">
        <v>1</v>
      </c>
      <c r="P105">
        <v>0</v>
      </c>
      <c r="Q105">
        <v>0</v>
      </c>
      <c r="R105">
        <v>6</v>
      </c>
      <c r="S105">
        <v>2</v>
      </c>
      <c r="T105">
        <v>3</v>
      </c>
      <c r="U105">
        <v>2</v>
      </c>
      <c r="V105">
        <v>2</v>
      </c>
      <c r="W105">
        <v>0</v>
      </c>
      <c r="X105">
        <v>2</v>
      </c>
      <c r="Y105">
        <v>0</v>
      </c>
      <c r="Z105">
        <v>0</v>
      </c>
      <c r="AA105">
        <v>18</v>
      </c>
      <c r="AB105">
        <v>0</v>
      </c>
      <c r="AC105">
        <v>0</v>
      </c>
      <c r="AD105">
        <v>0</v>
      </c>
      <c r="AE105">
        <v>0</v>
      </c>
      <c r="AF105">
        <v>0</v>
      </c>
      <c r="AG105">
        <v>0</v>
      </c>
      <c r="AH105">
        <v>0</v>
      </c>
      <c r="AI105">
        <v>0</v>
      </c>
      <c r="AJ105">
        <v>0</v>
      </c>
      <c r="AK105">
        <v>0</v>
      </c>
      <c r="AL105">
        <v>0</v>
      </c>
      <c r="AM105">
        <v>0</v>
      </c>
      <c r="AN105">
        <v>0</v>
      </c>
      <c r="AO105">
        <v>0</v>
      </c>
      <c r="AP105">
        <v>0</v>
      </c>
      <c r="AQ105">
        <v>0</v>
      </c>
      <c r="AR105">
        <v>0</v>
      </c>
      <c r="AS105">
        <v>1</v>
      </c>
      <c r="AT105">
        <v>0</v>
      </c>
      <c r="AU105">
        <v>0</v>
      </c>
      <c r="AV105">
        <v>6</v>
      </c>
      <c r="AW105">
        <v>2</v>
      </c>
      <c r="AX105">
        <v>3</v>
      </c>
      <c r="AY105">
        <v>2</v>
      </c>
      <c r="AZ105">
        <v>2</v>
      </c>
      <c r="BA105">
        <v>0</v>
      </c>
      <c r="BB105">
        <v>2</v>
      </c>
      <c r="BC105">
        <v>0</v>
      </c>
      <c r="BD105">
        <v>0</v>
      </c>
      <c r="BE105">
        <v>18</v>
      </c>
      <c r="BF105">
        <v>0</v>
      </c>
      <c r="BG105">
        <v>0</v>
      </c>
      <c r="BH105" t="s">
        <v>1419</v>
      </c>
      <c r="BI105">
        <v>7394</v>
      </c>
      <c r="BJ105" t="s">
        <v>1419</v>
      </c>
      <c r="BK105">
        <v>2487</v>
      </c>
      <c r="BL105">
        <v>121</v>
      </c>
      <c r="BM105">
        <v>208539</v>
      </c>
      <c r="BN105">
        <v>14</v>
      </c>
      <c r="BO105">
        <v>16</v>
      </c>
      <c r="BP105">
        <v>202351</v>
      </c>
      <c r="BQ105">
        <v>6822</v>
      </c>
      <c r="BR105">
        <v>59965</v>
      </c>
      <c r="BS105">
        <v>35992</v>
      </c>
      <c r="BT105">
        <v>60269</v>
      </c>
      <c r="BU105">
        <v>21166</v>
      </c>
      <c r="BV105">
        <v>177392</v>
      </c>
      <c r="BW105">
        <v>26273</v>
      </c>
      <c r="BX105">
        <v>210487</v>
      </c>
      <c r="BY105">
        <v>15</v>
      </c>
      <c r="BZ105">
        <v>5190</v>
      </c>
      <c r="CA105">
        <v>1020</v>
      </c>
      <c r="CB105">
        <v>4260</v>
      </c>
      <c r="CC105">
        <v>1322</v>
      </c>
      <c r="CD105">
        <v>11792</v>
      </c>
      <c r="CE105">
        <v>11807</v>
      </c>
      <c r="CF105">
        <v>0</v>
      </c>
      <c r="CG105">
        <v>7039</v>
      </c>
      <c r="CH105">
        <v>776</v>
      </c>
      <c r="CI105">
        <v>5271</v>
      </c>
      <c r="CJ105">
        <v>3595</v>
      </c>
      <c r="CK105">
        <v>7394</v>
      </c>
      <c r="CL105">
        <v>2276</v>
      </c>
      <c r="CM105">
        <v>0</v>
      </c>
      <c r="CN105">
        <v>160</v>
      </c>
      <c r="CO105">
        <v>13086</v>
      </c>
      <c r="CP105">
        <v>2146</v>
      </c>
      <c r="CQ105">
        <v>15232</v>
      </c>
      <c r="CR105">
        <v>0</v>
      </c>
      <c r="CS105">
        <v>524</v>
      </c>
      <c r="CT105">
        <v>0</v>
      </c>
      <c r="CU105">
        <v>204</v>
      </c>
      <c r="DA105">
        <v>728</v>
      </c>
      <c r="DB105">
        <v>728</v>
      </c>
      <c r="DC105">
        <v>5</v>
      </c>
      <c r="DD105">
        <v>43.58</v>
      </c>
      <c r="DE105">
        <v>48.58</v>
      </c>
      <c r="DF105">
        <v>100</v>
      </c>
      <c r="DG105">
        <v>0</v>
      </c>
      <c r="DH105">
        <v>30336</v>
      </c>
      <c r="DI105">
        <v>4733</v>
      </c>
      <c r="DJ105">
        <v>11012</v>
      </c>
      <c r="DK105">
        <v>2321</v>
      </c>
      <c r="DL105">
        <v>48402</v>
      </c>
      <c r="DM105">
        <v>2418</v>
      </c>
      <c r="DN105">
        <v>81</v>
      </c>
      <c r="DO105">
        <v>399</v>
      </c>
      <c r="DP105">
        <v>18542</v>
      </c>
      <c r="DQ105">
        <v>206531</v>
      </c>
      <c r="DR105">
        <v>15869</v>
      </c>
      <c r="DS105">
        <v>0</v>
      </c>
      <c r="DT105">
        <v>0</v>
      </c>
      <c r="DU105">
        <v>2898</v>
      </c>
      <c r="DV105">
        <v>13987</v>
      </c>
      <c r="DW105">
        <v>8496</v>
      </c>
      <c r="DX105">
        <v>43</v>
      </c>
      <c r="DY105">
        <v>59</v>
      </c>
      <c r="DZ105">
        <v>66</v>
      </c>
      <c r="EA105">
        <v>0</v>
      </c>
      <c r="EB105">
        <v>0</v>
      </c>
      <c r="EC105" t="s">
        <v>709</v>
      </c>
      <c r="ED105">
        <v>5967</v>
      </c>
      <c r="EE105">
        <v>229</v>
      </c>
      <c r="EF105">
        <v>16968</v>
      </c>
      <c r="EG105">
        <v>0</v>
      </c>
      <c r="EH105" t="s">
        <v>709</v>
      </c>
      <c r="EI105">
        <v>15</v>
      </c>
      <c r="EJ105">
        <v>686561</v>
      </c>
      <c r="EK105">
        <v>1</v>
      </c>
      <c r="EL105">
        <v>0</v>
      </c>
      <c r="EM105">
        <v>1477035.22</v>
      </c>
      <c r="EN105">
        <v>199191.1</v>
      </c>
      <c r="EO105">
        <v>1413.97</v>
      </c>
      <c r="EP105">
        <v>63800.92</v>
      </c>
      <c r="EQ105">
        <v>16971.650000000001</v>
      </c>
      <c r="ER105">
        <v>24311.18</v>
      </c>
      <c r="ES105">
        <v>10093.84</v>
      </c>
      <c r="ET105">
        <v>17859.240000000002</v>
      </c>
      <c r="EU105">
        <v>20950</v>
      </c>
      <c r="EV105">
        <v>0</v>
      </c>
      <c r="EW105">
        <v>12925.76</v>
      </c>
      <c r="EX105">
        <v>7164.39</v>
      </c>
      <c r="EY105">
        <v>17718.939999999999</v>
      </c>
      <c r="EZ105">
        <v>2388.13</v>
      </c>
      <c r="FA105">
        <v>0</v>
      </c>
      <c r="FB105">
        <v>323</v>
      </c>
      <c r="FC105">
        <v>0</v>
      </c>
      <c r="FD105">
        <v>0</v>
      </c>
      <c r="FE105">
        <v>0</v>
      </c>
      <c r="FF105">
        <v>195921.02</v>
      </c>
      <c r="FG105">
        <v>35221.1</v>
      </c>
      <c r="FH105">
        <v>61519.06</v>
      </c>
      <c r="FI105">
        <v>19857.400000000001</v>
      </c>
      <c r="FJ105">
        <v>1754</v>
      </c>
      <c r="FK105">
        <v>148452</v>
      </c>
      <c r="FL105">
        <v>2138950.9</v>
      </c>
      <c r="FM105">
        <v>45.35</v>
      </c>
      <c r="FN105">
        <v>0</v>
      </c>
      <c r="FO105">
        <v>0</v>
      </c>
      <c r="FP105">
        <v>62.1</v>
      </c>
      <c r="FQ105">
        <v>0</v>
      </c>
      <c r="FR105">
        <v>33730</v>
      </c>
      <c r="FS105">
        <v>0</v>
      </c>
      <c r="FT105">
        <v>356.29</v>
      </c>
      <c r="FU105">
        <v>114850.75</v>
      </c>
      <c r="FV105">
        <v>149044.49</v>
      </c>
      <c r="FW105">
        <v>1989906.41</v>
      </c>
      <c r="FX105">
        <v>333349.78999999998</v>
      </c>
      <c r="FY105">
        <v>1493870</v>
      </c>
      <c r="FZ105">
        <v>194080</v>
      </c>
      <c r="GA105">
        <v>215690</v>
      </c>
      <c r="GB105">
        <v>297182</v>
      </c>
      <c r="GC105">
        <v>2200822</v>
      </c>
      <c r="GD105">
        <v>112720</v>
      </c>
      <c r="GE105">
        <v>2088102</v>
      </c>
      <c r="GF105">
        <v>333349.78999999998</v>
      </c>
      <c r="GG105">
        <v>0</v>
      </c>
      <c r="GH105">
        <v>63295.09</v>
      </c>
      <c r="GI105">
        <v>21013.439999999999</v>
      </c>
      <c r="GJ105">
        <v>0</v>
      </c>
      <c r="GK105">
        <v>0</v>
      </c>
      <c r="GL105">
        <v>0</v>
      </c>
      <c r="GM105">
        <v>84308.53</v>
      </c>
      <c r="GN105">
        <v>0</v>
      </c>
      <c r="GO105">
        <v>0</v>
      </c>
      <c r="GP105">
        <v>0</v>
      </c>
      <c r="GQ105">
        <v>0</v>
      </c>
      <c r="GR105">
        <v>0</v>
      </c>
      <c r="GS105">
        <v>0</v>
      </c>
      <c r="GT105">
        <v>0</v>
      </c>
      <c r="GU105">
        <v>0</v>
      </c>
      <c r="GW105">
        <v>18</v>
      </c>
      <c r="GX105">
        <v>0</v>
      </c>
      <c r="GY105">
        <v>18</v>
      </c>
      <c r="GZ105">
        <v>0</v>
      </c>
      <c r="HA105">
        <v>0</v>
      </c>
      <c r="HB105">
        <v>0</v>
      </c>
      <c r="HG105"/>
      <c r="HH105"/>
      <c r="HI105"/>
      <c r="HJ105"/>
      <c r="HK105"/>
      <c r="HL105"/>
      <c r="HM105"/>
      <c r="HN105"/>
      <c r="HO105"/>
    </row>
    <row r="106" spans="1:223" ht="12.75" customHeight="1" x14ac:dyDescent="0.35">
      <c r="A106" s="428" t="s">
        <v>1027</v>
      </c>
      <c r="B106" s="429">
        <v>18</v>
      </c>
      <c r="C106" s="428" t="s">
        <v>1026</v>
      </c>
      <c r="D106" s="428" t="s">
        <v>1420</v>
      </c>
      <c r="E106" s="54" t="s">
        <v>1421</v>
      </c>
      <c r="F106" s="430" t="s">
        <v>1121</v>
      </c>
      <c r="G106" s="428">
        <v>36.799999999999997</v>
      </c>
      <c r="H106" s="428">
        <v>0</v>
      </c>
      <c r="I106" s="54" t="s">
        <v>43</v>
      </c>
      <c r="J106" s="54" t="s">
        <v>60</v>
      </c>
      <c r="L106" t="s">
        <v>805</v>
      </c>
      <c r="M106">
        <v>1</v>
      </c>
      <c r="N106">
        <v>0</v>
      </c>
      <c r="O106">
        <v>1</v>
      </c>
      <c r="P106">
        <v>1</v>
      </c>
      <c r="Q106">
        <v>3</v>
      </c>
      <c r="R106">
        <v>5</v>
      </c>
      <c r="S106">
        <v>3</v>
      </c>
      <c r="T106">
        <v>0</v>
      </c>
      <c r="U106">
        <v>0</v>
      </c>
      <c r="V106">
        <v>0</v>
      </c>
      <c r="W106">
        <v>0</v>
      </c>
      <c r="X106">
        <v>1</v>
      </c>
      <c r="Y106">
        <v>0</v>
      </c>
      <c r="Z106">
        <v>0</v>
      </c>
      <c r="AA106">
        <v>15</v>
      </c>
      <c r="AB106">
        <v>0</v>
      </c>
      <c r="AC106">
        <v>0</v>
      </c>
      <c r="AD106">
        <v>0</v>
      </c>
      <c r="AE106">
        <v>0</v>
      </c>
      <c r="AF106">
        <v>0</v>
      </c>
      <c r="AG106">
        <v>0</v>
      </c>
      <c r="AH106">
        <v>0</v>
      </c>
      <c r="AI106">
        <v>0</v>
      </c>
      <c r="AJ106">
        <v>0</v>
      </c>
      <c r="AK106">
        <v>0</v>
      </c>
      <c r="AL106">
        <v>0</v>
      </c>
      <c r="AM106">
        <v>0</v>
      </c>
      <c r="AN106">
        <v>0</v>
      </c>
      <c r="AO106">
        <v>0</v>
      </c>
      <c r="AP106">
        <v>0</v>
      </c>
      <c r="AQ106">
        <v>1</v>
      </c>
      <c r="AR106">
        <v>0</v>
      </c>
      <c r="AS106">
        <v>1</v>
      </c>
      <c r="AT106">
        <v>1</v>
      </c>
      <c r="AU106">
        <v>3</v>
      </c>
      <c r="AV106">
        <v>5</v>
      </c>
      <c r="AW106">
        <v>3</v>
      </c>
      <c r="AX106">
        <v>0</v>
      </c>
      <c r="AY106">
        <v>0</v>
      </c>
      <c r="AZ106">
        <v>0</v>
      </c>
      <c r="BA106">
        <v>0</v>
      </c>
      <c r="BB106">
        <v>1</v>
      </c>
      <c r="BC106">
        <v>0</v>
      </c>
      <c r="BD106">
        <v>0</v>
      </c>
      <c r="BE106">
        <v>15</v>
      </c>
      <c r="BF106">
        <v>0</v>
      </c>
      <c r="BG106">
        <v>0</v>
      </c>
      <c r="BH106" t="s">
        <v>1253</v>
      </c>
      <c r="BI106">
        <v>5994</v>
      </c>
      <c r="BJ106" t="s">
        <v>1253</v>
      </c>
      <c r="BK106">
        <v>23380</v>
      </c>
      <c r="BL106">
        <v>58</v>
      </c>
      <c r="BM106">
        <v>9350</v>
      </c>
      <c r="BN106">
        <v>1740</v>
      </c>
      <c r="BO106">
        <v>14</v>
      </c>
      <c r="BP106">
        <v>279830</v>
      </c>
      <c r="BQ106">
        <v>26071</v>
      </c>
      <c r="BR106">
        <v>97887</v>
      </c>
      <c r="BS106">
        <v>68749</v>
      </c>
      <c r="BT106">
        <v>63328</v>
      </c>
      <c r="BU106">
        <v>17226</v>
      </c>
      <c r="BV106">
        <v>247190</v>
      </c>
      <c r="BW106">
        <v>6222</v>
      </c>
      <c r="BX106">
        <v>279483</v>
      </c>
      <c r="BY106">
        <v>43</v>
      </c>
      <c r="BZ106">
        <v>3470</v>
      </c>
      <c r="CA106">
        <v>599</v>
      </c>
      <c r="CB106">
        <v>1007</v>
      </c>
      <c r="CC106">
        <v>355</v>
      </c>
      <c r="CD106">
        <v>5431</v>
      </c>
      <c r="CE106">
        <v>5474</v>
      </c>
      <c r="CF106">
        <v>0</v>
      </c>
      <c r="CG106">
        <v>7301</v>
      </c>
      <c r="CH106">
        <v>1131</v>
      </c>
      <c r="CI106">
        <v>10593</v>
      </c>
      <c r="CJ106">
        <v>24551</v>
      </c>
      <c r="CK106">
        <v>5994</v>
      </c>
      <c r="CL106">
        <v>2441</v>
      </c>
      <c r="CM106">
        <v>0</v>
      </c>
      <c r="CN106">
        <v>0</v>
      </c>
      <c r="CO106">
        <v>19025</v>
      </c>
      <c r="CP106">
        <v>786</v>
      </c>
      <c r="CQ106">
        <v>19811</v>
      </c>
      <c r="CR106">
        <v>0</v>
      </c>
      <c r="CS106">
        <v>2</v>
      </c>
      <c r="CT106">
        <v>0</v>
      </c>
      <c r="CU106">
        <v>3</v>
      </c>
      <c r="DA106">
        <v>5</v>
      </c>
      <c r="DB106">
        <v>5</v>
      </c>
      <c r="DC106">
        <v>11.5</v>
      </c>
      <c r="DD106">
        <v>59</v>
      </c>
      <c r="DE106">
        <v>70.5</v>
      </c>
      <c r="DF106">
        <v>0</v>
      </c>
      <c r="DG106">
        <v>0</v>
      </c>
      <c r="DH106">
        <v>19634</v>
      </c>
      <c r="DI106">
        <v>4989</v>
      </c>
      <c r="DJ106">
        <v>7393</v>
      </c>
      <c r="DK106">
        <v>823</v>
      </c>
      <c r="DL106">
        <v>32839</v>
      </c>
      <c r="DM106">
        <v>1474</v>
      </c>
      <c r="DN106">
        <v>34</v>
      </c>
      <c r="DO106">
        <v>136</v>
      </c>
      <c r="DP106">
        <v>15828</v>
      </c>
      <c r="DQ106">
        <v>73210</v>
      </c>
      <c r="DR106">
        <v>13093</v>
      </c>
      <c r="DS106">
        <v>0</v>
      </c>
      <c r="DT106">
        <v>0</v>
      </c>
      <c r="DU106">
        <v>1644</v>
      </c>
      <c r="DV106">
        <v>932</v>
      </c>
      <c r="DW106">
        <v>397</v>
      </c>
      <c r="DX106">
        <v>55</v>
      </c>
      <c r="DY106">
        <v>61</v>
      </c>
      <c r="DZ106">
        <v>61</v>
      </c>
      <c r="EA106">
        <v>2232</v>
      </c>
      <c r="EB106">
        <v>156</v>
      </c>
      <c r="EC106" t="s">
        <v>709</v>
      </c>
      <c r="ED106">
        <v>2838</v>
      </c>
      <c r="EE106">
        <v>222</v>
      </c>
      <c r="EF106">
        <v>32229</v>
      </c>
      <c r="EG106">
        <v>0</v>
      </c>
      <c r="EH106" t="s">
        <v>709</v>
      </c>
      <c r="EI106">
        <v>7</v>
      </c>
      <c r="EJ106">
        <v>64298</v>
      </c>
      <c r="EK106">
        <v>0</v>
      </c>
      <c r="EL106">
        <v>0</v>
      </c>
      <c r="EM106">
        <v>2552659</v>
      </c>
      <c r="EN106">
        <v>0</v>
      </c>
      <c r="EO106">
        <v>198</v>
      </c>
      <c r="EP106">
        <v>36428</v>
      </c>
      <c r="EQ106">
        <v>10577</v>
      </c>
      <c r="ER106">
        <v>12982</v>
      </c>
      <c r="ES106">
        <v>3823</v>
      </c>
      <c r="ET106">
        <v>5978</v>
      </c>
      <c r="EU106">
        <v>4881</v>
      </c>
      <c r="EV106">
        <v>0</v>
      </c>
      <c r="EW106">
        <v>0</v>
      </c>
      <c r="EX106">
        <v>7832</v>
      </c>
      <c r="EY106">
        <v>13612</v>
      </c>
      <c r="EZ106">
        <v>6323</v>
      </c>
      <c r="FA106">
        <v>0</v>
      </c>
      <c r="FB106">
        <v>0</v>
      </c>
      <c r="FC106">
        <v>13780</v>
      </c>
      <c r="FD106">
        <v>20557</v>
      </c>
      <c r="FE106">
        <v>1023</v>
      </c>
      <c r="FF106">
        <v>137994</v>
      </c>
      <c r="FG106">
        <v>1285</v>
      </c>
      <c r="FH106">
        <v>36203</v>
      </c>
      <c r="FI106">
        <v>6908</v>
      </c>
      <c r="FJ106">
        <v>0</v>
      </c>
      <c r="FK106">
        <v>195769</v>
      </c>
      <c r="FL106">
        <v>2930818</v>
      </c>
      <c r="FM106">
        <v>7</v>
      </c>
      <c r="FN106">
        <v>0</v>
      </c>
      <c r="FO106">
        <v>1360</v>
      </c>
      <c r="FP106">
        <v>0</v>
      </c>
      <c r="FQ106">
        <v>592</v>
      </c>
      <c r="FR106">
        <v>2000</v>
      </c>
      <c r="FS106">
        <v>0</v>
      </c>
      <c r="FT106">
        <v>6911</v>
      </c>
      <c r="FU106">
        <v>0</v>
      </c>
      <c r="FV106">
        <v>10870</v>
      </c>
      <c r="FW106">
        <v>2919948</v>
      </c>
      <c r="FX106">
        <v>0</v>
      </c>
      <c r="FY106">
        <v>2738018</v>
      </c>
      <c r="FZ106">
        <v>0</v>
      </c>
      <c r="GA106">
        <v>304390</v>
      </c>
      <c r="GB106">
        <v>261035</v>
      </c>
      <c r="GC106">
        <v>3303443</v>
      </c>
      <c r="GD106">
        <v>75744</v>
      </c>
      <c r="GE106">
        <v>3227699</v>
      </c>
      <c r="GF106">
        <v>0</v>
      </c>
      <c r="GG106">
        <v>0</v>
      </c>
      <c r="GH106">
        <v>0</v>
      </c>
      <c r="GI106">
        <v>0</v>
      </c>
      <c r="GJ106">
        <v>0</v>
      </c>
      <c r="GK106">
        <v>0</v>
      </c>
      <c r="GL106">
        <v>0</v>
      </c>
      <c r="GM106">
        <v>0</v>
      </c>
      <c r="GN106">
        <v>0</v>
      </c>
      <c r="GO106">
        <v>0</v>
      </c>
      <c r="GP106">
        <v>0</v>
      </c>
      <c r="GQ106" t="s">
        <v>1422</v>
      </c>
      <c r="GR106">
        <v>0</v>
      </c>
      <c r="GS106">
        <v>0</v>
      </c>
      <c r="GT106">
        <v>0</v>
      </c>
      <c r="GU106">
        <v>0</v>
      </c>
      <c r="GW106">
        <v>15</v>
      </c>
      <c r="GX106">
        <v>0</v>
      </c>
      <c r="GY106">
        <v>15</v>
      </c>
      <c r="GZ106">
        <v>0</v>
      </c>
      <c r="HA106">
        <v>0</v>
      </c>
      <c r="HB106">
        <v>0</v>
      </c>
      <c r="HG106"/>
      <c r="HH106"/>
      <c r="HI106"/>
      <c r="HJ106"/>
      <c r="HK106"/>
      <c r="HL106"/>
      <c r="HM106"/>
      <c r="HN106"/>
      <c r="HO106"/>
    </row>
    <row r="107" spans="1:223" ht="12.75" customHeight="1" x14ac:dyDescent="0.35">
      <c r="A107" s="428" t="s">
        <v>1027</v>
      </c>
      <c r="B107" s="429">
        <v>19</v>
      </c>
      <c r="C107" s="428" t="s">
        <v>1026</v>
      </c>
      <c r="D107" s="428" t="s">
        <v>1423</v>
      </c>
      <c r="E107" s="54" t="s">
        <v>1424</v>
      </c>
      <c r="F107" s="430" t="s">
        <v>1121</v>
      </c>
      <c r="G107" s="428">
        <v>36.799999999999997</v>
      </c>
      <c r="H107" s="428">
        <v>0</v>
      </c>
      <c r="I107" s="54" t="s">
        <v>43</v>
      </c>
      <c r="J107" s="54" t="s">
        <v>60</v>
      </c>
      <c r="L107" t="s">
        <v>969</v>
      </c>
      <c r="M107">
        <v>0</v>
      </c>
      <c r="N107">
        <v>0</v>
      </c>
      <c r="O107">
        <v>1</v>
      </c>
      <c r="P107">
        <v>1</v>
      </c>
      <c r="Q107">
        <v>0</v>
      </c>
      <c r="R107">
        <v>0</v>
      </c>
      <c r="S107">
        <v>0</v>
      </c>
      <c r="T107">
        <v>0</v>
      </c>
      <c r="U107">
        <v>0</v>
      </c>
      <c r="V107">
        <v>0</v>
      </c>
      <c r="W107">
        <v>0</v>
      </c>
      <c r="X107">
        <v>0</v>
      </c>
      <c r="Y107">
        <v>1</v>
      </c>
      <c r="Z107">
        <v>0</v>
      </c>
      <c r="AA107">
        <v>3</v>
      </c>
      <c r="AB107">
        <v>0</v>
      </c>
      <c r="AC107">
        <v>0</v>
      </c>
      <c r="AD107">
        <v>0</v>
      </c>
      <c r="AE107">
        <v>0</v>
      </c>
      <c r="AF107">
        <v>0</v>
      </c>
      <c r="AG107">
        <v>0</v>
      </c>
      <c r="AH107">
        <v>0</v>
      </c>
      <c r="AI107">
        <v>0</v>
      </c>
      <c r="AJ107">
        <v>0</v>
      </c>
      <c r="AK107">
        <v>0</v>
      </c>
      <c r="AL107">
        <v>0</v>
      </c>
      <c r="AM107">
        <v>0</v>
      </c>
      <c r="AN107">
        <v>0</v>
      </c>
      <c r="AO107">
        <v>0</v>
      </c>
      <c r="AP107">
        <v>0</v>
      </c>
      <c r="AQ107">
        <v>0</v>
      </c>
      <c r="AR107">
        <v>0</v>
      </c>
      <c r="AS107">
        <v>1</v>
      </c>
      <c r="AT107">
        <v>1</v>
      </c>
      <c r="AU107">
        <v>0</v>
      </c>
      <c r="AV107">
        <v>0</v>
      </c>
      <c r="AW107">
        <v>0</v>
      </c>
      <c r="AX107">
        <v>0</v>
      </c>
      <c r="AY107">
        <v>0</v>
      </c>
      <c r="AZ107">
        <v>0</v>
      </c>
      <c r="BA107">
        <v>0</v>
      </c>
      <c r="BB107">
        <v>0</v>
      </c>
      <c r="BC107">
        <v>1</v>
      </c>
      <c r="BD107">
        <v>0</v>
      </c>
      <c r="BE107">
        <v>3</v>
      </c>
      <c r="BF107">
        <v>0</v>
      </c>
      <c r="BG107">
        <v>0</v>
      </c>
      <c r="BH107" t="s">
        <v>1425</v>
      </c>
      <c r="BI107">
        <v>0</v>
      </c>
      <c r="BJ107" t="s">
        <v>1425</v>
      </c>
      <c r="BK107">
        <v>6827</v>
      </c>
      <c r="BL107">
        <v>6</v>
      </c>
      <c r="BM107">
        <v>5954</v>
      </c>
      <c r="BN107">
        <v>473</v>
      </c>
      <c r="BO107">
        <v>2</v>
      </c>
      <c r="BP107">
        <v>113555</v>
      </c>
      <c r="BQ107">
        <v>9829</v>
      </c>
      <c r="BR107">
        <v>36833</v>
      </c>
      <c r="BS107">
        <v>43869</v>
      </c>
      <c r="BT107">
        <v>15914</v>
      </c>
      <c r="BU107">
        <v>8500</v>
      </c>
      <c r="BV107">
        <v>105116</v>
      </c>
      <c r="BW107">
        <v>0</v>
      </c>
      <c r="BX107">
        <v>114945</v>
      </c>
      <c r="BY107">
        <v>320</v>
      </c>
      <c r="BZ107">
        <v>1074</v>
      </c>
      <c r="CA107">
        <v>507</v>
      </c>
      <c r="CB107">
        <v>537</v>
      </c>
      <c r="CC107">
        <v>318</v>
      </c>
      <c r="CD107">
        <v>2436</v>
      </c>
      <c r="CE107">
        <v>2756</v>
      </c>
      <c r="CF107">
        <v>0</v>
      </c>
      <c r="CG107">
        <v>1971</v>
      </c>
      <c r="CH107">
        <v>602</v>
      </c>
      <c r="CI107">
        <v>1649</v>
      </c>
      <c r="CJ107">
        <v>1649</v>
      </c>
      <c r="CK107">
        <v>0</v>
      </c>
      <c r="CL107">
        <v>452</v>
      </c>
      <c r="CM107">
        <v>0</v>
      </c>
      <c r="CN107">
        <v>30</v>
      </c>
      <c r="CO107">
        <v>4222</v>
      </c>
      <c r="CP107">
        <v>0</v>
      </c>
      <c r="CQ107">
        <v>4222</v>
      </c>
      <c r="CR107">
        <v>0</v>
      </c>
      <c r="CS107">
        <v>88</v>
      </c>
      <c r="CT107">
        <v>12</v>
      </c>
      <c r="CU107">
        <v>7</v>
      </c>
      <c r="DA107">
        <v>107</v>
      </c>
      <c r="DB107">
        <v>107</v>
      </c>
      <c r="DC107">
        <v>2</v>
      </c>
      <c r="DD107">
        <v>8.25</v>
      </c>
      <c r="DE107">
        <v>10.25</v>
      </c>
      <c r="DF107">
        <v>0</v>
      </c>
      <c r="DG107">
        <v>0</v>
      </c>
      <c r="DH107">
        <v>28040</v>
      </c>
      <c r="DI107">
        <v>12016</v>
      </c>
      <c r="DJ107">
        <v>9167</v>
      </c>
      <c r="DK107">
        <v>3140</v>
      </c>
      <c r="DL107">
        <v>52363</v>
      </c>
      <c r="DM107">
        <v>2075</v>
      </c>
      <c r="DN107">
        <v>184</v>
      </c>
      <c r="DO107">
        <v>561</v>
      </c>
      <c r="DP107">
        <v>6804</v>
      </c>
      <c r="DQ107">
        <v>0</v>
      </c>
      <c r="DR107">
        <v>5139</v>
      </c>
      <c r="DS107">
        <v>5062</v>
      </c>
      <c r="DT107">
        <v>0</v>
      </c>
      <c r="DU107">
        <v>2820</v>
      </c>
      <c r="DV107">
        <v>5705</v>
      </c>
      <c r="DW107">
        <v>5467</v>
      </c>
      <c r="DX107">
        <v>79</v>
      </c>
      <c r="DY107">
        <v>84</v>
      </c>
      <c r="DZ107">
        <v>91</v>
      </c>
      <c r="EA107">
        <v>13136</v>
      </c>
      <c r="EB107">
        <v>0</v>
      </c>
      <c r="EC107" t="s">
        <v>709</v>
      </c>
      <c r="ED107">
        <v>2638</v>
      </c>
      <c r="EE107">
        <v>67</v>
      </c>
      <c r="EF107">
        <v>12781</v>
      </c>
      <c r="EG107">
        <v>0</v>
      </c>
      <c r="EH107" t="s">
        <v>709</v>
      </c>
      <c r="EI107">
        <v>2</v>
      </c>
      <c r="EJ107">
        <v>79506</v>
      </c>
      <c r="EK107">
        <v>5</v>
      </c>
      <c r="EL107">
        <v>4</v>
      </c>
      <c r="EM107">
        <v>340414</v>
      </c>
      <c r="EN107">
        <v>239871</v>
      </c>
      <c r="EO107">
        <v>5690</v>
      </c>
      <c r="EP107">
        <v>7718.22</v>
      </c>
      <c r="EQ107">
        <v>1633.44</v>
      </c>
      <c r="ER107">
        <v>3043.53</v>
      </c>
      <c r="ES107">
        <v>1703.3</v>
      </c>
      <c r="ET107">
        <v>947</v>
      </c>
      <c r="EU107">
        <v>3404.6</v>
      </c>
      <c r="EV107">
        <v>371.38</v>
      </c>
      <c r="EW107">
        <v>79.44</v>
      </c>
      <c r="EX107">
        <v>2176.88</v>
      </c>
      <c r="EY107">
        <v>0</v>
      </c>
      <c r="EZ107">
        <v>3101.54</v>
      </c>
      <c r="FA107">
        <v>2060</v>
      </c>
      <c r="FB107">
        <v>0</v>
      </c>
      <c r="FC107">
        <v>0</v>
      </c>
      <c r="FD107">
        <v>0</v>
      </c>
      <c r="FE107">
        <v>0</v>
      </c>
      <c r="FF107">
        <v>31929.33</v>
      </c>
      <c r="FG107">
        <v>36727</v>
      </c>
      <c r="FH107">
        <v>9989</v>
      </c>
      <c r="FI107">
        <v>10969</v>
      </c>
      <c r="FJ107">
        <v>700</v>
      </c>
      <c r="FK107">
        <v>142700</v>
      </c>
      <c r="FL107">
        <v>813299.33</v>
      </c>
      <c r="FM107">
        <v>4</v>
      </c>
      <c r="FN107">
        <v>0</v>
      </c>
      <c r="FO107">
        <v>477</v>
      </c>
      <c r="FP107">
        <v>0</v>
      </c>
      <c r="FQ107">
        <v>0</v>
      </c>
      <c r="FR107">
        <v>0</v>
      </c>
      <c r="FS107">
        <v>0</v>
      </c>
      <c r="FT107">
        <v>548</v>
      </c>
      <c r="FU107">
        <v>5670</v>
      </c>
      <c r="FV107">
        <v>6699</v>
      </c>
      <c r="FW107">
        <v>806600.33</v>
      </c>
      <c r="FX107">
        <v>74114</v>
      </c>
      <c r="FY107">
        <v>361000</v>
      </c>
      <c r="FZ107">
        <v>225200</v>
      </c>
      <c r="GA107">
        <v>36000</v>
      </c>
      <c r="GB107">
        <v>223500</v>
      </c>
      <c r="GC107">
        <v>845700</v>
      </c>
      <c r="GD107">
        <v>816500</v>
      </c>
      <c r="GE107">
        <v>29200</v>
      </c>
      <c r="GF107">
        <v>75000</v>
      </c>
      <c r="GG107">
        <v>0</v>
      </c>
      <c r="GH107">
        <v>0</v>
      </c>
      <c r="GI107">
        <v>0</v>
      </c>
      <c r="GJ107">
        <v>0</v>
      </c>
      <c r="GK107">
        <v>0</v>
      </c>
      <c r="GL107">
        <v>800</v>
      </c>
      <c r="GM107">
        <v>800</v>
      </c>
      <c r="GN107">
        <v>0</v>
      </c>
      <c r="GO107">
        <v>0</v>
      </c>
      <c r="GP107">
        <v>0</v>
      </c>
      <c r="GQ107">
        <v>0</v>
      </c>
      <c r="GR107" t="s">
        <v>1426</v>
      </c>
      <c r="GS107">
        <v>0</v>
      </c>
      <c r="GT107">
        <v>0</v>
      </c>
      <c r="GU107" t="s">
        <v>1427</v>
      </c>
      <c r="GW107">
        <v>3</v>
      </c>
      <c r="GX107">
        <v>0</v>
      </c>
      <c r="GY107">
        <v>3</v>
      </c>
      <c r="GZ107">
        <v>0</v>
      </c>
      <c r="HA107">
        <v>0</v>
      </c>
      <c r="HB107">
        <v>0</v>
      </c>
      <c r="HG107"/>
      <c r="HH107"/>
      <c r="HI107"/>
      <c r="HJ107"/>
      <c r="HK107"/>
      <c r="HL107"/>
      <c r="HM107"/>
      <c r="HN107"/>
      <c r="HO107"/>
    </row>
    <row r="108" spans="1:223" ht="12.75" customHeight="1" x14ac:dyDescent="0.35">
      <c r="A108" s="428" t="s">
        <v>1027</v>
      </c>
      <c r="B108" s="429">
        <v>20</v>
      </c>
      <c r="C108" s="428" t="s">
        <v>1026</v>
      </c>
      <c r="D108" s="428" t="s">
        <v>1428</v>
      </c>
      <c r="E108" s="54" t="s">
        <v>1429</v>
      </c>
      <c r="F108" s="430" t="s">
        <v>1121</v>
      </c>
      <c r="G108" s="428">
        <v>44.8</v>
      </c>
      <c r="H108" s="428">
        <v>0</v>
      </c>
      <c r="I108" s="54" t="s">
        <v>43</v>
      </c>
      <c r="J108" s="54" t="s">
        <v>60</v>
      </c>
      <c r="L108" t="s">
        <v>803</v>
      </c>
      <c r="M108">
        <v>0</v>
      </c>
      <c r="N108">
        <v>0</v>
      </c>
      <c r="O108">
        <v>0</v>
      </c>
      <c r="P108">
        <v>2</v>
      </c>
      <c r="Q108">
        <v>2</v>
      </c>
      <c r="R108">
        <v>3</v>
      </c>
      <c r="S108">
        <v>3</v>
      </c>
      <c r="T108">
        <v>1</v>
      </c>
      <c r="U108">
        <v>3</v>
      </c>
      <c r="V108">
        <v>2</v>
      </c>
      <c r="W108">
        <v>4</v>
      </c>
      <c r="X108">
        <v>0</v>
      </c>
      <c r="Y108">
        <v>0</v>
      </c>
      <c r="Z108">
        <v>4</v>
      </c>
      <c r="AA108">
        <v>24</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2</v>
      </c>
      <c r="AU108">
        <v>2</v>
      </c>
      <c r="AV108">
        <v>3</v>
      </c>
      <c r="AW108">
        <v>3</v>
      </c>
      <c r="AX108">
        <v>1</v>
      </c>
      <c r="AY108">
        <v>3</v>
      </c>
      <c r="AZ108">
        <v>2</v>
      </c>
      <c r="BA108">
        <v>4</v>
      </c>
      <c r="BB108">
        <v>0</v>
      </c>
      <c r="BC108">
        <v>0</v>
      </c>
      <c r="BD108">
        <v>4</v>
      </c>
      <c r="BE108">
        <v>24</v>
      </c>
      <c r="BF108">
        <v>0</v>
      </c>
      <c r="BG108">
        <v>0</v>
      </c>
      <c r="BH108" t="s">
        <v>1430</v>
      </c>
      <c r="BI108">
        <v>693</v>
      </c>
      <c r="BJ108" t="s">
        <v>1430</v>
      </c>
      <c r="BK108">
        <v>5111</v>
      </c>
      <c r="BL108">
        <v>29</v>
      </c>
      <c r="BM108">
        <v>2978</v>
      </c>
      <c r="BN108">
        <v>961</v>
      </c>
      <c r="BO108">
        <v>14</v>
      </c>
      <c r="BP108">
        <v>294833</v>
      </c>
      <c r="BQ108">
        <v>51844</v>
      </c>
      <c r="BR108">
        <v>90583</v>
      </c>
      <c r="BS108">
        <v>68009</v>
      </c>
      <c r="BT108">
        <v>49210</v>
      </c>
      <c r="BU108">
        <v>34975</v>
      </c>
      <c r="BV108">
        <v>242777</v>
      </c>
      <c r="BW108">
        <v>0</v>
      </c>
      <c r="BX108">
        <v>294621</v>
      </c>
      <c r="BY108">
        <v>6</v>
      </c>
      <c r="BZ108">
        <v>316</v>
      </c>
      <c r="CA108">
        <v>70</v>
      </c>
      <c r="CB108">
        <v>432</v>
      </c>
      <c r="CC108">
        <v>51</v>
      </c>
      <c r="CD108">
        <v>869</v>
      </c>
      <c r="CE108">
        <v>875</v>
      </c>
      <c r="CF108">
        <v>9</v>
      </c>
      <c r="CG108">
        <v>5223</v>
      </c>
      <c r="CH108">
        <v>2236</v>
      </c>
      <c r="CI108">
        <v>688</v>
      </c>
      <c r="CJ108">
        <v>1821</v>
      </c>
      <c r="CK108">
        <v>693</v>
      </c>
      <c r="CL108">
        <v>1152</v>
      </c>
      <c r="CM108">
        <v>0</v>
      </c>
      <c r="CN108">
        <v>0</v>
      </c>
      <c r="CO108">
        <v>8147</v>
      </c>
      <c r="CP108">
        <v>0</v>
      </c>
      <c r="CQ108">
        <v>8156</v>
      </c>
      <c r="CR108">
        <v>0</v>
      </c>
      <c r="CS108">
        <v>0</v>
      </c>
      <c r="CT108">
        <v>0</v>
      </c>
      <c r="CU108">
        <v>0</v>
      </c>
      <c r="DA108">
        <v>0</v>
      </c>
      <c r="DB108">
        <v>0</v>
      </c>
      <c r="DC108">
        <v>4</v>
      </c>
      <c r="DD108">
        <v>54</v>
      </c>
      <c r="DE108">
        <v>58</v>
      </c>
      <c r="DF108">
        <v>5</v>
      </c>
      <c r="DG108">
        <v>497</v>
      </c>
      <c r="DH108">
        <v>28283</v>
      </c>
      <c r="DI108">
        <v>3965</v>
      </c>
      <c r="DJ108">
        <v>4605</v>
      </c>
      <c r="DK108">
        <v>772</v>
      </c>
      <c r="DL108">
        <v>37625</v>
      </c>
      <c r="DM108">
        <v>1079</v>
      </c>
      <c r="DN108">
        <v>105</v>
      </c>
      <c r="DO108">
        <v>6</v>
      </c>
      <c r="DP108">
        <v>26624</v>
      </c>
      <c r="DQ108">
        <v>31136</v>
      </c>
      <c r="DR108">
        <v>19614</v>
      </c>
      <c r="DS108">
        <v>0</v>
      </c>
      <c r="DT108">
        <v>0</v>
      </c>
      <c r="DU108">
        <v>1190</v>
      </c>
      <c r="DV108">
        <v>0</v>
      </c>
      <c r="DW108">
        <v>0</v>
      </c>
      <c r="DX108">
        <v>0</v>
      </c>
      <c r="DY108">
        <v>0</v>
      </c>
      <c r="DZ108">
        <v>0</v>
      </c>
      <c r="EA108">
        <v>69524</v>
      </c>
      <c r="EB108">
        <v>2600</v>
      </c>
      <c r="EC108" t="s">
        <v>703</v>
      </c>
      <c r="ED108">
        <v>2482</v>
      </c>
      <c r="EE108">
        <v>86</v>
      </c>
      <c r="EF108">
        <v>13843</v>
      </c>
      <c r="EG108">
        <v>7953</v>
      </c>
      <c r="EH108" t="s">
        <v>709</v>
      </c>
      <c r="EI108">
        <v>14</v>
      </c>
      <c r="EJ108">
        <v>232763</v>
      </c>
      <c r="EK108">
        <v>0</v>
      </c>
      <c r="EL108">
        <v>0</v>
      </c>
      <c r="EM108">
        <v>952735.65</v>
      </c>
      <c r="EN108">
        <v>71570.09</v>
      </c>
      <c r="EO108">
        <v>0</v>
      </c>
      <c r="EP108">
        <v>10669.58</v>
      </c>
      <c r="EQ108">
        <v>0</v>
      </c>
      <c r="ER108">
        <v>0</v>
      </c>
      <c r="ES108">
        <v>0</v>
      </c>
      <c r="ET108">
        <v>0</v>
      </c>
      <c r="EU108">
        <v>0</v>
      </c>
      <c r="EV108">
        <v>0</v>
      </c>
      <c r="EW108">
        <v>0</v>
      </c>
      <c r="EX108">
        <v>20172.05</v>
      </c>
      <c r="EY108">
        <v>5652.16</v>
      </c>
      <c r="EZ108">
        <v>0</v>
      </c>
      <c r="FA108">
        <v>0</v>
      </c>
      <c r="FB108">
        <v>0</v>
      </c>
      <c r="FC108">
        <v>75</v>
      </c>
      <c r="FD108">
        <v>0</v>
      </c>
      <c r="FE108">
        <v>5956.08</v>
      </c>
      <c r="FF108">
        <v>42524.87</v>
      </c>
      <c r="FG108">
        <v>50847.38</v>
      </c>
      <c r="FH108">
        <v>47969.37</v>
      </c>
      <c r="FI108">
        <v>20766.52</v>
      </c>
      <c r="FJ108">
        <v>0</v>
      </c>
      <c r="FK108">
        <v>362376</v>
      </c>
      <c r="FL108">
        <v>1548789.88</v>
      </c>
      <c r="FM108">
        <v>2.7</v>
      </c>
      <c r="FN108">
        <v>0</v>
      </c>
      <c r="FO108">
        <v>1301</v>
      </c>
      <c r="FP108">
        <v>0</v>
      </c>
      <c r="FQ108">
        <v>0</v>
      </c>
      <c r="FR108">
        <v>0</v>
      </c>
      <c r="FS108">
        <v>1.5</v>
      </c>
      <c r="FT108">
        <v>6017.94</v>
      </c>
      <c r="FU108">
        <v>0</v>
      </c>
      <c r="FV108">
        <v>4721.1400000000003</v>
      </c>
      <c r="FW108">
        <v>1544068.74</v>
      </c>
      <c r="FX108">
        <v>495087.78</v>
      </c>
      <c r="FY108">
        <v>993594.4</v>
      </c>
      <c r="FZ108">
        <v>130821.86</v>
      </c>
      <c r="GA108">
        <v>144275</v>
      </c>
      <c r="GB108">
        <v>526226</v>
      </c>
      <c r="GC108">
        <v>1794917.26</v>
      </c>
      <c r="GD108">
        <v>41262</v>
      </c>
      <c r="GE108">
        <v>1753655.26</v>
      </c>
      <c r="GF108">
        <v>495087.78</v>
      </c>
      <c r="GG108">
        <v>0</v>
      </c>
      <c r="GH108">
        <v>1479</v>
      </c>
      <c r="GI108">
        <v>0</v>
      </c>
      <c r="GJ108">
        <v>0</v>
      </c>
      <c r="GK108">
        <v>0</v>
      </c>
      <c r="GL108">
        <v>0</v>
      </c>
      <c r="GM108">
        <v>1479</v>
      </c>
      <c r="GN108" t="s">
        <v>1431</v>
      </c>
      <c r="GO108">
        <v>0</v>
      </c>
      <c r="GP108">
        <v>0</v>
      </c>
      <c r="GQ108">
        <v>0</v>
      </c>
      <c r="GR108">
        <v>0</v>
      </c>
      <c r="GS108">
        <v>0</v>
      </c>
      <c r="GT108">
        <v>0</v>
      </c>
      <c r="GU108" t="s">
        <v>1432</v>
      </c>
      <c r="GW108">
        <v>24</v>
      </c>
      <c r="GX108">
        <v>0</v>
      </c>
      <c r="GY108">
        <v>24</v>
      </c>
      <c r="GZ108">
        <v>0</v>
      </c>
      <c r="HA108">
        <v>0</v>
      </c>
      <c r="HB108">
        <v>0</v>
      </c>
      <c r="HG108"/>
      <c r="HH108"/>
      <c r="HI108"/>
      <c r="HJ108"/>
      <c r="HK108"/>
      <c r="HL108"/>
      <c r="HM108"/>
      <c r="HN108"/>
      <c r="HO108"/>
    </row>
    <row r="109" spans="1:223" ht="12.75" customHeight="1" x14ac:dyDescent="0.35">
      <c r="A109" s="428" t="s">
        <v>1027</v>
      </c>
      <c r="B109" s="429">
        <v>21</v>
      </c>
      <c r="C109" s="428" t="s">
        <v>1026</v>
      </c>
      <c r="D109" s="428" t="s">
        <v>1433</v>
      </c>
      <c r="E109" s="54" t="s">
        <v>1434</v>
      </c>
      <c r="F109" s="430" t="s">
        <v>1121</v>
      </c>
      <c r="G109" s="428">
        <v>37</v>
      </c>
      <c r="H109" s="428">
        <v>0</v>
      </c>
      <c r="I109" s="54" t="s">
        <v>43</v>
      </c>
      <c r="J109" s="54" t="s">
        <v>60</v>
      </c>
      <c r="L109" t="s">
        <v>807</v>
      </c>
      <c r="M109">
        <v>0</v>
      </c>
      <c r="N109">
        <v>1</v>
      </c>
      <c r="O109">
        <v>0</v>
      </c>
      <c r="P109">
        <v>0</v>
      </c>
      <c r="Q109">
        <v>0</v>
      </c>
      <c r="R109">
        <v>11</v>
      </c>
      <c r="S109">
        <v>0</v>
      </c>
      <c r="T109">
        <v>0</v>
      </c>
      <c r="U109">
        <v>27</v>
      </c>
      <c r="V109">
        <v>0</v>
      </c>
      <c r="W109">
        <v>1</v>
      </c>
      <c r="X109">
        <v>2</v>
      </c>
      <c r="Y109">
        <v>0</v>
      </c>
      <c r="Z109">
        <v>0</v>
      </c>
      <c r="AA109">
        <v>42</v>
      </c>
      <c r="AB109">
        <v>0</v>
      </c>
      <c r="AC109">
        <v>0</v>
      </c>
      <c r="AD109">
        <v>0</v>
      </c>
      <c r="AE109">
        <v>0</v>
      </c>
      <c r="AF109">
        <v>0</v>
      </c>
      <c r="AG109">
        <v>0</v>
      </c>
      <c r="AH109">
        <v>0</v>
      </c>
      <c r="AI109">
        <v>0</v>
      </c>
      <c r="AJ109">
        <v>0</v>
      </c>
      <c r="AK109">
        <v>0</v>
      </c>
      <c r="AL109">
        <v>0</v>
      </c>
      <c r="AM109">
        <v>0</v>
      </c>
      <c r="AN109">
        <v>0</v>
      </c>
      <c r="AO109">
        <v>0</v>
      </c>
      <c r="AP109">
        <v>0</v>
      </c>
      <c r="AQ109">
        <v>0</v>
      </c>
      <c r="AR109">
        <v>1</v>
      </c>
      <c r="AS109">
        <v>0</v>
      </c>
      <c r="AT109">
        <v>0</v>
      </c>
      <c r="AU109">
        <v>0</v>
      </c>
      <c r="AV109">
        <v>11</v>
      </c>
      <c r="AW109">
        <v>0</v>
      </c>
      <c r="AX109">
        <v>0</v>
      </c>
      <c r="AY109">
        <v>27</v>
      </c>
      <c r="AZ109">
        <v>0</v>
      </c>
      <c r="BA109">
        <v>1</v>
      </c>
      <c r="BB109">
        <v>2</v>
      </c>
      <c r="BC109">
        <v>0</v>
      </c>
      <c r="BD109">
        <v>0</v>
      </c>
      <c r="BE109">
        <v>42</v>
      </c>
      <c r="BF109">
        <v>0</v>
      </c>
      <c r="BG109">
        <v>0</v>
      </c>
      <c r="BH109" t="s">
        <v>1435</v>
      </c>
      <c r="BI109">
        <v>4539</v>
      </c>
      <c r="BJ109" t="s">
        <v>1435</v>
      </c>
      <c r="BK109">
        <v>4758</v>
      </c>
      <c r="BL109">
        <v>264</v>
      </c>
      <c r="BM109">
        <v>5849</v>
      </c>
      <c r="BN109">
        <v>1802</v>
      </c>
      <c r="BO109">
        <v>39</v>
      </c>
      <c r="BP109">
        <v>521200</v>
      </c>
      <c r="BQ109">
        <v>7009</v>
      </c>
      <c r="BR109">
        <v>137872</v>
      </c>
      <c r="BS109">
        <v>53700</v>
      </c>
      <c r="BT109">
        <v>80879</v>
      </c>
      <c r="BU109">
        <v>18718</v>
      </c>
      <c r="BV109">
        <v>291169</v>
      </c>
      <c r="BW109">
        <v>222723</v>
      </c>
      <c r="BX109">
        <v>520901</v>
      </c>
      <c r="BY109">
        <v>0</v>
      </c>
      <c r="BZ109">
        <v>6045</v>
      </c>
      <c r="CA109">
        <v>1878</v>
      </c>
      <c r="CB109">
        <v>3555</v>
      </c>
      <c r="CC109">
        <v>744</v>
      </c>
      <c r="CD109">
        <v>12222</v>
      </c>
      <c r="CE109">
        <v>12222</v>
      </c>
      <c r="CF109">
        <v>0</v>
      </c>
      <c r="CG109">
        <v>8097</v>
      </c>
      <c r="CH109">
        <v>647</v>
      </c>
      <c r="CI109">
        <v>104</v>
      </c>
      <c r="CJ109">
        <v>11418</v>
      </c>
      <c r="CK109">
        <v>4539</v>
      </c>
      <c r="CL109">
        <v>5133</v>
      </c>
      <c r="CM109">
        <v>0</v>
      </c>
      <c r="CN109">
        <v>0</v>
      </c>
      <c r="CO109">
        <v>8848</v>
      </c>
      <c r="CP109">
        <v>1516</v>
      </c>
      <c r="CQ109">
        <v>10364</v>
      </c>
      <c r="CR109">
        <v>0</v>
      </c>
      <c r="CS109">
        <v>479</v>
      </c>
      <c r="CT109">
        <v>0</v>
      </c>
      <c r="CU109">
        <v>0</v>
      </c>
      <c r="DA109">
        <v>479</v>
      </c>
      <c r="DB109">
        <v>479</v>
      </c>
      <c r="DC109">
        <v>5</v>
      </c>
      <c r="DD109">
        <v>94.8</v>
      </c>
      <c r="DE109">
        <v>99.8</v>
      </c>
      <c r="DF109">
        <v>88</v>
      </c>
      <c r="DG109">
        <v>0</v>
      </c>
      <c r="DH109">
        <v>118097</v>
      </c>
      <c r="DI109">
        <v>25277</v>
      </c>
      <c r="DJ109">
        <v>23009</v>
      </c>
      <c r="DK109">
        <v>2870</v>
      </c>
      <c r="DL109">
        <v>169253</v>
      </c>
      <c r="DM109">
        <v>9584</v>
      </c>
      <c r="DN109">
        <v>33</v>
      </c>
      <c r="DO109">
        <v>27</v>
      </c>
      <c r="DP109">
        <v>115069</v>
      </c>
      <c r="DQ109">
        <v>133218</v>
      </c>
      <c r="DR109">
        <v>69474</v>
      </c>
      <c r="DS109">
        <v>0</v>
      </c>
      <c r="DT109">
        <v>0</v>
      </c>
      <c r="DU109">
        <v>9644</v>
      </c>
      <c r="DV109">
        <v>32277</v>
      </c>
      <c r="DW109">
        <v>8417</v>
      </c>
      <c r="DX109">
        <v>17</v>
      </c>
      <c r="DY109">
        <v>41</v>
      </c>
      <c r="DZ109">
        <v>61</v>
      </c>
      <c r="EA109">
        <v>218652</v>
      </c>
      <c r="EB109">
        <v>191309</v>
      </c>
      <c r="EC109" t="s">
        <v>709</v>
      </c>
      <c r="ED109">
        <v>22333</v>
      </c>
      <c r="EE109">
        <v>325</v>
      </c>
      <c r="EF109">
        <v>39987</v>
      </c>
      <c r="EG109">
        <v>0</v>
      </c>
      <c r="EH109" t="s">
        <v>709</v>
      </c>
      <c r="EI109">
        <v>0</v>
      </c>
      <c r="EJ109">
        <v>107942</v>
      </c>
      <c r="EK109">
        <v>0</v>
      </c>
      <c r="EL109">
        <v>0</v>
      </c>
      <c r="EM109">
        <v>3180680</v>
      </c>
      <c r="EN109">
        <v>1064822</v>
      </c>
      <c r="EO109">
        <v>0</v>
      </c>
      <c r="EP109">
        <v>118283</v>
      </c>
      <c r="EQ109">
        <v>16497</v>
      </c>
      <c r="ER109">
        <v>21083</v>
      </c>
      <c r="ES109">
        <v>0</v>
      </c>
      <c r="ET109">
        <v>1425</v>
      </c>
      <c r="EU109">
        <v>47222</v>
      </c>
      <c r="EV109">
        <v>0</v>
      </c>
      <c r="EW109">
        <v>0</v>
      </c>
      <c r="EX109">
        <v>158618</v>
      </c>
      <c r="EY109">
        <v>0</v>
      </c>
      <c r="EZ109">
        <v>0</v>
      </c>
      <c r="FA109">
        <v>0</v>
      </c>
      <c r="FB109">
        <v>0</v>
      </c>
      <c r="FC109">
        <v>77505</v>
      </c>
      <c r="FD109">
        <v>0</v>
      </c>
      <c r="FE109">
        <v>0</v>
      </c>
      <c r="FF109">
        <v>440633</v>
      </c>
      <c r="FG109">
        <v>39132</v>
      </c>
      <c r="FH109">
        <v>122113</v>
      </c>
      <c r="FI109">
        <v>22202</v>
      </c>
      <c r="FJ109">
        <v>93</v>
      </c>
      <c r="FK109">
        <v>0</v>
      </c>
      <c r="FL109">
        <v>4869675</v>
      </c>
      <c r="FM109">
        <v>180</v>
      </c>
      <c r="FN109">
        <v>192</v>
      </c>
      <c r="FO109">
        <v>0</v>
      </c>
      <c r="FP109">
        <v>0</v>
      </c>
      <c r="FQ109">
        <v>0</v>
      </c>
      <c r="FR109">
        <v>14313</v>
      </c>
      <c r="FS109">
        <v>0</v>
      </c>
      <c r="FT109">
        <v>56474</v>
      </c>
      <c r="FU109">
        <v>298192</v>
      </c>
      <c r="FV109">
        <v>369351</v>
      </c>
      <c r="FW109">
        <v>4500324</v>
      </c>
      <c r="FX109">
        <v>0</v>
      </c>
      <c r="FY109">
        <v>3463399</v>
      </c>
      <c r="FZ109">
        <v>1170374</v>
      </c>
      <c r="GA109">
        <v>327295</v>
      </c>
      <c r="GB109">
        <v>194724</v>
      </c>
      <c r="GC109">
        <v>5155792</v>
      </c>
      <c r="GD109">
        <v>492877</v>
      </c>
      <c r="GE109">
        <v>4662915</v>
      </c>
      <c r="GF109">
        <v>0</v>
      </c>
      <c r="GG109">
        <v>0</v>
      </c>
      <c r="GH109">
        <v>0</v>
      </c>
      <c r="GI109">
        <v>0</v>
      </c>
      <c r="GJ109">
        <v>0</v>
      </c>
      <c r="GK109">
        <v>0</v>
      </c>
      <c r="GL109">
        <v>0</v>
      </c>
      <c r="GM109">
        <v>0</v>
      </c>
      <c r="GN109">
        <v>0</v>
      </c>
      <c r="GO109">
        <v>0</v>
      </c>
      <c r="GP109">
        <v>0</v>
      </c>
      <c r="GQ109">
        <v>0</v>
      </c>
      <c r="GR109">
        <v>0</v>
      </c>
      <c r="GS109">
        <v>0</v>
      </c>
      <c r="GT109">
        <v>0</v>
      </c>
      <c r="GU109">
        <v>0</v>
      </c>
      <c r="GW109">
        <v>42</v>
      </c>
      <c r="GX109">
        <v>0</v>
      </c>
      <c r="GY109">
        <v>42</v>
      </c>
      <c r="GZ109">
        <v>0</v>
      </c>
      <c r="HA109">
        <v>0</v>
      </c>
      <c r="HB109">
        <v>0</v>
      </c>
      <c r="HG109"/>
      <c r="HH109"/>
      <c r="HI109"/>
      <c r="HJ109"/>
      <c r="HK109"/>
      <c r="HL109"/>
      <c r="HM109"/>
      <c r="HN109"/>
      <c r="HO109"/>
    </row>
    <row r="110" spans="1:223" ht="12.75" customHeight="1" x14ac:dyDescent="0.35">
      <c r="A110" s="428" t="s">
        <v>1027</v>
      </c>
      <c r="B110" s="429">
        <v>22</v>
      </c>
      <c r="C110" s="428" t="s">
        <v>1026</v>
      </c>
      <c r="D110" s="428" t="s">
        <v>1436</v>
      </c>
      <c r="E110" s="54" t="s">
        <v>1437</v>
      </c>
      <c r="F110" s="430" t="s">
        <v>1121</v>
      </c>
      <c r="G110" s="428">
        <v>29.5</v>
      </c>
      <c r="H110" s="428">
        <v>0</v>
      </c>
      <c r="I110" s="54" t="s">
        <v>43</v>
      </c>
      <c r="J110" s="54" t="s">
        <v>60</v>
      </c>
      <c r="L110" t="s">
        <v>991</v>
      </c>
      <c r="M110">
        <v>0</v>
      </c>
      <c r="N110">
        <v>0</v>
      </c>
      <c r="O110">
        <v>5</v>
      </c>
      <c r="P110">
        <v>1</v>
      </c>
      <c r="Q110">
        <v>2</v>
      </c>
      <c r="R110">
        <v>1</v>
      </c>
      <c r="S110">
        <v>0</v>
      </c>
      <c r="T110">
        <v>2</v>
      </c>
      <c r="U110">
        <v>1</v>
      </c>
      <c r="V110">
        <v>0</v>
      </c>
      <c r="W110">
        <v>0</v>
      </c>
      <c r="X110">
        <v>0</v>
      </c>
      <c r="Y110">
        <v>0</v>
      </c>
      <c r="Z110">
        <v>0</v>
      </c>
      <c r="AA110">
        <v>12</v>
      </c>
      <c r="AB110">
        <v>0</v>
      </c>
      <c r="AC110">
        <v>0</v>
      </c>
      <c r="AD110">
        <v>0</v>
      </c>
      <c r="AE110">
        <v>0</v>
      </c>
      <c r="AF110">
        <v>0</v>
      </c>
      <c r="AG110">
        <v>0</v>
      </c>
      <c r="AH110">
        <v>0</v>
      </c>
      <c r="AI110">
        <v>0</v>
      </c>
      <c r="AJ110">
        <v>0</v>
      </c>
      <c r="AK110">
        <v>0</v>
      </c>
      <c r="AL110">
        <v>0</v>
      </c>
      <c r="AM110">
        <v>0</v>
      </c>
      <c r="AN110">
        <v>0</v>
      </c>
      <c r="AO110">
        <v>0</v>
      </c>
      <c r="AP110">
        <v>0</v>
      </c>
      <c r="AQ110">
        <v>0</v>
      </c>
      <c r="AR110">
        <v>0</v>
      </c>
      <c r="AS110">
        <v>5</v>
      </c>
      <c r="AT110">
        <v>1</v>
      </c>
      <c r="AU110">
        <v>2</v>
      </c>
      <c r="AV110">
        <v>1</v>
      </c>
      <c r="AW110">
        <v>0</v>
      </c>
      <c r="AX110">
        <v>2</v>
      </c>
      <c r="AY110">
        <v>1</v>
      </c>
      <c r="AZ110">
        <v>0</v>
      </c>
      <c r="BA110">
        <v>0</v>
      </c>
      <c r="BB110">
        <v>0</v>
      </c>
      <c r="BC110">
        <v>0</v>
      </c>
      <c r="BD110">
        <v>0</v>
      </c>
      <c r="BE110">
        <v>12</v>
      </c>
      <c r="BF110">
        <v>0</v>
      </c>
      <c r="BG110">
        <v>0</v>
      </c>
      <c r="BH110" t="s">
        <v>1438</v>
      </c>
      <c r="BI110">
        <v>20044</v>
      </c>
      <c r="BJ110" t="s">
        <v>1438</v>
      </c>
      <c r="BK110">
        <v>5931</v>
      </c>
      <c r="BL110">
        <v>101</v>
      </c>
      <c r="BM110">
        <v>225266</v>
      </c>
      <c r="BN110">
        <v>0</v>
      </c>
      <c r="BO110">
        <v>12</v>
      </c>
      <c r="BP110">
        <v>203495</v>
      </c>
      <c r="BQ110">
        <v>12088</v>
      </c>
      <c r="BR110">
        <v>52307</v>
      </c>
      <c r="BS110">
        <v>45506</v>
      </c>
      <c r="BT110">
        <v>46222</v>
      </c>
      <c r="BU110">
        <v>14704</v>
      </c>
      <c r="BV110">
        <v>158739</v>
      </c>
      <c r="BW110">
        <v>7399</v>
      </c>
      <c r="BX110">
        <v>178226</v>
      </c>
      <c r="BY110">
        <v>3</v>
      </c>
      <c r="BZ110">
        <v>470</v>
      </c>
      <c r="CA110">
        <v>124</v>
      </c>
      <c r="CB110">
        <v>218</v>
      </c>
      <c r="CC110">
        <v>10</v>
      </c>
      <c r="CD110">
        <v>822</v>
      </c>
      <c r="CE110">
        <v>825</v>
      </c>
      <c r="CF110">
        <v>12</v>
      </c>
      <c r="CG110">
        <v>5710</v>
      </c>
      <c r="CH110">
        <v>607</v>
      </c>
      <c r="CI110">
        <v>5831</v>
      </c>
      <c r="CJ110">
        <v>8980</v>
      </c>
      <c r="CK110">
        <v>20044</v>
      </c>
      <c r="CL110">
        <v>10101</v>
      </c>
      <c r="CM110">
        <v>0</v>
      </c>
      <c r="CN110">
        <v>3</v>
      </c>
      <c r="CO110">
        <v>12148</v>
      </c>
      <c r="CP110">
        <v>64</v>
      </c>
      <c r="CQ110">
        <v>12224</v>
      </c>
      <c r="CR110">
        <v>0</v>
      </c>
      <c r="CS110">
        <v>22</v>
      </c>
      <c r="CT110">
        <v>61</v>
      </c>
      <c r="CU110">
        <v>5</v>
      </c>
      <c r="DA110">
        <v>88</v>
      </c>
      <c r="DB110">
        <v>88</v>
      </c>
      <c r="DC110">
        <v>57.9</v>
      </c>
      <c r="DD110">
        <v>7</v>
      </c>
      <c r="DE110">
        <v>64.900000000000006</v>
      </c>
      <c r="DF110">
        <v>11</v>
      </c>
      <c r="DG110">
        <v>33</v>
      </c>
      <c r="DH110">
        <v>17081</v>
      </c>
      <c r="DI110">
        <v>2717</v>
      </c>
      <c r="DJ110">
        <v>2960</v>
      </c>
      <c r="DK110">
        <v>575</v>
      </c>
      <c r="DL110">
        <v>23333</v>
      </c>
      <c r="DM110">
        <v>1199</v>
      </c>
      <c r="DN110">
        <v>15</v>
      </c>
      <c r="DO110">
        <v>138</v>
      </c>
      <c r="DP110">
        <v>42776</v>
      </c>
      <c r="DQ110">
        <v>18184</v>
      </c>
      <c r="DR110">
        <v>15686</v>
      </c>
      <c r="DS110">
        <v>0</v>
      </c>
      <c r="DT110">
        <v>3</v>
      </c>
      <c r="DU110">
        <v>1352</v>
      </c>
      <c r="DV110">
        <v>16786</v>
      </c>
      <c r="DW110">
        <v>12769</v>
      </c>
      <c r="DX110">
        <v>49</v>
      </c>
      <c r="DY110">
        <v>65</v>
      </c>
      <c r="DZ110">
        <v>71</v>
      </c>
      <c r="EA110">
        <v>5116</v>
      </c>
      <c r="EB110">
        <v>585</v>
      </c>
      <c r="EC110" t="s">
        <v>709</v>
      </c>
      <c r="ED110">
        <v>20832</v>
      </c>
      <c r="EE110">
        <v>104</v>
      </c>
      <c r="EF110">
        <v>31180</v>
      </c>
      <c r="EG110">
        <v>0</v>
      </c>
      <c r="EH110" t="s">
        <v>709</v>
      </c>
      <c r="EI110">
        <v>12</v>
      </c>
      <c r="EJ110">
        <v>548201</v>
      </c>
      <c r="EK110">
        <v>0</v>
      </c>
      <c r="EL110">
        <v>0</v>
      </c>
      <c r="EM110">
        <v>0</v>
      </c>
      <c r="EN110">
        <v>0</v>
      </c>
      <c r="EO110">
        <v>0</v>
      </c>
      <c r="EP110">
        <v>0</v>
      </c>
      <c r="EQ110">
        <v>0</v>
      </c>
      <c r="ER110">
        <v>0</v>
      </c>
      <c r="ES110">
        <v>0</v>
      </c>
      <c r="ET110">
        <v>0</v>
      </c>
      <c r="EU110">
        <v>0</v>
      </c>
      <c r="EV110">
        <v>0</v>
      </c>
      <c r="EW110">
        <v>0</v>
      </c>
      <c r="EX110">
        <v>0</v>
      </c>
      <c r="EY110">
        <v>0</v>
      </c>
      <c r="EZ110">
        <v>0</v>
      </c>
      <c r="FA110">
        <v>0</v>
      </c>
      <c r="FB110">
        <v>0</v>
      </c>
      <c r="FC110">
        <v>0</v>
      </c>
      <c r="FD110">
        <v>0</v>
      </c>
      <c r="FE110">
        <v>0</v>
      </c>
      <c r="FF110">
        <v>0</v>
      </c>
      <c r="FG110">
        <v>0</v>
      </c>
      <c r="FH110">
        <v>0</v>
      </c>
      <c r="FI110">
        <v>0</v>
      </c>
      <c r="FJ110">
        <v>0</v>
      </c>
      <c r="FK110">
        <v>0</v>
      </c>
      <c r="FL110">
        <v>0</v>
      </c>
      <c r="FM110">
        <v>0</v>
      </c>
      <c r="FN110">
        <v>0</v>
      </c>
      <c r="FO110">
        <v>0</v>
      </c>
      <c r="FP110">
        <v>0</v>
      </c>
      <c r="FQ110">
        <v>0</v>
      </c>
      <c r="FR110">
        <v>0</v>
      </c>
      <c r="FS110">
        <v>0</v>
      </c>
      <c r="FT110">
        <v>0</v>
      </c>
      <c r="FU110">
        <v>0</v>
      </c>
      <c r="FV110">
        <v>0</v>
      </c>
      <c r="FW110">
        <v>0</v>
      </c>
      <c r="FX110">
        <v>0</v>
      </c>
      <c r="FY110">
        <v>0</v>
      </c>
      <c r="FZ110">
        <v>0</v>
      </c>
      <c r="GA110">
        <v>0</v>
      </c>
      <c r="GB110">
        <v>0</v>
      </c>
      <c r="GC110">
        <v>0</v>
      </c>
      <c r="GD110">
        <v>0</v>
      </c>
      <c r="GE110">
        <v>0</v>
      </c>
      <c r="GF110">
        <v>0</v>
      </c>
      <c r="GG110">
        <v>0</v>
      </c>
      <c r="GH110">
        <v>0</v>
      </c>
      <c r="GI110">
        <v>0</v>
      </c>
      <c r="GJ110">
        <v>0</v>
      </c>
      <c r="GK110">
        <v>0</v>
      </c>
      <c r="GL110">
        <v>0</v>
      </c>
      <c r="GM110">
        <v>0</v>
      </c>
      <c r="GN110">
        <v>0</v>
      </c>
      <c r="GO110">
        <v>0</v>
      </c>
      <c r="GP110">
        <v>0</v>
      </c>
      <c r="GQ110">
        <v>0</v>
      </c>
      <c r="GR110">
        <v>0</v>
      </c>
      <c r="GS110">
        <v>0</v>
      </c>
      <c r="GT110">
        <v>0</v>
      </c>
      <c r="GU110">
        <v>0</v>
      </c>
      <c r="GW110">
        <v>12</v>
      </c>
      <c r="GX110">
        <v>0</v>
      </c>
      <c r="GY110">
        <v>0</v>
      </c>
      <c r="GZ110">
        <v>0</v>
      </c>
      <c r="HA110">
        <v>12</v>
      </c>
      <c r="HB110">
        <v>0</v>
      </c>
      <c r="HG110"/>
      <c r="HH110"/>
      <c r="HI110"/>
      <c r="HJ110"/>
      <c r="HK110"/>
      <c r="HL110"/>
      <c r="HM110"/>
      <c r="HN110"/>
      <c r="HO110"/>
    </row>
    <row r="111" spans="1:223" ht="12.75" customHeight="1" x14ac:dyDescent="0.35">
      <c r="A111" s="428" t="s">
        <v>1027</v>
      </c>
      <c r="B111" s="429">
        <v>23</v>
      </c>
      <c r="C111" s="428" t="s">
        <v>1026</v>
      </c>
      <c r="D111" s="428" t="s">
        <v>1439</v>
      </c>
      <c r="E111" s="54" t="s">
        <v>1440</v>
      </c>
      <c r="F111" s="430" t="s">
        <v>1121</v>
      </c>
      <c r="G111" s="428">
        <v>69</v>
      </c>
      <c r="H111" s="428">
        <v>0</v>
      </c>
      <c r="I111" s="54" t="s">
        <v>43</v>
      </c>
      <c r="J111" s="54" t="s">
        <v>60</v>
      </c>
      <c r="L111" t="s">
        <v>901</v>
      </c>
      <c r="M111">
        <v>2</v>
      </c>
      <c r="N111">
        <v>1</v>
      </c>
      <c r="O111">
        <v>5</v>
      </c>
      <c r="P111">
        <v>4</v>
      </c>
      <c r="Q111">
        <v>3</v>
      </c>
      <c r="R111">
        <v>0</v>
      </c>
      <c r="S111">
        <v>0</v>
      </c>
      <c r="T111">
        <v>1</v>
      </c>
      <c r="U111">
        <v>0</v>
      </c>
      <c r="V111">
        <v>0</v>
      </c>
      <c r="W111">
        <v>0</v>
      </c>
      <c r="X111">
        <v>0</v>
      </c>
      <c r="Y111">
        <v>0</v>
      </c>
      <c r="Z111">
        <v>0</v>
      </c>
      <c r="AA111">
        <v>16</v>
      </c>
      <c r="AB111">
        <v>0</v>
      </c>
      <c r="AC111">
        <v>0</v>
      </c>
      <c r="AD111">
        <v>0</v>
      </c>
      <c r="AE111">
        <v>0</v>
      </c>
      <c r="AF111">
        <v>1</v>
      </c>
      <c r="AG111">
        <v>0</v>
      </c>
      <c r="AH111">
        <v>0</v>
      </c>
      <c r="AI111">
        <v>0</v>
      </c>
      <c r="AJ111">
        <v>0</v>
      </c>
      <c r="AK111">
        <v>0</v>
      </c>
      <c r="AL111">
        <v>0</v>
      </c>
      <c r="AM111">
        <v>2</v>
      </c>
      <c r="AN111">
        <v>0</v>
      </c>
      <c r="AO111">
        <v>0</v>
      </c>
      <c r="AP111">
        <v>3</v>
      </c>
      <c r="AQ111">
        <v>2</v>
      </c>
      <c r="AR111">
        <v>1</v>
      </c>
      <c r="AS111">
        <v>5</v>
      </c>
      <c r="AT111">
        <v>4</v>
      </c>
      <c r="AU111">
        <v>4</v>
      </c>
      <c r="AV111">
        <v>0</v>
      </c>
      <c r="AW111">
        <v>0</v>
      </c>
      <c r="AX111">
        <v>1</v>
      </c>
      <c r="AY111">
        <v>0</v>
      </c>
      <c r="AZ111">
        <v>0</v>
      </c>
      <c r="BA111">
        <v>0</v>
      </c>
      <c r="BB111">
        <v>2</v>
      </c>
      <c r="BC111">
        <v>0</v>
      </c>
      <c r="BD111">
        <v>0</v>
      </c>
      <c r="BE111">
        <v>19</v>
      </c>
      <c r="BF111">
        <v>0</v>
      </c>
      <c r="BG111">
        <v>0</v>
      </c>
      <c r="BH111" t="s">
        <v>1441</v>
      </c>
      <c r="BI111">
        <v>2911</v>
      </c>
      <c r="BJ111" t="s">
        <v>1441</v>
      </c>
      <c r="BK111">
        <v>3243</v>
      </c>
      <c r="BL111">
        <v>170</v>
      </c>
      <c r="BM111">
        <v>56160</v>
      </c>
      <c r="BN111">
        <v>10379</v>
      </c>
      <c r="BO111">
        <v>16</v>
      </c>
      <c r="BP111">
        <v>546443</v>
      </c>
      <c r="BQ111">
        <v>10759</v>
      </c>
      <c r="BR111">
        <v>99334</v>
      </c>
      <c r="BS111">
        <v>128355</v>
      </c>
      <c r="BT111">
        <v>160132</v>
      </c>
      <c r="BU111">
        <v>42800</v>
      </c>
      <c r="BV111">
        <v>430621</v>
      </c>
      <c r="BW111">
        <v>17459</v>
      </c>
      <c r="BX111">
        <v>458839</v>
      </c>
      <c r="BY111">
        <v>33</v>
      </c>
      <c r="BZ111">
        <v>4465</v>
      </c>
      <c r="CA111">
        <v>3060</v>
      </c>
      <c r="CB111">
        <v>13183</v>
      </c>
      <c r="CC111">
        <v>2713</v>
      </c>
      <c r="CD111">
        <v>23421</v>
      </c>
      <c r="CE111">
        <v>23454</v>
      </c>
      <c r="CF111">
        <v>117</v>
      </c>
      <c r="CG111">
        <v>8981</v>
      </c>
      <c r="CH111">
        <v>598</v>
      </c>
      <c r="CI111">
        <v>21322</v>
      </c>
      <c r="CJ111">
        <v>13546</v>
      </c>
      <c r="CK111">
        <v>2911</v>
      </c>
      <c r="CL111">
        <v>3448</v>
      </c>
      <c r="CM111">
        <v>0</v>
      </c>
      <c r="CN111">
        <v>0</v>
      </c>
      <c r="CO111">
        <v>30901</v>
      </c>
      <c r="CP111">
        <v>13912</v>
      </c>
      <c r="CQ111">
        <v>44930</v>
      </c>
      <c r="CR111">
        <v>21</v>
      </c>
      <c r="CS111">
        <v>806</v>
      </c>
      <c r="CT111">
        <v>6</v>
      </c>
      <c r="CU111">
        <v>143</v>
      </c>
      <c r="DA111">
        <v>955</v>
      </c>
      <c r="DB111">
        <v>976</v>
      </c>
      <c r="DC111">
        <v>11</v>
      </c>
      <c r="DD111">
        <v>68</v>
      </c>
      <c r="DE111">
        <v>79</v>
      </c>
      <c r="DF111">
        <v>107</v>
      </c>
      <c r="DG111">
        <v>0</v>
      </c>
      <c r="DH111">
        <v>17623</v>
      </c>
      <c r="DI111">
        <v>7472</v>
      </c>
      <c r="DJ111">
        <v>28075</v>
      </c>
      <c r="DK111">
        <v>2949</v>
      </c>
      <c r="DL111">
        <v>56119</v>
      </c>
      <c r="DM111">
        <v>1252</v>
      </c>
      <c r="DN111">
        <v>32</v>
      </c>
      <c r="DO111">
        <v>63</v>
      </c>
      <c r="DP111">
        <v>47002</v>
      </c>
      <c r="DQ111">
        <v>11147</v>
      </c>
      <c r="DR111">
        <v>13461</v>
      </c>
      <c r="DS111">
        <v>0</v>
      </c>
      <c r="DT111">
        <v>0</v>
      </c>
      <c r="DU111">
        <v>1347</v>
      </c>
      <c r="DV111">
        <v>19406</v>
      </c>
      <c r="DW111">
        <v>10188</v>
      </c>
      <c r="DX111">
        <v>73</v>
      </c>
      <c r="DY111">
        <v>86</v>
      </c>
      <c r="DZ111">
        <v>90</v>
      </c>
      <c r="EA111">
        <v>13184</v>
      </c>
      <c r="EB111">
        <v>0</v>
      </c>
      <c r="EC111" t="s">
        <v>709</v>
      </c>
      <c r="ED111">
        <v>23334</v>
      </c>
      <c r="EE111">
        <v>61</v>
      </c>
      <c r="EF111">
        <v>17137</v>
      </c>
      <c r="EG111">
        <v>0</v>
      </c>
      <c r="EH111" t="s">
        <v>709</v>
      </c>
      <c r="EI111">
        <v>16</v>
      </c>
      <c r="EJ111">
        <v>189272</v>
      </c>
      <c r="EK111">
        <v>0</v>
      </c>
      <c r="EL111">
        <v>0</v>
      </c>
      <c r="EM111">
        <v>1724244</v>
      </c>
      <c r="EN111">
        <v>298467</v>
      </c>
      <c r="EO111">
        <v>7242</v>
      </c>
      <c r="EP111">
        <v>39953</v>
      </c>
      <c r="EQ111">
        <v>23462</v>
      </c>
      <c r="ER111">
        <v>50590</v>
      </c>
      <c r="ES111">
        <v>34117</v>
      </c>
      <c r="ET111">
        <v>13795</v>
      </c>
      <c r="EU111">
        <v>49839</v>
      </c>
      <c r="EV111">
        <v>0</v>
      </c>
      <c r="EW111">
        <v>757</v>
      </c>
      <c r="EX111">
        <v>87664</v>
      </c>
      <c r="EY111">
        <v>6140</v>
      </c>
      <c r="EZ111">
        <v>31385</v>
      </c>
      <c r="FA111">
        <v>0</v>
      </c>
      <c r="FB111">
        <v>0</v>
      </c>
      <c r="FC111">
        <v>13978</v>
      </c>
      <c r="FD111">
        <v>11651</v>
      </c>
      <c r="FE111">
        <v>0</v>
      </c>
      <c r="FF111">
        <v>370573</v>
      </c>
      <c r="FG111">
        <v>31981</v>
      </c>
      <c r="FH111">
        <v>37571</v>
      </c>
      <c r="FI111">
        <v>4241</v>
      </c>
      <c r="FJ111">
        <v>0</v>
      </c>
      <c r="FK111">
        <v>0</v>
      </c>
      <c r="FL111">
        <v>2467077</v>
      </c>
      <c r="FM111">
        <v>326</v>
      </c>
      <c r="FN111">
        <v>0</v>
      </c>
      <c r="FO111">
        <v>0</v>
      </c>
      <c r="FP111">
        <v>26</v>
      </c>
      <c r="FQ111">
        <v>0</v>
      </c>
      <c r="FR111">
        <v>0</v>
      </c>
      <c r="FS111">
        <v>0</v>
      </c>
      <c r="FT111">
        <v>75</v>
      </c>
      <c r="FU111">
        <v>0</v>
      </c>
      <c r="FV111">
        <v>427</v>
      </c>
      <c r="FW111">
        <v>2466650</v>
      </c>
      <c r="FX111">
        <v>0</v>
      </c>
      <c r="FY111">
        <v>1950000</v>
      </c>
      <c r="FZ111">
        <v>350000</v>
      </c>
      <c r="GA111">
        <v>385500</v>
      </c>
      <c r="GB111">
        <v>125500</v>
      </c>
      <c r="GC111">
        <v>2811000</v>
      </c>
      <c r="GD111">
        <v>225000</v>
      </c>
      <c r="GE111">
        <v>2586000</v>
      </c>
      <c r="GF111">
        <v>0</v>
      </c>
      <c r="GG111">
        <v>0</v>
      </c>
      <c r="GH111">
        <v>0</v>
      </c>
      <c r="GI111">
        <v>0</v>
      </c>
      <c r="GJ111">
        <v>0</v>
      </c>
      <c r="GK111">
        <v>0</v>
      </c>
      <c r="GL111">
        <v>0</v>
      </c>
      <c r="GM111">
        <v>0</v>
      </c>
      <c r="GN111">
        <v>0</v>
      </c>
      <c r="GO111">
        <v>0</v>
      </c>
      <c r="GP111">
        <v>0</v>
      </c>
      <c r="GQ111" t="s">
        <v>1442</v>
      </c>
      <c r="GR111">
        <v>0</v>
      </c>
      <c r="GS111">
        <v>0</v>
      </c>
      <c r="GT111" t="s">
        <v>1443</v>
      </c>
      <c r="GU111" t="s">
        <v>1444</v>
      </c>
      <c r="GW111">
        <v>16</v>
      </c>
      <c r="GX111">
        <v>3</v>
      </c>
      <c r="GY111">
        <v>18</v>
      </c>
      <c r="GZ111">
        <v>1</v>
      </c>
      <c r="HA111">
        <v>0</v>
      </c>
      <c r="HB111">
        <v>0</v>
      </c>
      <c r="HG111"/>
      <c r="HH111"/>
      <c r="HI111"/>
      <c r="HJ111"/>
      <c r="HK111"/>
      <c r="HL111"/>
      <c r="HM111"/>
      <c r="HN111"/>
      <c r="HO111"/>
    </row>
    <row r="112" spans="1:223" ht="12.75" customHeight="1" x14ac:dyDescent="0.35">
      <c r="A112" s="428" t="s">
        <v>1027</v>
      </c>
      <c r="B112" s="429">
        <v>24</v>
      </c>
      <c r="C112" s="428" t="s">
        <v>1026</v>
      </c>
      <c r="D112" s="428" t="s">
        <v>1445</v>
      </c>
      <c r="E112" s="54" t="s">
        <v>1446</v>
      </c>
      <c r="F112" s="430" t="s">
        <v>1140</v>
      </c>
      <c r="G112" s="428">
        <v>25</v>
      </c>
      <c r="H112" s="428">
        <v>0</v>
      </c>
      <c r="I112" s="54" t="s">
        <v>43</v>
      </c>
      <c r="J112" s="54" t="s">
        <v>60</v>
      </c>
      <c r="L112" t="s">
        <v>945</v>
      </c>
      <c r="M112">
        <v>0</v>
      </c>
      <c r="N112">
        <v>0</v>
      </c>
      <c r="O112">
        <v>5</v>
      </c>
      <c r="P112">
        <v>1</v>
      </c>
      <c r="Q112">
        <v>0</v>
      </c>
      <c r="R112">
        <v>1</v>
      </c>
      <c r="S112">
        <v>8</v>
      </c>
      <c r="T112">
        <v>0</v>
      </c>
      <c r="U112">
        <v>1</v>
      </c>
      <c r="V112">
        <v>3</v>
      </c>
      <c r="W112">
        <v>0</v>
      </c>
      <c r="X112">
        <v>4</v>
      </c>
      <c r="Y112">
        <v>0</v>
      </c>
      <c r="Z112">
        <v>0</v>
      </c>
      <c r="AA112">
        <v>23</v>
      </c>
      <c r="AB112">
        <v>0</v>
      </c>
      <c r="AC112">
        <v>0</v>
      </c>
      <c r="AD112">
        <v>0</v>
      </c>
      <c r="AE112">
        <v>0</v>
      </c>
      <c r="AF112">
        <v>0</v>
      </c>
      <c r="AG112">
        <v>0</v>
      </c>
      <c r="AH112">
        <v>0</v>
      </c>
      <c r="AI112">
        <v>0</v>
      </c>
      <c r="AJ112">
        <v>0</v>
      </c>
      <c r="AK112">
        <v>0</v>
      </c>
      <c r="AL112">
        <v>0</v>
      </c>
      <c r="AM112">
        <v>0</v>
      </c>
      <c r="AN112">
        <v>0</v>
      </c>
      <c r="AO112">
        <v>0</v>
      </c>
      <c r="AP112">
        <v>0</v>
      </c>
      <c r="AQ112">
        <v>0</v>
      </c>
      <c r="AR112">
        <v>0</v>
      </c>
      <c r="AS112">
        <v>5</v>
      </c>
      <c r="AT112">
        <v>1</v>
      </c>
      <c r="AU112">
        <v>0</v>
      </c>
      <c r="AV112">
        <v>1</v>
      </c>
      <c r="AW112">
        <v>8</v>
      </c>
      <c r="AX112">
        <v>0</v>
      </c>
      <c r="AY112">
        <v>1</v>
      </c>
      <c r="AZ112">
        <v>3</v>
      </c>
      <c r="BA112">
        <v>0</v>
      </c>
      <c r="BB112">
        <v>4</v>
      </c>
      <c r="BC112">
        <v>0</v>
      </c>
      <c r="BD112">
        <v>0</v>
      </c>
      <c r="BE112">
        <v>23</v>
      </c>
      <c r="BF112">
        <v>0</v>
      </c>
      <c r="BG112">
        <v>0</v>
      </c>
      <c r="BH112" t="s">
        <v>1447</v>
      </c>
      <c r="BI112">
        <v>19</v>
      </c>
      <c r="BJ112" t="s">
        <v>1447</v>
      </c>
      <c r="BK112">
        <v>3093</v>
      </c>
      <c r="BL112">
        <v>47</v>
      </c>
      <c r="BM112">
        <v>12087</v>
      </c>
      <c r="BN112">
        <v>0</v>
      </c>
      <c r="BO112">
        <v>16</v>
      </c>
      <c r="BP112">
        <v>375032</v>
      </c>
      <c r="BQ112">
        <v>3093</v>
      </c>
      <c r="BR112">
        <v>165800</v>
      </c>
      <c r="BS112">
        <v>74531</v>
      </c>
      <c r="BT112">
        <v>92396</v>
      </c>
      <c r="BU112">
        <v>32927</v>
      </c>
      <c r="BV112">
        <v>365654</v>
      </c>
      <c r="BW112">
        <v>14008</v>
      </c>
      <c r="BX112">
        <v>382755</v>
      </c>
      <c r="BY112">
        <v>0</v>
      </c>
      <c r="BZ112">
        <v>9286</v>
      </c>
      <c r="CA112">
        <v>2121</v>
      </c>
      <c r="CB112">
        <v>2468</v>
      </c>
      <c r="CC112">
        <v>297</v>
      </c>
      <c r="CD112">
        <v>14172</v>
      </c>
      <c r="CE112">
        <v>14172</v>
      </c>
      <c r="CF112">
        <v>28</v>
      </c>
      <c r="CG112">
        <v>13007</v>
      </c>
      <c r="CH112">
        <v>807</v>
      </c>
      <c r="CI112">
        <v>19553</v>
      </c>
      <c r="CJ112">
        <v>4049</v>
      </c>
      <c r="CK112">
        <v>19</v>
      </c>
      <c r="CL112">
        <v>1676</v>
      </c>
      <c r="CM112">
        <v>0</v>
      </c>
      <c r="CN112">
        <v>0</v>
      </c>
      <c r="CO112">
        <v>33367</v>
      </c>
      <c r="CP112">
        <v>0</v>
      </c>
      <c r="CQ112">
        <v>33395</v>
      </c>
      <c r="CR112">
        <v>0</v>
      </c>
      <c r="CS112">
        <v>54</v>
      </c>
      <c r="CT112">
        <v>0</v>
      </c>
      <c r="CU112">
        <v>0</v>
      </c>
      <c r="DA112">
        <v>54</v>
      </c>
      <c r="DB112">
        <v>54</v>
      </c>
      <c r="DC112">
        <v>13.7</v>
      </c>
      <c r="DD112">
        <v>90.9</v>
      </c>
      <c r="DE112">
        <v>104.6</v>
      </c>
      <c r="DF112">
        <v>0</v>
      </c>
      <c r="DG112">
        <v>0</v>
      </c>
      <c r="DH112">
        <v>28560</v>
      </c>
      <c r="DI112">
        <v>4327</v>
      </c>
      <c r="DJ112">
        <v>4620</v>
      </c>
      <c r="DK112">
        <v>707</v>
      </c>
      <c r="DL112">
        <v>38214</v>
      </c>
      <c r="DM112">
        <v>2116</v>
      </c>
      <c r="DN112">
        <v>15</v>
      </c>
      <c r="DO112">
        <v>137</v>
      </c>
      <c r="DP112">
        <v>26387</v>
      </c>
      <c r="DQ112">
        <v>22985</v>
      </c>
      <c r="DR112">
        <v>20701</v>
      </c>
      <c r="DS112">
        <v>0</v>
      </c>
      <c r="DT112">
        <v>0</v>
      </c>
      <c r="DU112">
        <v>2268</v>
      </c>
      <c r="DV112">
        <v>0</v>
      </c>
      <c r="DW112">
        <v>0</v>
      </c>
      <c r="DX112">
        <v>0</v>
      </c>
      <c r="DY112">
        <v>0</v>
      </c>
      <c r="DZ112">
        <v>0</v>
      </c>
      <c r="EA112">
        <v>0</v>
      </c>
      <c r="EB112">
        <v>0</v>
      </c>
      <c r="EC112" t="s">
        <v>709</v>
      </c>
      <c r="ED112">
        <v>4533</v>
      </c>
      <c r="EE112">
        <v>183</v>
      </c>
      <c r="EF112">
        <v>21817</v>
      </c>
      <c r="EG112">
        <v>0</v>
      </c>
      <c r="EH112" t="s">
        <v>709</v>
      </c>
      <c r="EI112">
        <v>18</v>
      </c>
      <c r="EJ112">
        <v>17803</v>
      </c>
      <c r="EK112">
        <v>0</v>
      </c>
      <c r="EL112">
        <v>0</v>
      </c>
      <c r="EM112">
        <v>3296438</v>
      </c>
      <c r="EN112">
        <v>462662</v>
      </c>
      <c r="EO112">
        <v>0</v>
      </c>
      <c r="EP112">
        <v>70705.100000000006</v>
      </c>
      <c r="EQ112">
        <v>19004.11</v>
      </c>
      <c r="ER112">
        <v>12690.52</v>
      </c>
      <c r="ES112">
        <v>1978</v>
      </c>
      <c r="ET112">
        <v>0</v>
      </c>
      <c r="EU112">
        <v>2498.86</v>
      </c>
      <c r="EV112">
        <v>0</v>
      </c>
      <c r="EW112">
        <v>0</v>
      </c>
      <c r="EX112">
        <v>6624.66</v>
      </c>
      <c r="EY112">
        <v>5154.8500000000004</v>
      </c>
      <c r="EZ112">
        <v>13829</v>
      </c>
      <c r="FA112">
        <v>0</v>
      </c>
      <c r="FB112">
        <v>0</v>
      </c>
      <c r="FC112">
        <v>19889</v>
      </c>
      <c r="FD112">
        <v>0</v>
      </c>
      <c r="FE112">
        <v>0</v>
      </c>
      <c r="FF112">
        <v>152374.1</v>
      </c>
      <c r="FG112">
        <v>37319</v>
      </c>
      <c r="FH112">
        <v>34163</v>
      </c>
      <c r="FI112">
        <v>95311</v>
      </c>
      <c r="FJ112">
        <v>0</v>
      </c>
      <c r="FK112">
        <v>473521</v>
      </c>
      <c r="FL112">
        <v>4551788.0999999996</v>
      </c>
      <c r="FM112">
        <v>524</v>
      </c>
      <c r="FN112">
        <v>0</v>
      </c>
      <c r="FO112">
        <v>0</v>
      </c>
      <c r="FP112">
        <v>77</v>
      </c>
      <c r="FQ112">
        <v>2901</v>
      </c>
      <c r="FR112">
        <v>0</v>
      </c>
      <c r="FS112" t="s">
        <v>1387</v>
      </c>
      <c r="FT112">
        <v>2637</v>
      </c>
      <c r="FU112">
        <v>4039</v>
      </c>
      <c r="FV112">
        <v>10178</v>
      </c>
      <c r="FW112">
        <v>4541610.0999999996</v>
      </c>
      <c r="FX112">
        <v>0</v>
      </c>
      <c r="FY112">
        <v>3384876</v>
      </c>
      <c r="FZ112">
        <v>880178</v>
      </c>
      <c r="GA112">
        <v>303875</v>
      </c>
      <c r="GB112">
        <v>274356</v>
      </c>
      <c r="GC112">
        <v>4843285</v>
      </c>
      <c r="GD112">
        <v>182056</v>
      </c>
      <c r="GE112">
        <v>4661229</v>
      </c>
      <c r="GF112">
        <v>0</v>
      </c>
      <c r="GG112">
        <v>0</v>
      </c>
      <c r="GH112">
        <v>0</v>
      </c>
      <c r="GI112">
        <v>0</v>
      </c>
      <c r="GJ112">
        <v>0</v>
      </c>
      <c r="GK112">
        <v>0</v>
      </c>
      <c r="GL112">
        <v>0</v>
      </c>
      <c r="GM112">
        <v>0</v>
      </c>
      <c r="GN112" t="s">
        <v>1448</v>
      </c>
      <c r="GO112">
        <v>0</v>
      </c>
      <c r="GP112" t="s">
        <v>1449</v>
      </c>
      <c r="GQ112">
        <v>0</v>
      </c>
      <c r="GR112">
        <v>0</v>
      </c>
      <c r="GS112">
        <v>0</v>
      </c>
      <c r="GT112">
        <v>0</v>
      </c>
      <c r="GU112" t="s">
        <v>1450</v>
      </c>
      <c r="GW112">
        <v>23</v>
      </c>
      <c r="GX112">
        <v>0</v>
      </c>
      <c r="GY112">
        <v>0</v>
      </c>
      <c r="GZ112">
        <v>0</v>
      </c>
      <c r="HA112">
        <v>23</v>
      </c>
      <c r="HB112">
        <v>0</v>
      </c>
      <c r="HG112"/>
      <c r="HH112"/>
      <c r="HI112"/>
      <c r="HJ112"/>
      <c r="HK112"/>
      <c r="HL112"/>
      <c r="HM112"/>
      <c r="HN112"/>
      <c r="HO112"/>
    </row>
    <row r="113" spans="1:223" ht="12.75" customHeight="1" x14ac:dyDescent="0.35">
      <c r="A113" s="428" t="s">
        <v>1007</v>
      </c>
      <c r="B113" s="429">
        <v>1</v>
      </c>
      <c r="C113" s="428" t="s">
        <v>1006</v>
      </c>
      <c r="D113" s="428" t="s">
        <v>1451</v>
      </c>
      <c r="E113" s="54" t="s">
        <v>1452</v>
      </c>
      <c r="F113" s="430" t="s">
        <v>1121</v>
      </c>
      <c r="G113" s="428">
        <v>6</v>
      </c>
      <c r="H113" s="428">
        <v>0</v>
      </c>
      <c r="I113" s="54" t="s">
        <v>44</v>
      </c>
      <c r="J113" s="54" t="s">
        <v>61</v>
      </c>
      <c r="L113" t="s">
        <v>1035</v>
      </c>
      <c r="M113">
        <v>5</v>
      </c>
      <c r="N113">
        <v>0</v>
      </c>
      <c r="O113">
        <v>0</v>
      </c>
      <c r="P113">
        <v>1</v>
      </c>
      <c r="Q113">
        <v>0</v>
      </c>
      <c r="R113">
        <v>1</v>
      </c>
      <c r="S113">
        <v>1</v>
      </c>
      <c r="T113">
        <v>2</v>
      </c>
      <c r="U113">
        <v>1</v>
      </c>
      <c r="V113">
        <v>0</v>
      </c>
      <c r="W113">
        <v>0</v>
      </c>
      <c r="X113">
        <v>0</v>
      </c>
      <c r="Y113">
        <v>0</v>
      </c>
      <c r="Z113">
        <v>0</v>
      </c>
      <c r="AA113">
        <v>11</v>
      </c>
      <c r="AB113">
        <v>0</v>
      </c>
      <c r="AC113">
        <v>0</v>
      </c>
      <c r="AD113">
        <v>0</v>
      </c>
      <c r="AE113">
        <v>0</v>
      </c>
      <c r="AF113">
        <v>0</v>
      </c>
      <c r="AG113">
        <v>0</v>
      </c>
      <c r="AH113">
        <v>0</v>
      </c>
      <c r="AI113">
        <v>0</v>
      </c>
      <c r="AJ113">
        <v>0</v>
      </c>
      <c r="AK113">
        <v>0</v>
      </c>
      <c r="AL113">
        <v>0</v>
      </c>
      <c r="AM113">
        <v>0</v>
      </c>
      <c r="AN113">
        <v>0</v>
      </c>
      <c r="AO113">
        <v>0</v>
      </c>
      <c r="AP113">
        <v>0</v>
      </c>
      <c r="AQ113">
        <v>5</v>
      </c>
      <c r="AR113">
        <v>0</v>
      </c>
      <c r="AS113">
        <v>0</v>
      </c>
      <c r="AT113">
        <v>1</v>
      </c>
      <c r="AU113">
        <v>0</v>
      </c>
      <c r="AV113">
        <v>1</v>
      </c>
      <c r="AW113">
        <v>1</v>
      </c>
      <c r="AX113">
        <v>2</v>
      </c>
      <c r="AY113">
        <v>1</v>
      </c>
      <c r="AZ113">
        <v>0</v>
      </c>
      <c r="BA113">
        <v>0</v>
      </c>
      <c r="BB113">
        <v>0</v>
      </c>
      <c r="BC113">
        <v>0</v>
      </c>
      <c r="BD113">
        <v>0</v>
      </c>
      <c r="BE113">
        <v>11</v>
      </c>
      <c r="BF113">
        <v>0</v>
      </c>
      <c r="BG113">
        <v>0</v>
      </c>
      <c r="BH113" t="s">
        <v>1453</v>
      </c>
      <c r="BI113">
        <v>10921</v>
      </c>
      <c r="BJ113" t="s">
        <v>1453</v>
      </c>
      <c r="BK113">
        <v>9797</v>
      </c>
      <c r="BL113">
        <v>40</v>
      </c>
      <c r="BM113">
        <v>6930.85</v>
      </c>
      <c r="BN113">
        <v>2013.9</v>
      </c>
      <c r="BO113">
        <v>11</v>
      </c>
      <c r="BP113">
        <v>304312</v>
      </c>
      <c r="BQ113">
        <v>11562</v>
      </c>
      <c r="BR113">
        <v>99927</v>
      </c>
      <c r="BS113">
        <v>91199</v>
      </c>
      <c r="BT113">
        <v>107997</v>
      </c>
      <c r="BU113">
        <v>28101</v>
      </c>
      <c r="BV113">
        <v>327224</v>
      </c>
      <c r="BW113">
        <v>0</v>
      </c>
      <c r="BX113">
        <v>338786</v>
      </c>
      <c r="BY113">
        <v>49</v>
      </c>
      <c r="BZ113">
        <v>14499</v>
      </c>
      <c r="CA113">
        <v>12449</v>
      </c>
      <c r="CB113">
        <v>22000</v>
      </c>
      <c r="CC113">
        <v>5487</v>
      </c>
      <c r="CD113">
        <v>54435</v>
      </c>
      <c r="CE113">
        <v>54484</v>
      </c>
      <c r="CF113">
        <v>0</v>
      </c>
      <c r="CG113">
        <v>8456</v>
      </c>
      <c r="CH113">
        <v>815</v>
      </c>
      <c r="CI113">
        <v>27528</v>
      </c>
      <c r="CJ113">
        <v>7529</v>
      </c>
      <c r="CK113">
        <v>10921</v>
      </c>
      <c r="CL113">
        <v>4987</v>
      </c>
      <c r="CM113">
        <v>0</v>
      </c>
      <c r="CN113">
        <v>0</v>
      </c>
      <c r="CO113">
        <v>36799</v>
      </c>
      <c r="CP113">
        <v>0</v>
      </c>
      <c r="CQ113">
        <v>36799</v>
      </c>
      <c r="CR113">
        <v>0</v>
      </c>
      <c r="CS113">
        <v>353</v>
      </c>
      <c r="CT113">
        <v>135</v>
      </c>
      <c r="CU113">
        <v>1428</v>
      </c>
      <c r="DA113">
        <v>1916</v>
      </c>
      <c r="DB113">
        <v>1916</v>
      </c>
      <c r="DC113">
        <v>19.5</v>
      </c>
      <c r="DD113">
        <v>63.2</v>
      </c>
      <c r="DE113">
        <v>82.7</v>
      </c>
      <c r="DF113">
        <v>7</v>
      </c>
      <c r="DG113">
        <v>50</v>
      </c>
      <c r="DH113">
        <v>38548</v>
      </c>
      <c r="DI113">
        <v>21371</v>
      </c>
      <c r="DJ113">
        <v>22046</v>
      </c>
      <c r="DK113">
        <v>2798</v>
      </c>
      <c r="DL113">
        <v>84763</v>
      </c>
      <c r="DM113">
        <v>3545</v>
      </c>
      <c r="DN113">
        <v>214</v>
      </c>
      <c r="DO113">
        <v>4493</v>
      </c>
      <c r="DP113">
        <v>119796</v>
      </c>
      <c r="DQ113">
        <v>161094</v>
      </c>
      <c r="DR113">
        <v>134881</v>
      </c>
      <c r="DS113">
        <v>0</v>
      </c>
      <c r="DT113">
        <v>0</v>
      </c>
      <c r="DU113">
        <v>8252</v>
      </c>
      <c r="DV113">
        <v>19249</v>
      </c>
      <c r="DW113">
        <v>16070</v>
      </c>
      <c r="DX113">
        <v>37</v>
      </c>
      <c r="DY113">
        <v>44</v>
      </c>
      <c r="DZ113">
        <v>52</v>
      </c>
      <c r="EA113">
        <v>0</v>
      </c>
      <c r="EB113">
        <v>0</v>
      </c>
      <c r="EC113" t="s">
        <v>709</v>
      </c>
      <c r="ED113">
        <v>6107</v>
      </c>
      <c r="EE113">
        <v>166</v>
      </c>
      <c r="EF113">
        <v>28947</v>
      </c>
      <c r="EG113">
        <v>0</v>
      </c>
      <c r="EH113" t="s">
        <v>709</v>
      </c>
      <c r="EI113">
        <v>11</v>
      </c>
      <c r="EJ113">
        <v>59418</v>
      </c>
      <c r="EK113">
        <v>1</v>
      </c>
      <c r="EL113">
        <v>5</v>
      </c>
      <c r="EM113">
        <v>3690735.63</v>
      </c>
      <c r="EN113">
        <v>904128</v>
      </c>
      <c r="EO113">
        <v>0</v>
      </c>
      <c r="EP113">
        <v>101896.65</v>
      </c>
      <c r="EQ113">
        <v>106709.88</v>
      </c>
      <c r="ER113">
        <v>122663.73</v>
      </c>
      <c r="ES113">
        <v>12604.61</v>
      </c>
      <c r="ET113">
        <v>209</v>
      </c>
      <c r="EU113">
        <v>0</v>
      </c>
      <c r="EV113">
        <v>0</v>
      </c>
      <c r="EW113">
        <v>0</v>
      </c>
      <c r="EX113">
        <v>45739.46</v>
      </c>
      <c r="EY113">
        <v>10401</v>
      </c>
      <c r="EZ113">
        <v>39709.24</v>
      </c>
      <c r="FA113">
        <v>0</v>
      </c>
      <c r="FB113">
        <v>0</v>
      </c>
      <c r="FC113">
        <v>11462</v>
      </c>
      <c r="FD113">
        <v>0</v>
      </c>
      <c r="FE113">
        <v>0</v>
      </c>
      <c r="FF113">
        <v>490351.81</v>
      </c>
      <c r="FG113">
        <v>207065</v>
      </c>
      <c r="FH113">
        <v>87903</v>
      </c>
      <c r="FI113">
        <v>22516</v>
      </c>
      <c r="FJ113">
        <v>11911</v>
      </c>
      <c r="FK113">
        <v>1262733</v>
      </c>
      <c r="FL113">
        <v>6677343.4400000004</v>
      </c>
      <c r="FM113">
        <v>37785</v>
      </c>
      <c r="FN113">
        <v>12412</v>
      </c>
      <c r="FO113">
        <v>0</v>
      </c>
      <c r="FP113">
        <v>0</v>
      </c>
      <c r="FQ113">
        <v>0</v>
      </c>
      <c r="FR113">
        <v>0</v>
      </c>
      <c r="FS113">
        <v>0</v>
      </c>
      <c r="FT113">
        <v>0</v>
      </c>
      <c r="FU113">
        <v>0</v>
      </c>
      <c r="FV113">
        <v>50197</v>
      </c>
      <c r="FW113">
        <v>6627146.4400000004</v>
      </c>
      <c r="FX113">
        <v>146847.66</v>
      </c>
      <c r="FY113">
        <v>3344246</v>
      </c>
      <c r="FZ113">
        <v>850967</v>
      </c>
      <c r="GA113">
        <v>490352</v>
      </c>
      <c r="GB113">
        <v>1207581</v>
      </c>
      <c r="GC113">
        <v>5893146</v>
      </c>
      <c r="GD113">
        <v>454981</v>
      </c>
      <c r="GE113">
        <v>5438165</v>
      </c>
      <c r="GF113">
        <v>606055</v>
      </c>
      <c r="GG113">
        <v>3145326</v>
      </c>
      <c r="GH113">
        <v>0</v>
      </c>
      <c r="GI113">
        <v>161258</v>
      </c>
      <c r="GJ113">
        <v>0</v>
      </c>
      <c r="GK113">
        <v>0</v>
      </c>
      <c r="GL113">
        <v>62159</v>
      </c>
      <c r="GM113">
        <v>3368743</v>
      </c>
      <c r="GN113">
        <v>0</v>
      </c>
      <c r="GO113">
        <v>0</v>
      </c>
      <c r="GP113">
        <v>0</v>
      </c>
      <c r="GQ113">
        <v>0</v>
      </c>
      <c r="GR113" t="s">
        <v>1454</v>
      </c>
      <c r="GS113">
        <v>0</v>
      </c>
      <c r="GT113">
        <v>0</v>
      </c>
      <c r="GU113">
        <v>0</v>
      </c>
      <c r="GW113">
        <v>11</v>
      </c>
      <c r="GX113">
        <v>0</v>
      </c>
      <c r="GY113">
        <v>11</v>
      </c>
      <c r="GZ113">
        <v>0</v>
      </c>
      <c r="HA113">
        <v>0</v>
      </c>
      <c r="HB113">
        <v>0</v>
      </c>
      <c r="HG113"/>
      <c r="HH113"/>
      <c r="HI113"/>
      <c r="HJ113"/>
      <c r="HK113"/>
      <c r="HL113"/>
      <c r="HM113"/>
      <c r="HN113"/>
      <c r="HO113"/>
    </row>
    <row r="114" spans="1:223" ht="12.75" customHeight="1" x14ac:dyDescent="0.35">
      <c r="A114" s="428" t="s">
        <v>1007</v>
      </c>
      <c r="B114" s="429">
        <v>2</v>
      </c>
      <c r="C114" s="428" t="s">
        <v>1006</v>
      </c>
      <c r="D114" s="428" t="s">
        <v>1455</v>
      </c>
      <c r="E114" s="54" t="s">
        <v>1456</v>
      </c>
      <c r="F114" s="430" t="s">
        <v>1121</v>
      </c>
      <c r="G114" s="428">
        <v>12</v>
      </c>
      <c r="H114" s="428">
        <v>0</v>
      </c>
      <c r="I114" s="54" t="s">
        <v>43</v>
      </c>
      <c r="J114" s="54" t="s">
        <v>60</v>
      </c>
      <c r="L114" t="s">
        <v>913</v>
      </c>
      <c r="M114">
        <v>5</v>
      </c>
      <c r="N114">
        <v>0</v>
      </c>
      <c r="O114">
        <v>0</v>
      </c>
      <c r="P114">
        <v>5</v>
      </c>
      <c r="Q114">
        <v>1</v>
      </c>
      <c r="R114">
        <v>1</v>
      </c>
      <c r="S114">
        <v>4</v>
      </c>
      <c r="T114">
        <v>0</v>
      </c>
      <c r="U114">
        <v>0</v>
      </c>
      <c r="V114">
        <v>0</v>
      </c>
      <c r="W114">
        <v>0</v>
      </c>
      <c r="X114">
        <v>0</v>
      </c>
      <c r="Y114">
        <v>0</v>
      </c>
      <c r="Z114">
        <v>0</v>
      </c>
      <c r="AA114">
        <v>16</v>
      </c>
      <c r="AB114">
        <v>0</v>
      </c>
      <c r="AC114">
        <v>0</v>
      </c>
      <c r="AD114">
        <v>0</v>
      </c>
      <c r="AE114">
        <v>0</v>
      </c>
      <c r="AF114">
        <v>0</v>
      </c>
      <c r="AG114">
        <v>1</v>
      </c>
      <c r="AH114">
        <v>0</v>
      </c>
      <c r="AI114">
        <v>0</v>
      </c>
      <c r="AJ114">
        <v>2</v>
      </c>
      <c r="AK114">
        <v>3</v>
      </c>
      <c r="AL114">
        <v>0</v>
      </c>
      <c r="AM114">
        <v>0</v>
      </c>
      <c r="AN114">
        <v>0</v>
      </c>
      <c r="AO114">
        <v>0</v>
      </c>
      <c r="AP114">
        <v>6</v>
      </c>
      <c r="AQ114">
        <v>5</v>
      </c>
      <c r="AR114">
        <v>0</v>
      </c>
      <c r="AS114">
        <v>0</v>
      </c>
      <c r="AT114">
        <v>5</v>
      </c>
      <c r="AU114">
        <v>1</v>
      </c>
      <c r="AV114">
        <v>2</v>
      </c>
      <c r="AW114">
        <v>4</v>
      </c>
      <c r="AX114">
        <v>0</v>
      </c>
      <c r="AY114">
        <v>2</v>
      </c>
      <c r="AZ114">
        <v>3</v>
      </c>
      <c r="BA114">
        <v>0</v>
      </c>
      <c r="BB114">
        <v>0</v>
      </c>
      <c r="BC114">
        <v>0</v>
      </c>
      <c r="BD114">
        <v>0</v>
      </c>
      <c r="BE114">
        <v>22</v>
      </c>
      <c r="BF114">
        <v>0</v>
      </c>
      <c r="BG114">
        <v>0</v>
      </c>
      <c r="BH114" t="s">
        <v>1120</v>
      </c>
      <c r="BI114">
        <v>14654</v>
      </c>
      <c r="BJ114" t="s">
        <v>1120</v>
      </c>
      <c r="BK114">
        <v>48399</v>
      </c>
      <c r="BL114">
        <v>277</v>
      </c>
      <c r="BM114">
        <v>202900</v>
      </c>
      <c r="BN114">
        <v>34300</v>
      </c>
      <c r="BO114">
        <v>22</v>
      </c>
      <c r="BP114">
        <v>1298641</v>
      </c>
      <c r="BQ114">
        <v>547752</v>
      </c>
      <c r="BR114">
        <v>220161</v>
      </c>
      <c r="BS114">
        <v>285860</v>
      </c>
      <c r="BT114">
        <v>221138</v>
      </c>
      <c r="BU114">
        <v>63635</v>
      </c>
      <c r="BV114">
        <v>790794</v>
      </c>
      <c r="BW114">
        <v>0</v>
      </c>
      <c r="BX114">
        <v>1338546</v>
      </c>
      <c r="BY114">
        <v>808</v>
      </c>
      <c r="BZ114">
        <v>7901</v>
      </c>
      <c r="CA114">
        <v>5121</v>
      </c>
      <c r="CB114">
        <v>15719</v>
      </c>
      <c r="CC114">
        <v>5397</v>
      </c>
      <c r="CD114">
        <v>34138</v>
      </c>
      <c r="CE114">
        <v>34946</v>
      </c>
      <c r="CF114">
        <v>0</v>
      </c>
      <c r="CG114">
        <v>14347</v>
      </c>
      <c r="CH114">
        <v>5232</v>
      </c>
      <c r="CI114">
        <v>36674</v>
      </c>
      <c r="CJ114">
        <v>8324</v>
      </c>
      <c r="CK114">
        <v>14654</v>
      </c>
      <c r="CL114">
        <v>8755</v>
      </c>
      <c r="CM114">
        <v>2330800</v>
      </c>
      <c r="CN114">
        <v>220</v>
      </c>
      <c r="CO114">
        <v>56253</v>
      </c>
      <c r="CP114">
        <v>0</v>
      </c>
      <c r="CQ114">
        <v>56253</v>
      </c>
      <c r="CR114">
        <v>0</v>
      </c>
      <c r="CS114">
        <v>378</v>
      </c>
      <c r="CT114">
        <v>0</v>
      </c>
      <c r="CU114">
        <v>417</v>
      </c>
      <c r="DA114">
        <v>795</v>
      </c>
      <c r="DB114">
        <v>795</v>
      </c>
      <c r="DC114">
        <v>0</v>
      </c>
      <c r="DD114">
        <v>182</v>
      </c>
      <c r="DE114">
        <v>182</v>
      </c>
      <c r="DF114">
        <v>0</v>
      </c>
      <c r="DG114">
        <v>0</v>
      </c>
      <c r="DH114">
        <v>60691</v>
      </c>
      <c r="DI114">
        <v>33363</v>
      </c>
      <c r="DJ114">
        <v>50667</v>
      </c>
      <c r="DK114">
        <v>8401</v>
      </c>
      <c r="DL114">
        <v>153122</v>
      </c>
      <c r="DM114">
        <v>5126</v>
      </c>
      <c r="DN114">
        <v>185</v>
      </c>
      <c r="DO114">
        <v>1419</v>
      </c>
      <c r="DP114">
        <v>154234</v>
      </c>
      <c r="DQ114">
        <v>104001</v>
      </c>
      <c r="DR114">
        <v>137520</v>
      </c>
      <c r="DS114">
        <v>8249</v>
      </c>
      <c r="DT114">
        <v>15</v>
      </c>
      <c r="DU114">
        <v>6730</v>
      </c>
      <c r="DV114">
        <v>36216</v>
      </c>
      <c r="DW114">
        <v>31876</v>
      </c>
      <c r="DX114">
        <v>64</v>
      </c>
      <c r="DY114">
        <v>77</v>
      </c>
      <c r="DZ114">
        <v>88</v>
      </c>
      <c r="EA114">
        <v>0</v>
      </c>
      <c r="EB114">
        <v>0</v>
      </c>
      <c r="EC114" t="s">
        <v>709</v>
      </c>
      <c r="ED114">
        <v>31029</v>
      </c>
      <c r="EE114">
        <v>296</v>
      </c>
      <c r="EF114">
        <v>124999</v>
      </c>
      <c r="EG114">
        <v>0</v>
      </c>
      <c r="EH114" t="s">
        <v>709</v>
      </c>
      <c r="EI114">
        <v>22</v>
      </c>
      <c r="EJ114">
        <v>11090652</v>
      </c>
      <c r="EK114">
        <v>0</v>
      </c>
      <c r="EL114">
        <v>0</v>
      </c>
      <c r="EM114">
        <v>5956643</v>
      </c>
      <c r="EN114">
        <v>2934759.47</v>
      </c>
      <c r="EO114">
        <v>15103</v>
      </c>
      <c r="EP114">
        <v>54490</v>
      </c>
      <c r="EQ114">
        <v>52000</v>
      </c>
      <c r="ER114">
        <v>81406</v>
      </c>
      <c r="ES114">
        <v>35491</v>
      </c>
      <c r="ET114">
        <v>8484</v>
      </c>
      <c r="EU114">
        <v>21115</v>
      </c>
      <c r="EV114">
        <v>0</v>
      </c>
      <c r="EW114">
        <v>1731</v>
      </c>
      <c r="EX114">
        <v>80891</v>
      </c>
      <c r="EY114">
        <v>14007</v>
      </c>
      <c r="EZ114">
        <v>82274</v>
      </c>
      <c r="FA114">
        <v>1669</v>
      </c>
      <c r="FB114">
        <v>0</v>
      </c>
      <c r="FC114">
        <v>101193</v>
      </c>
      <c r="FD114">
        <v>53666</v>
      </c>
      <c r="FE114">
        <v>4042</v>
      </c>
      <c r="FF114">
        <v>607562</v>
      </c>
      <c r="FG114">
        <v>66369</v>
      </c>
      <c r="FH114">
        <v>464443</v>
      </c>
      <c r="FI114">
        <v>13985.9</v>
      </c>
      <c r="FJ114">
        <v>0</v>
      </c>
      <c r="FK114">
        <v>1135083</v>
      </c>
      <c r="FL114">
        <v>11178845.369999999</v>
      </c>
      <c r="FM114">
        <v>760</v>
      </c>
      <c r="FN114">
        <v>0</v>
      </c>
      <c r="FO114">
        <v>767</v>
      </c>
      <c r="FP114">
        <v>321</v>
      </c>
      <c r="FQ114">
        <v>0</v>
      </c>
      <c r="FR114">
        <v>558380</v>
      </c>
      <c r="FS114">
        <v>49184</v>
      </c>
      <c r="FT114">
        <v>85919</v>
      </c>
      <c r="FU114">
        <v>0</v>
      </c>
      <c r="FV114">
        <v>695331</v>
      </c>
      <c r="FW114">
        <v>10483514.369999999</v>
      </c>
      <c r="FX114">
        <v>1675201</v>
      </c>
      <c r="FY114">
        <v>5956643</v>
      </c>
      <c r="FZ114">
        <v>2934759.47</v>
      </c>
      <c r="GA114">
        <v>680000</v>
      </c>
      <c r="GB114">
        <v>1679880.9</v>
      </c>
      <c r="GC114">
        <v>11251283.369999999</v>
      </c>
      <c r="GD114">
        <v>695331</v>
      </c>
      <c r="GE114">
        <v>10555952.369999999</v>
      </c>
      <c r="GF114">
        <v>1675201</v>
      </c>
      <c r="GG114">
        <v>0</v>
      </c>
      <c r="GH114">
        <v>282852.69</v>
      </c>
      <c r="GI114">
        <v>105731.4</v>
      </c>
      <c r="GJ114">
        <v>0</v>
      </c>
      <c r="GK114">
        <v>0</v>
      </c>
      <c r="GL114">
        <v>0</v>
      </c>
      <c r="GM114">
        <v>388584.09</v>
      </c>
      <c r="GN114" t="s">
        <v>1457</v>
      </c>
      <c r="GO114">
        <v>0</v>
      </c>
      <c r="GP114" s="423" t="s">
        <v>1458</v>
      </c>
      <c r="GQ114">
        <v>0</v>
      </c>
      <c r="GR114">
        <v>0</v>
      </c>
      <c r="GS114">
        <v>0</v>
      </c>
      <c r="GT114" s="423" t="s">
        <v>1459</v>
      </c>
      <c r="GU114" s="423" t="s">
        <v>1460</v>
      </c>
      <c r="GW114">
        <v>16</v>
      </c>
      <c r="GX114">
        <v>6</v>
      </c>
      <c r="GY114">
        <v>16</v>
      </c>
      <c r="GZ114">
        <v>6</v>
      </c>
      <c r="HA114">
        <v>0</v>
      </c>
      <c r="HB114">
        <v>0</v>
      </c>
      <c r="HG114"/>
      <c r="HH114"/>
      <c r="HI114"/>
      <c r="HJ114"/>
      <c r="HK114"/>
      <c r="HL114"/>
      <c r="HM114"/>
      <c r="HN114"/>
      <c r="HO114"/>
    </row>
    <row r="115" spans="1:223" ht="12.75" customHeight="1" x14ac:dyDescent="0.35">
      <c r="A115" s="428" t="s">
        <v>1007</v>
      </c>
      <c r="B115" s="429">
        <v>3</v>
      </c>
      <c r="C115" s="428" t="s">
        <v>1006</v>
      </c>
      <c r="D115" s="428" t="s">
        <v>1461</v>
      </c>
      <c r="E115" s="54" t="s">
        <v>1462</v>
      </c>
      <c r="F115" s="430" t="s">
        <v>1121</v>
      </c>
      <c r="G115" s="428">
        <v>33</v>
      </c>
      <c r="H115" s="428">
        <v>0</v>
      </c>
      <c r="I115" s="54" t="s">
        <v>43</v>
      </c>
      <c r="J115" s="54" t="s">
        <v>60</v>
      </c>
      <c r="L115" t="s">
        <v>1049</v>
      </c>
      <c r="M115">
        <v>3</v>
      </c>
      <c r="N115">
        <v>4</v>
      </c>
      <c r="O115">
        <v>3</v>
      </c>
      <c r="P115">
        <v>6</v>
      </c>
      <c r="Q115">
        <v>2</v>
      </c>
      <c r="R115">
        <v>8</v>
      </c>
      <c r="S115">
        <v>5</v>
      </c>
      <c r="T115">
        <v>6</v>
      </c>
      <c r="U115">
        <v>5</v>
      </c>
      <c r="V115">
        <v>2</v>
      </c>
      <c r="W115">
        <v>0</v>
      </c>
      <c r="X115">
        <v>3</v>
      </c>
      <c r="Y115">
        <v>0</v>
      </c>
      <c r="Z115">
        <v>0</v>
      </c>
      <c r="AA115">
        <v>47</v>
      </c>
      <c r="AB115">
        <v>0</v>
      </c>
      <c r="AC115">
        <v>0</v>
      </c>
      <c r="AD115">
        <v>0</v>
      </c>
      <c r="AE115">
        <v>0</v>
      </c>
      <c r="AF115">
        <v>0</v>
      </c>
      <c r="AG115">
        <v>0</v>
      </c>
      <c r="AH115">
        <v>0</v>
      </c>
      <c r="AI115">
        <v>0</v>
      </c>
      <c r="AJ115">
        <v>0</v>
      </c>
      <c r="AK115">
        <v>0</v>
      </c>
      <c r="AL115">
        <v>0</v>
      </c>
      <c r="AM115">
        <v>0</v>
      </c>
      <c r="AN115">
        <v>0</v>
      </c>
      <c r="AO115">
        <v>2</v>
      </c>
      <c r="AP115">
        <v>2</v>
      </c>
      <c r="AQ115">
        <v>3</v>
      </c>
      <c r="AR115">
        <v>4</v>
      </c>
      <c r="AS115">
        <v>3</v>
      </c>
      <c r="AT115">
        <v>6</v>
      </c>
      <c r="AU115">
        <v>2</v>
      </c>
      <c r="AV115">
        <v>8</v>
      </c>
      <c r="AW115">
        <v>5</v>
      </c>
      <c r="AX115">
        <v>6</v>
      </c>
      <c r="AY115">
        <v>5</v>
      </c>
      <c r="AZ115">
        <v>2</v>
      </c>
      <c r="BA115">
        <v>0</v>
      </c>
      <c r="BB115">
        <v>3</v>
      </c>
      <c r="BC115">
        <v>0</v>
      </c>
      <c r="BD115">
        <v>2</v>
      </c>
      <c r="BE115">
        <v>49</v>
      </c>
      <c r="BF115">
        <v>0</v>
      </c>
      <c r="BG115">
        <v>0</v>
      </c>
      <c r="BH115"/>
      <c r="BI115">
        <v>43456</v>
      </c>
      <c r="BJ115"/>
      <c r="BK115">
        <v>37655</v>
      </c>
      <c r="BL115">
        <v>462</v>
      </c>
      <c r="BM115">
        <v>0</v>
      </c>
      <c r="BN115">
        <v>0</v>
      </c>
      <c r="BO115">
        <v>46</v>
      </c>
      <c r="BP115">
        <v>694923</v>
      </c>
      <c r="BQ115">
        <v>20420</v>
      </c>
      <c r="BR115">
        <v>209051</v>
      </c>
      <c r="BS115">
        <v>131521</v>
      </c>
      <c r="BT115">
        <v>191047</v>
      </c>
      <c r="BU115">
        <v>49377</v>
      </c>
      <c r="BV115">
        <v>580996</v>
      </c>
      <c r="BW115">
        <v>57312</v>
      </c>
      <c r="BX115">
        <v>658728</v>
      </c>
      <c r="BY115">
        <v>217</v>
      </c>
      <c r="BZ115">
        <v>21319</v>
      </c>
      <c r="CA115">
        <v>7357</v>
      </c>
      <c r="CB115">
        <v>20384</v>
      </c>
      <c r="CC115">
        <v>3897</v>
      </c>
      <c r="CD115">
        <v>52957</v>
      </c>
      <c r="CE115">
        <v>53174</v>
      </c>
      <c r="CF115">
        <v>8060</v>
      </c>
      <c r="CG115">
        <v>11352</v>
      </c>
      <c r="CH115">
        <v>1738</v>
      </c>
      <c r="CI115">
        <v>1101</v>
      </c>
      <c r="CJ115">
        <v>32023</v>
      </c>
      <c r="CK115">
        <v>43456</v>
      </c>
      <c r="CL115">
        <v>23119</v>
      </c>
      <c r="CM115">
        <v>14653569</v>
      </c>
      <c r="CN115">
        <v>238</v>
      </c>
      <c r="CO115">
        <v>14191</v>
      </c>
      <c r="CP115">
        <v>0</v>
      </c>
      <c r="CQ115">
        <v>22251</v>
      </c>
      <c r="CR115">
        <v>0</v>
      </c>
      <c r="CS115">
        <v>751</v>
      </c>
      <c r="CT115">
        <v>95</v>
      </c>
      <c r="CU115">
        <v>587</v>
      </c>
      <c r="DA115">
        <v>1433</v>
      </c>
      <c r="DB115">
        <v>1433</v>
      </c>
      <c r="DC115">
        <v>387</v>
      </c>
      <c r="DD115">
        <v>25</v>
      </c>
      <c r="DE115">
        <v>412</v>
      </c>
      <c r="DF115">
        <v>127</v>
      </c>
      <c r="DG115">
        <v>1731.6</v>
      </c>
      <c r="DH115">
        <v>260642</v>
      </c>
      <c r="DI115">
        <v>79395</v>
      </c>
      <c r="DJ115">
        <v>145352</v>
      </c>
      <c r="DK115">
        <v>21959</v>
      </c>
      <c r="DL115">
        <v>507348</v>
      </c>
      <c r="DM115">
        <v>11016</v>
      </c>
      <c r="DN115">
        <v>1375</v>
      </c>
      <c r="DO115">
        <v>7098</v>
      </c>
      <c r="DP115">
        <v>260821</v>
      </c>
      <c r="DQ115">
        <v>1133719</v>
      </c>
      <c r="DR115">
        <v>163486</v>
      </c>
      <c r="DS115">
        <v>239822</v>
      </c>
      <c r="DT115">
        <v>92</v>
      </c>
      <c r="DU115">
        <v>19489</v>
      </c>
      <c r="DV115">
        <v>207367</v>
      </c>
      <c r="DW115">
        <v>207367</v>
      </c>
      <c r="DX115">
        <v>59</v>
      </c>
      <c r="DY115">
        <v>68</v>
      </c>
      <c r="DZ115">
        <v>71</v>
      </c>
      <c r="EA115">
        <v>0</v>
      </c>
      <c r="EB115">
        <v>15076</v>
      </c>
      <c r="EC115" t="s">
        <v>709</v>
      </c>
      <c r="ED115">
        <v>26519</v>
      </c>
      <c r="EE115">
        <v>135</v>
      </c>
      <c r="EF115">
        <v>466935</v>
      </c>
      <c r="EG115">
        <v>0</v>
      </c>
      <c r="EH115" t="s">
        <v>709</v>
      </c>
      <c r="EI115">
        <v>44</v>
      </c>
      <c r="EJ115">
        <v>577626</v>
      </c>
      <c r="EK115">
        <v>28</v>
      </c>
      <c r="EL115">
        <v>21</v>
      </c>
      <c r="EM115">
        <v>4787103</v>
      </c>
      <c r="EN115">
        <v>723165</v>
      </c>
      <c r="EO115">
        <v>2844.27</v>
      </c>
      <c r="EP115">
        <v>160907</v>
      </c>
      <c r="EQ115">
        <v>52696</v>
      </c>
      <c r="ER115">
        <v>87428</v>
      </c>
      <c r="ES115">
        <v>24304</v>
      </c>
      <c r="ET115">
        <v>3381</v>
      </c>
      <c r="EU115">
        <v>21001</v>
      </c>
      <c r="EV115">
        <v>2649</v>
      </c>
      <c r="EW115">
        <v>5627</v>
      </c>
      <c r="EX115">
        <v>123574</v>
      </c>
      <c r="EY115">
        <v>16968</v>
      </c>
      <c r="EZ115">
        <v>108714</v>
      </c>
      <c r="FA115">
        <v>29336</v>
      </c>
      <c r="FB115">
        <v>48647</v>
      </c>
      <c r="FC115">
        <v>28871</v>
      </c>
      <c r="FD115">
        <v>4054</v>
      </c>
      <c r="FE115">
        <v>0</v>
      </c>
      <c r="FF115">
        <v>731440.27</v>
      </c>
      <c r="FG115">
        <v>243898</v>
      </c>
      <c r="FH115">
        <v>223461</v>
      </c>
      <c r="FI115">
        <v>204947</v>
      </c>
      <c r="FJ115">
        <v>0</v>
      </c>
      <c r="FK115">
        <v>314952</v>
      </c>
      <c r="FL115">
        <v>0</v>
      </c>
      <c r="FM115">
        <v>34053</v>
      </c>
      <c r="FN115">
        <v>1609</v>
      </c>
      <c r="FO115">
        <v>37786</v>
      </c>
      <c r="FP115">
        <v>1603</v>
      </c>
      <c r="FQ115">
        <v>0</v>
      </c>
      <c r="FR115">
        <v>1296216</v>
      </c>
      <c r="FS115">
        <v>0</v>
      </c>
      <c r="FT115">
        <v>192782</v>
      </c>
      <c r="FU115">
        <v>654849</v>
      </c>
      <c r="FV115">
        <v>0</v>
      </c>
      <c r="FW115">
        <v>0</v>
      </c>
      <c r="FX115">
        <v>48007</v>
      </c>
      <c r="FY115">
        <v>4800264</v>
      </c>
      <c r="FZ115">
        <v>851528</v>
      </c>
      <c r="GA115">
        <v>0</v>
      </c>
      <c r="GB115">
        <v>449948</v>
      </c>
      <c r="GC115">
        <v>0</v>
      </c>
      <c r="GD115">
        <v>1083331</v>
      </c>
      <c r="GE115">
        <v>0</v>
      </c>
      <c r="GF115">
        <v>22780</v>
      </c>
      <c r="GG115">
        <v>0</v>
      </c>
      <c r="GH115">
        <v>0</v>
      </c>
      <c r="GI115">
        <v>0</v>
      </c>
      <c r="GJ115">
        <v>0</v>
      </c>
      <c r="GK115">
        <v>0</v>
      </c>
      <c r="GL115">
        <v>0</v>
      </c>
      <c r="GM115">
        <v>0</v>
      </c>
      <c r="GN115">
        <v>0</v>
      </c>
      <c r="GO115" t="s">
        <v>1463</v>
      </c>
      <c r="GP115" t="s">
        <v>1464</v>
      </c>
      <c r="GQ115" t="s">
        <v>1465</v>
      </c>
      <c r="GR115">
        <v>0</v>
      </c>
      <c r="GS115">
        <v>0</v>
      </c>
      <c r="GT115">
        <v>0</v>
      </c>
      <c r="GU115" t="s">
        <v>1466</v>
      </c>
      <c r="GW115">
        <v>47</v>
      </c>
      <c r="GX115">
        <v>2</v>
      </c>
      <c r="GY115">
        <v>0</v>
      </c>
      <c r="GZ115">
        <v>0</v>
      </c>
      <c r="HA115">
        <v>49</v>
      </c>
      <c r="HB115">
        <v>0</v>
      </c>
      <c r="HG115"/>
      <c r="HH115"/>
      <c r="HI115"/>
      <c r="HJ115"/>
      <c r="HK115"/>
      <c r="HL115"/>
      <c r="HM115"/>
      <c r="HN115"/>
      <c r="HO115"/>
    </row>
    <row r="116" spans="1:223" ht="12.75" customHeight="1" x14ac:dyDescent="0.35">
      <c r="A116" s="428" t="s">
        <v>1007</v>
      </c>
      <c r="B116" s="429">
        <v>4</v>
      </c>
      <c r="C116" s="428" t="s">
        <v>1006</v>
      </c>
      <c r="D116" s="428" t="s">
        <v>1467</v>
      </c>
      <c r="E116" s="54" t="s">
        <v>1468</v>
      </c>
      <c r="F116" s="430" t="s">
        <v>1121</v>
      </c>
      <c r="G116" s="428">
        <v>15</v>
      </c>
      <c r="H116" s="428">
        <v>0</v>
      </c>
      <c r="I116" s="54" t="s">
        <v>45</v>
      </c>
      <c r="J116" s="54" t="s">
        <v>60</v>
      </c>
      <c r="L116" t="s">
        <v>823</v>
      </c>
      <c r="M116">
        <v>0</v>
      </c>
      <c r="N116">
        <v>0</v>
      </c>
      <c r="O116">
        <v>12</v>
      </c>
      <c r="P116">
        <v>0</v>
      </c>
      <c r="Q116">
        <v>9</v>
      </c>
      <c r="R116">
        <v>0</v>
      </c>
      <c r="S116">
        <v>7</v>
      </c>
      <c r="T116">
        <v>0</v>
      </c>
      <c r="U116">
        <v>0</v>
      </c>
      <c r="V116">
        <v>0</v>
      </c>
      <c r="W116">
        <v>0</v>
      </c>
      <c r="X116">
        <v>3</v>
      </c>
      <c r="Y116">
        <v>0</v>
      </c>
      <c r="Z116">
        <v>0</v>
      </c>
      <c r="AA116">
        <v>31</v>
      </c>
      <c r="AB116">
        <v>0</v>
      </c>
      <c r="AC116">
        <v>0</v>
      </c>
      <c r="AD116">
        <v>0</v>
      </c>
      <c r="AE116">
        <v>0</v>
      </c>
      <c r="AF116">
        <v>0</v>
      </c>
      <c r="AG116">
        <v>0</v>
      </c>
      <c r="AH116">
        <v>0</v>
      </c>
      <c r="AI116">
        <v>0</v>
      </c>
      <c r="AJ116">
        <v>0</v>
      </c>
      <c r="AK116">
        <v>0</v>
      </c>
      <c r="AL116">
        <v>0</v>
      </c>
      <c r="AM116">
        <v>0</v>
      </c>
      <c r="AN116">
        <v>0</v>
      </c>
      <c r="AO116">
        <v>0</v>
      </c>
      <c r="AP116">
        <v>0</v>
      </c>
      <c r="AQ116">
        <v>0</v>
      </c>
      <c r="AR116">
        <v>0</v>
      </c>
      <c r="AS116">
        <v>12</v>
      </c>
      <c r="AT116">
        <v>0</v>
      </c>
      <c r="AU116">
        <v>9</v>
      </c>
      <c r="AV116">
        <v>0</v>
      </c>
      <c r="AW116">
        <v>7</v>
      </c>
      <c r="AX116">
        <v>0</v>
      </c>
      <c r="AY116">
        <v>0</v>
      </c>
      <c r="AZ116">
        <v>0</v>
      </c>
      <c r="BA116">
        <v>0</v>
      </c>
      <c r="BB116">
        <v>3</v>
      </c>
      <c r="BC116">
        <v>0</v>
      </c>
      <c r="BD116">
        <v>0</v>
      </c>
      <c r="BE116">
        <v>31</v>
      </c>
      <c r="BF116">
        <v>0</v>
      </c>
      <c r="BG116">
        <v>0</v>
      </c>
      <c r="BH116" t="s">
        <v>1120</v>
      </c>
      <c r="BI116">
        <v>10962</v>
      </c>
      <c r="BJ116" t="s">
        <v>1120</v>
      </c>
      <c r="BK116">
        <v>6079</v>
      </c>
      <c r="BL116">
        <v>280</v>
      </c>
      <c r="BM116">
        <v>0</v>
      </c>
      <c r="BN116">
        <v>0</v>
      </c>
      <c r="BO116">
        <v>28</v>
      </c>
      <c r="BP116">
        <v>1243135</v>
      </c>
      <c r="BQ116">
        <v>313796</v>
      </c>
      <c r="BR116">
        <v>205031</v>
      </c>
      <c r="BS116">
        <v>226029</v>
      </c>
      <c r="BT116">
        <v>170895</v>
      </c>
      <c r="BU116">
        <v>51714</v>
      </c>
      <c r="BV116">
        <v>653669</v>
      </c>
      <c r="BW116">
        <v>290500</v>
      </c>
      <c r="BX116">
        <v>1257965</v>
      </c>
      <c r="BY116">
        <v>16</v>
      </c>
      <c r="BZ116">
        <v>8370</v>
      </c>
      <c r="CA116">
        <v>3681</v>
      </c>
      <c r="CB116">
        <v>11449</v>
      </c>
      <c r="CC116">
        <v>5277</v>
      </c>
      <c r="CD116">
        <v>28777</v>
      </c>
      <c r="CE116">
        <v>28793</v>
      </c>
      <c r="CF116">
        <v>918</v>
      </c>
      <c r="CG116">
        <v>19845</v>
      </c>
      <c r="CH116">
        <v>6075</v>
      </c>
      <c r="CI116">
        <v>59600</v>
      </c>
      <c r="CJ116">
        <v>14904</v>
      </c>
      <c r="CK116">
        <v>10962</v>
      </c>
      <c r="CL116">
        <v>54775</v>
      </c>
      <c r="CM116">
        <v>2779395</v>
      </c>
      <c r="CN116">
        <v>0</v>
      </c>
      <c r="CO116">
        <v>85520</v>
      </c>
      <c r="CP116">
        <v>0</v>
      </c>
      <c r="CQ116">
        <v>86438</v>
      </c>
      <c r="CR116">
        <v>0</v>
      </c>
      <c r="CS116">
        <v>778</v>
      </c>
      <c r="CT116">
        <v>5</v>
      </c>
      <c r="CU116">
        <v>138</v>
      </c>
      <c r="DA116">
        <v>921</v>
      </c>
      <c r="DB116">
        <v>921</v>
      </c>
      <c r="DC116">
        <v>42</v>
      </c>
      <c r="DD116">
        <v>144.69999999999999</v>
      </c>
      <c r="DE116">
        <v>186.7</v>
      </c>
      <c r="DF116">
        <v>100</v>
      </c>
      <c r="DG116">
        <v>1808</v>
      </c>
      <c r="DH116">
        <v>32726</v>
      </c>
      <c r="DI116">
        <v>13964</v>
      </c>
      <c r="DJ116">
        <v>21661</v>
      </c>
      <c r="DK116">
        <v>3294</v>
      </c>
      <c r="DL116">
        <v>71645</v>
      </c>
      <c r="DM116">
        <v>2482</v>
      </c>
      <c r="DN116">
        <v>277</v>
      </c>
      <c r="DO116">
        <v>990</v>
      </c>
      <c r="DP116">
        <v>142022</v>
      </c>
      <c r="DQ116">
        <v>2585633</v>
      </c>
      <c r="DR116">
        <v>224539</v>
      </c>
      <c r="DS116">
        <v>6366</v>
      </c>
      <c r="DT116">
        <v>0</v>
      </c>
      <c r="DU116">
        <v>3749</v>
      </c>
      <c r="DV116">
        <v>4564</v>
      </c>
      <c r="DW116">
        <v>1458</v>
      </c>
      <c r="DX116">
        <v>3.48</v>
      </c>
      <c r="DY116">
        <v>4.6399999999999997</v>
      </c>
      <c r="DZ116">
        <v>5.58</v>
      </c>
      <c r="EA116">
        <v>0</v>
      </c>
      <c r="EB116">
        <v>0</v>
      </c>
      <c r="EC116" t="s">
        <v>709</v>
      </c>
      <c r="ED116">
        <v>38016</v>
      </c>
      <c r="EE116">
        <v>202</v>
      </c>
      <c r="EF116">
        <v>17482</v>
      </c>
      <c r="EG116">
        <v>0</v>
      </c>
      <c r="EH116" t="s">
        <v>709</v>
      </c>
      <c r="EI116">
        <v>0</v>
      </c>
      <c r="EJ116">
        <v>10118917</v>
      </c>
      <c r="EK116">
        <v>0</v>
      </c>
      <c r="EL116">
        <v>0</v>
      </c>
      <c r="EM116">
        <v>6627617.0599999996</v>
      </c>
      <c r="EN116">
        <v>569453.24</v>
      </c>
      <c r="EO116">
        <v>15681.99</v>
      </c>
      <c r="EP116">
        <v>106638.06</v>
      </c>
      <c r="EQ116">
        <v>57136.25</v>
      </c>
      <c r="ER116">
        <v>78448</v>
      </c>
      <c r="ES116">
        <v>31048</v>
      </c>
      <c r="ET116">
        <v>15549.09</v>
      </c>
      <c r="EU116">
        <v>39065.85</v>
      </c>
      <c r="EV116">
        <v>188</v>
      </c>
      <c r="EW116">
        <v>994</v>
      </c>
      <c r="EX116">
        <v>64343.65</v>
      </c>
      <c r="EY116">
        <v>18277.52</v>
      </c>
      <c r="EZ116">
        <v>80531.460000000006</v>
      </c>
      <c r="FA116">
        <v>2750</v>
      </c>
      <c r="FB116">
        <v>0</v>
      </c>
      <c r="FC116">
        <v>29386</v>
      </c>
      <c r="FD116">
        <v>0</v>
      </c>
      <c r="FE116">
        <v>1397.3</v>
      </c>
      <c r="FF116">
        <v>541435.17000000004</v>
      </c>
      <c r="FG116">
        <v>500000</v>
      </c>
      <c r="FH116">
        <v>123532.96</v>
      </c>
      <c r="FI116">
        <v>19461.13</v>
      </c>
      <c r="FJ116">
        <v>5051.41</v>
      </c>
      <c r="FK116">
        <v>0</v>
      </c>
      <c r="FL116">
        <v>8386550.9699999997</v>
      </c>
      <c r="FM116">
        <v>0</v>
      </c>
      <c r="FN116">
        <v>1000</v>
      </c>
      <c r="FO116">
        <v>43425</v>
      </c>
      <c r="FP116">
        <v>0</v>
      </c>
      <c r="FQ116">
        <v>0</v>
      </c>
      <c r="FR116">
        <v>3750</v>
      </c>
      <c r="FS116">
        <v>0</v>
      </c>
      <c r="FT116">
        <v>7498</v>
      </c>
      <c r="FU116">
        <v>91636</v>
      </c>
      <c r="FV116">
        <v>147309</v>
      </c>
      <c r="FW116">
        <v>8239241.9699999997</v>
      </c>
      <c r="FX116">
        <v>389179.02</v>
      </c>
      <c r="FY116">
        <v>7320838</v>
      </c>
      <c r="FZ116">
        <v>1096724</v>
      </c>
      <c r="GA116">
        <v>680000</v>
      </c>
      <c r="GB116">
        <v>982000</v>
      </c>
      <c r="GC116">
        <v>10079562</v>
      </c>
      <c r="GD116">
        <v>85000</v>
      </c>
      <c r="GE116">
        <v>9994562</v>
      </c>
      <c r="GF116">
        <v>380000</v>
      </c>
      <c r="GG116">
        <v>0</v>
      </c>
      <c r="GH116">
        <v>640325</v>
      </c>
      <c r="GI116">
        <v>0</v>
      </c>
      <c r="GJ116">
        <v>0</v>
      </c>
      <c r="GK116">
        <v>0</v>
      </c>
      <c r="GL116">
        <v>0</v>
      </c>
      <c r="GM116">
        <v>0</v>
      </c>
      <c r="GN116">
        <v>0</v>
      </c>
      <c r="GO116">
        <v>0</v>
      </c>
      <c r="GP116">
        <v>0</v>
      </c>
      <c r="GQ116">
        <v>0</v>
      </c>
      <c r="GR116">
        <v>0</v>
      </c>
      <c r="GS116">
        <v>0</v>
      </c>
      <c r="GT116">
        <v>0</v>
      </c>
      <c r="GU116" t="s">
        <v>1469</v>
      </c>
      <c r="GW116">
        <v>31</v>
      </c>
      <c r="GX116">
        <v>0</v>
      </c>
      <c r="GY116">
        <v>31</v>
      </c>
      <c r="GZ116">
        <v>0</v>
      </c>
      <c r="HA116">
        <v>0</v>
      </c>
      <c r="HB116">
        <v>0</v>
      </c>
      <c r="HG116"/>
      <c r="HH116"/>
      <c r="HI116"/>
      <c r="HJ116"/>
      <c r="HK116"/>
      <c r="HL116"/>
      <c r="HM116"/>
      <c r="HN116"/>
      <c r="HO116" s="423"/>
    </row>
    <row r="117" spans="1:223" ht="12.75" customHeight="1" x14ac:dyDescent="0.35">
      <c r="A117" s="428" t="s">
        <v>1007</v>
      </c>
      <c r="B117" s="429">
        <v>5</v>
      </c>
      <c r="C117" s="428" t="s">
        <v>1006</v>
      </c>
      <c r="D117" s="428" t="s">
        <v>1470</v>
      </c>
      <c r="E117" s="54" t="s">
        <v>1471</v>
      </c>
      <c r="F117" s="430" t="s">
        <v>1121</v>
      </c>
      <c r="G117" s="428">
        <v>30</v>
      </c>
      <c r="H117" s="428">
        <v>0</v>
      </c>
      <c r="I117" s="54" t="s">
        <v>45</v>
      </c>
      <c r="J117" s="54" t="s">
        <v>60</v>
      </c>
      <c r="L117" t="s">
        <v>831</v>
      </c>
      <c r="M117">
        <v>0</v>
      </c>
      <c r="N117">
        <v>0</v>
      </c>
      <c r="O117">
        <v>0</v>
      </c>
      <c r="P117">
        <v>6</v>
      </c>
      <c r="Q117">
        <v>0</v>
      </c>
      <c r="R117">
        <v>1</v>
      </c>
      <c r="S117">
        <v>0</v>
      </c>
      <c r="T117">
        <v>0</v>
      </c>
      <c r="U117">
        <v>0</v>
      </c>
      <c r="V117">
        <v>1</v>
      </c>
      <c r="W117">
        <v>0</v>
      </c>
      <c r="X117">
        <v>0</v>
      </c>
      <c r="Y117">
        <v>0</v>
      </c>
      <c r="Z117">
        <v>0</v>
      </c>
      <c r="AA117">
        <v>8</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6</v>
      </c>
      <c r="AU117">
        <v>0</v>
      </c>
      <c r="AV117">
        <v>1</v>
      </c>
      <c r="AW117">
        <v>0</v>
      </c>
      <c r="AX117">
        <v>0</v>
      </c>
      <c r="AY117">
        <v>0</v>
      </c>
      <c r="AZ117">
        <v>1</v>
      </c>
      <c r="BA117">
        <v>0</v>
      </c>
      <c r="BB117">
        <v>0</v>
      </c>
      <c r="BC117">
        <v>0</v>
      </c>
      <c r="BD117">
        <v>0</v>
      </c>
      <c r="BE117">
        <v>8</v>
      </c>
      <c r="BF117">
        <v>0</v>
      </c>
      <c r="BG117">
        <v>0</v>
      </c>
      <c r="BH117" t="s">
        <v>830</v>
      </c>
      <c r="BI117">
        <v>2392</v>
      </c>
      <c r="BJ117" t="s">
        <v>830</v>
      </c>
      <c r="BK117">
        <v>4928</v>
      </c>
      <c r="BL117">
        <v>23</v>
      </c>
      <c r="BM117">
        <v>6962</v>
      </c>
      <c r="BN117">
        <v>620</v>
      </c>
      <c r="BO117">
        <v>8</v>
      </c>
      <c r="BP117">
        <v>216477</v>
      </c>
      <c r="BQ117">
        <v>30231</v>
      </c>
      <c r="BR117">
        <v>78996</v>
      </c>
      <c r="BS117">
        <v>57363</v>
      </c>
      <c r="BT117">
        <v>36774</v>
      </c>
      <c r="BU117">
        <v>13709</v>
      </c>
      <c r="BV117">
        <v>186842</v>
      </c>
      <c r="BW117">
        <v>0</v>
      </c>
      <c r="BX117">
        <v>217073</v>
      </c>
      <c r="BY117">
        <v>83</v>
      </c>
      <c r="BZ117">
        <v>5876</v>
      </c>
      <c r="CA117">
        <v>1227</v>
      </c>
      <c r="CB117">
        <v>1312</v>
      </c>
      <c r="CC117">
        <v>401</v>
      </c>
      <c r="CD117">
        <v>8816</v>
      </c>
      <c r="CE117">
        <v>8899</v>
      </c>
      <c r="CF117">
        <v>43</v>
      </c>
      <c r="CG117">
        <v>8575</v>
      </c>
      <c r="CH117">
        <v>505</v>
      </c>
      <c r="CI117">
        <v>2995</v>
      </c>
      <c r="CJ117">
        <v>1737</v>
      </c>
      <c r="CK117">
        <v>2392</v>
      </c>
      <c r="CL117">
        <v>2121</v>
      </c>
      <c r="CM117">
        <v>0</v>
      </c>
      <c r="CN117">
        <v>2</v>
      </c>
      <c r="CO117">
        <v>12075</v>
      </c>
      <c r="CP117">
        <v>0</v>
      </c>
      <c r="CQ117">
        <v>12118</v>
      </c>
      <c r="CR117">
        <v>0</v>
      </c>
      <c r="CS117">
        <v>678</v>
      </c>
      <c r="CT117">
        <v>32</v>
      </c>
      <c r="CU117">
        <v>0</v>
      </c>
      <c r="DA117">
        <v>710</v>
      </c>
      <c r="DB117">
        <v>710</v>
      </c>
      <c r="DC117">
        <v>10.5</v>
      </c>
      <c r="DD117">
        <v>38.700000000000003</v>
      </c>
      <c r="DE117">
        <v>49.2</v>
      </c>
      <c r="DF117">
        <v>0</v>
      </c>
      <c r="DG117">
        <v>0</v>
      </c>
      <c r="DH117">
        <v>46651</v>
      </c>
      <c r="DI117">
        <v>8836</v>
      </c>
      <c r="DJ117">
        <v>8732</v>
      </c>
      <c r="DK117">
        <v>1911</v>
      </c>
      <c r="DL117">
        <v>66130</v>
      </c>
      <c r="DM117">
        <v>6752</v>
      </c>
      <c r="DN117">
        <v>66</v>
      </c>
      <c r="DO117">
        <v>236</v>
      </c>
      <c r="DP117">
        <v>13940</v>
      </c>
      <c r="DQ117">
        <v>51506</v>
      </c>
      <c r="DR117">
        <v>15361</v>
      </c>
      <c r="DS117">
        <v>0</v>
      </c>
      <c r="DT117">
        <v>0</v>
      </c>
      <c r="DU117">
        <v>7054</v>
      </c>
      <c r="DV117">
        <v>9385</v>
      </c>
      <c r="DW117">
        <v>0</v>
      </c>
      <c r="DX117">
        <v>47</v>
      </c>
      <c r="DY117">
        <v>56</v>
      </c>
      <c r="DZ117">
        <v>62</v>
      </c>
      <c r="EA117">
        <v>0</v>
      </c>
      <c r="EB117">
        <v>0</v>
      </c>
      <c r="EC117" t="s">
        <v>709</v>
      </c>
      <c r="ED117">
        <v>9178</v>
      </c>
      <c r="EE117">
        <v>273</v>
      </c>
      <c r="EF117">
        <v>17508</v>
      </c>
      <c r="EG117">
        <v>0</v>
      </c>
      <c r="EH117" t="s">
        <v>709</v>
      </c>
      <c r="EI117">
        <v>7</v>
      </c>
      <c r="EJ117">
        <v>186764</v>
      </c>
      <c r="EK117">
        <v>0</v>
      </c>
      <c r="EL117">
        <v>0</v>
      </c>
      <c r="EM117">
        <v>1558154.96</v>
      </c>
      <c r="EN117">
        <v>247219.78</v>
      </c>
      <c r="EO117">
        <v>3098.94</v>
      </c>
      <c r="EP117">
        <v>67315.16</v>
      </c>
      <c r="EQ117">
        <v>13643.98</v>
      </c>
      <c r="ER117">
        <v>7497.73</v>
      </c>
      <c r="ES117">
        <v>2741.71</v>
      </c>
      <c r="ET117">
        <v>1346.8</v>
      </c>
      <c r="EU117">
        <v>29616.27</v>
      </c>
      <c r="EV117">
        <v>589.12</v>
      </c>
      <c r="EW117">
        <v>0</v>
      </c>
      <c r="EX117">
        <v>3714.5</v>
      </c>
      <c r="EY117">
        <v>7036.46</v>
      </c>
      <c r="EZ117">
        <v>7668.9</v>
      </c>
      <c r="FA117">
        <v>0</v>
      </c>
      <c r="FB117">
        <v>0</v>
      </c>
      <c r="FC117">
        <v>4359</v>
      </c>
      <c r="FD117">
        <v>0</v>
      </c>
      <c r="FE117">
        <v>0</v>
      </c>
      <c r="FF117">
        <v>148628.57</v>
      </c>
      <c r="FG117">
        <v>67129</v>
      </c>
      <c r="FH117">
        <v>82954</v>
      </c>
      <c r="FI117">
        <v>5301.65</v>
      </c>
      <c r="FJ117">
        <v>0</v>
      </c>
      <c r="FK117">
        <v>620881</v>
      </c>
      <c r="FL117">
        <v>2730268.96</v>
      </c>
      <c r="FM117">
        <v>796</v>
      </c>
      <c r="FN117">
        <v>16</v>
      </c>
      <c r="FO117">
        <v>182</v>
      </c>
      <c r="FP117">
        <v>125</v>
      </c>
      <c r="FQ117">
        <v>0</v>
      </c>
      <c r="FR117">
        <v>551480.09</v>
      </c>
      <c r="FS117">
        <v>0</v>
      </c>
      <c r="FT117">
        <v>1942</v>
      </c>
      <c r="FU117">
        <v>0</v>
      </c>
      <c r="FV117">
        <v>554541.09</v>
      </c>
      <c r="FW117">
        <v>2175727.87</v>
      </c>
      <c r="FX117">
        <v>280621.75</v>
      </c>
      <c r="FY117">
        <v>1728820</v>
      </c>
      <c r="FZ117">
        <v>277880</v>
      </c>
      <c r="GA117">
        <v>239930</v>
      </c>
      <c r="GB117">
        <v>764929</v>
      </c>
      <c r="GC117">
        <v>3011559</v>
      </c>
      <c r="GD117">
        <v>74740</v>
      </c>
      <c r="GE117">
        <v>2936819</v>
      </c>
      <c r="GF117">
        <v>280622</v>
      </c>
      <c r="GG117">
        <v>0</v>
      </c>
      <c r="GH117">
        <v>0</v>
      </c>
      <c r="GI117">
        <v>0</v>
      </c>
      <c r="GJ117">
        <v>0</v>
      </c>
      <c r="GK117">
        <v>0</v>
      </c>
      <c r="GL117">
        <v>0</v>
      </c>
      <c r="GM117">
        <v>0</v>
      </c>
      <c r="GN117">
        <v>0</v>
      </c>
      <c r="GO117">
        <v>0</v>
      </c>
      <c r="GP117" t="s">
        <v>1472</v>
      </c>
      <c r="GQ117">
        <v>0</v>
      </c>
      <c r="GR117">
        <v>0</v>
      </c>
      <c r="GS117">
        <v>0</v>
      </c>
      <c r="GT117">
        <v>0</v>
      </c>
      <c r="GU117" t="s">
        <v>1473</v>
      </c>
      <c r="GW117">
        <v>8</v>
      </c>
      <c r="GX117">
        <v>0</v>
      </c>
      <c r="GY117">
        <v>0</v>
      </c>
      <c r="GZ117">
        <v>0</v>
      </c>
      <c r="HA117">
        <v>8</v>
      </c>
      <c r="HB117">
        <v>0</v>
      </c>
      <c r="HG117"/>
      <c r="HH117"/>
      <c r="HI117"/>
      <c r="HJ117"/>
      <c r="HK117"/>
      <c r="HL117"/>
      <c r="HM117"/>
      <c r="HN117"/>
      <c r="HO117"/>
    </row>
    <row r="118" spans="1:223" ht="12.75" customHeight="1" x14ac:dyDescent="0.35">
      <c r="A118" s="428" t="s">
        <v>1007</v>
      </c>
      <c r="B118" s="429">
        <v>6</v>
      </c>
      <c r="C118" s="428" t="s">
        <v>1006</v>
      </c>
      <c r="D118" s="428" t="s">
        <v>1474</v>
      </c>
      <c r="E118" s="54" t="s">
        <v>1475</v>
      </c>
      <c r="F118" s="430" t="s">
        <v>1121</v>
      </c>
      <c r="G118" s="428">
        <v>45</v>
      </c>
      <c r="H118" s="428">
        <v>0</v>
      </c>
      <c r="I118" s="54" t="s">
        <v>45</v>
      </c>
      <c r="J118" s="54" t="s">
        <v>60</v>
      </c>
      <c r="L118" t="s">
        <v>1019</v>
      </c>
      <c r="M118">
        <v>0</v>
      </c>
      <c r="N118">
        <v>1</v>
      </c>
      <c r="O118">
        <v>0</v>
      </c>
      <c r="P118">
        <v>2</v>
      </c>
      <c r="Q118">
        <v>0</v>
      </c>
      <c r="R118">
        <v>0</v>
      </c>
      <c r="S118">
        <v>4</v>
      </c>
      <c r="T118">
        <v>2</v>
      </c>
      <c r="U118">
        <v>1</v>
      </c>
      <c r="V118">
        <v>2</v>
      </c>
      <c r="W118">
        <v>1</v>
      </c>
      <c r="X118">
        <v>0</v>
      </c>
      <c r="Y118">
        <v>0</v>
      </c>
      <c r="Z118">
        <v>0</v>
      </c>
      <c r="AA118">
        <v>13</v>
      </c>
      <c r="AB118">
        <v>0</v>
      </c>
      <c r="AC118">
        <v>0</v>
      </c>
      <c r="AD118">
        <v>0</v>
      </c>
      <c r="AE118">
        <v>0</v>
      </c>
      <c r="AF118">
        <v>0</v>
      </c>
      <c r="AG118">
        <v>0</v>
      </c>
      <c r="AH118">
        <v>0</v>
      </c>
      <c r="AI118">
        <v>0</v>
      </c>
      <c r="AJ118">
        <v>0</v>
      </c>
      <c r="AK118">
        <v>0</v>
      </c>
      <c r="AL118">
        <v>0</v>
      </c>
      <c r="AM118">
        <v>0</v>
      </c>
      <c r="AN118">
        <v>0</v>
      </c>
      <c r="AO118">
        <v>0</v>
      </c>
      <c r="AP118">
        <v>0</v>
      </c>
      <c r="AQ118">
        <v>0</v>
      </c>
      <c r="AR118">
        <v>1</v>
      </c>
      <c r="AS118">
        <v>0</v>
      </c>
      <c r="AT118">
        <v>2</v>
      </c>
      <c r="AU118">
        <v>0</v>
      </c>
      <c r="AV118">
        <v>0</v>
      </c>
      <c r="AW118">
        <v>4</v>
      </c>
      <c r="AX118">
        <v>2</v>
      </c>
      <c r="AY118">
        <v>1</v>
      </c>
      <c r="AZ118">
        <v>2</v>
      </c>
      <c r="BA118">
        <v>1</v>
      </c>
      <c r="BB118">
        <v>0</v>
      </c>
      <c r="BC118">
        <v>0</v>
      </c>
      <c r="BD118">
        <v>0</v>
      </c>
      <c r="BE118">
        <v>13</v>
      </c>
      <c r="BF118">
        <v>0</v>
      </c>
      <c r="BG118">
        <v>0</v>
      </c>
      <c r="BH118" t="s">
        <v>1255</v>
      </c>
      <c r="BI118">
        <v>98180</v>
      </c>
      <c r="BJ118" t="s">
        <v>1255</v>
      </c>
      <c r="BK118">
        <v>3342</v>
      </c>
      <c r="BL118">
        <v>114</v>
      </c>
      <c r="BM118">
        <v>1894</v>
      </c>
      <c r="BN118">
        <v>377</v>
      </c>
      <c r="BO118">
        <v>13</v>
      </c>
      <c r="BP118">
        <v>299182</v>
      </c>
      <c r="BQ118">
        <v>13519</v>
      </c>
      <c r="BR118">
        <v>60982</v>
      </c>
      <c r="BS118">
        <v>36541</v>
      </c>
      <c r="BT118">
        <v>44446</v>
      </c>
      <c r="BU118">
        <v>13809</v>
      </c>
      <c r="BV118">
        <v>155778</v>
      </c>
      <c r="BW118">
        <v>95399</v>
      </c>
      <c r="BX118">
        <v>264696</v>
      </c>
      <c r="BY118">
        <v>4</v>
      </c>
      <c r="BZ118">
        <v>106</v>
      </c>
      <c r="CA118">
        <v>5</v>
      </c>
      <c r="CB118">
        <v>22</v>
      </c>
      <c r="CC118">
        <v>9</v>
      </c>
      <c r="CD118">
        <v>142</v>
      </c>
      <c r="CE118">
        <v>146</v>
      </c>
      <c r="CF118">
        <v>0</v>
      </c>
      <c r="CG118">
        <v>8142</v>
      </c>
      <c r="CH118">
        <v>1412</v>
      </c>
      <c r="CI118">
        <v>3284</v>
      </c>
      <c r="CJ118">
        <v>0</v>
      </c>
      <c r="CK118">
        <v>0</v>
      </c>
      <c r="CL118">
        <v>0</v>
      </c>
      <c r="CM118">
        <v>0</v>
      </c>
      <c r="CN118">
        <v>0</v>
      </c>
      <c r="CO118">
        <v>12838</v>
      </c>
      <c r="CP118">
        <v>0</v>
      </c>
      <c r="CQ118">
        <v>12838</v>
      </c>
      <c r="CR118">
        <v>0</v>
      </c>
      <c r="CS118">
        <v>81</v>
      </c>
      <c r="CT118">
        <v>7</v>
      </c>
      <c r="CU118">
        <v>11</v>
      </c>
      <c r="DA118">
        <v>99</v>
      </c>
      <c r="DB118">
        <v>99</v>
      </c>
      <c r="DC118">
        <v>4.3</v>
      </c>
      <c r="DD118">
        <v>58.5</v>
      </c>
      <c r="DE118">
        <v>62.8</v>
      </c>
      <c r="DF118">
        <v>0</v>
      </c>
      <c r="DG118">
        <v>0</v>
      </c>
      <c r="DH118">
        <v>21875</v>
      </c>
      <c r="DI118">
        <v>3481</v>
      </c>
      <c r="DJ118">
        <v>11238</v>
      </c>
      <c r="DK118">
        <v>1294</v>
      </c>
      <c r="DL118">
        <v>37888</v>
      </c>
      <c r="DM118">
        <v>2772</v>
      </c>
      <c r="DN118">
        <v>107</v>
      </c>
      <c r="DO118">
        <v>91</v>
      </c>
      <c r="DP118">
        <v>16699</v>
      </c>
      <c r="DQ118">
        <v>367982</v>
      </c>
      <c r="DR118">
        <v>8896</v>
      </c>
      <c r="DS118">
        <v>0</v>
      </c>
      <c r="DT118">
        <v>0</v>
      </c>
      <c r="DU118">
        <v>2970</v>
      </c>
      <c r="DV118">
        <v>0</v>
      </c>
      <c r="DW118">
        <v>0</v>
      </c>
      <c r="DX118">
        <v>0</v>
      </c>
      <c r="DY118">
        <v>0</v>
      </c>
      <c r="DZ118">
        <v>0</v>
      </c>
      <c r="EA118">
        <v>1611</v>
      </c>
      <c r="EB118">
        <v>1611</v>
      </c>
      <c r="EC118" t="s">
        <v>709</v>
      </c>
      <c r="ED118">
        <v>3035</v>
      </c>
      <c r="EE118">
        <v>212</v>
      </c>
      <c r="EF118">
        <v>6453</v>
      </c>
      <c r="EG118">
        <v>0</v>
      </c>
      <c r="EH118" t="s">
        <v>709</v>
      </c>
      <c r="EI118">
        <v>0</v>
      </c>
      <c r="EJ118">
        <v>92831</v>
      </c>
      <c r="EK118">
        <v>0</v>
      </c>
      <c r="EL118">
        <v>0</v>
      </c>
      <c r="EM118">
        <v>1593164.96</v>
      </c>
      <c r="EN118">
        <v>243103.48</v>
      </c>
      <c r="EO118">
        <v>14865.51</v>
      </c>
      <c r="EP118">
        <v>412.04</v>
      </c>
      <c r="EQ118">
        <v>100</v>
      </c>
      <c r="ER118">
        <v>177.44</v>
      </c>
      <c r="ES118">
        <v>100</v>
      </c>
      <c r="ET118">
        <v>24022.51</v>
      </c>
      <c r="EU118">
        <v>5335.85</v>
      </c>
      <c r="EV118">
        <v>5845.03</v>
      </c>
      <c r="EW118">
        <v>0</v>
      </c>
      <c r="EX118">
        <v>19168.47</v>
      </c>
      <c r="EY118">
        <v>69</v>
      </c>
      <c r="EZ118">
        <v>0</v>
      </c>
      <c r="FA118">
        <v>0</v>
      </c>
      <c r="FB118">
        <v>0</v>
      </c>
      <c r="FC118">
        <v>1250</v>
      </c>
      <c r="FD118">
        <v>0</v>
      </c>
      <c r="FE118">
        <v>0</v>
      </c>
      <c r="FF118">
        <v>73595.850000000006</v>
      </c>
      <c r="FG118">
        <v>110006.95</v>
      </c>
      <c r="FH118">
        <v>128722.51</v>
      </c>
      <c r="FI118">
        <v>9868.3799999999992</v>
      </c>
      <c r="FJ118">
        <v>0</v>
      </c>
      <c r="FK118">
        <v>843700.8861</v>
      </c>
      <c r="FL118">
        <v>3002163.0159999998</v>
      </c>
      <c r="FM118">
        <v>532.19000000000005</v>
      </c>
      <c r="FN118">
        <v>0</v>
      </c>
      <c r="FO118">
        <v>11886.77</v>
      </c>
      <c r="FP118">
        <v>0</v>
      </c>
      <c r="FQ118">
        <v>16782</v>
      </c>
      <c r="FR118">
        <v>1000</v>
      </c>
      <c r="FS118">
        <v>0</v>
      </c>
      <c r="FT118">
        <v>587.49</v>
      </c>
      <c r="FU118">
        <v>95600</v>
      </c>
      <c r="FV118">
        <v>126388.45</v>
      </c>
      <c r="FW118">
        <v>2875774.5660000001</v>
      </c>
      <c r="FX118">
        <v>503409</v>
      </c>
      <c r="FY118">
        <v>1894510</v>
      </c>
      <c r="FZ118">
        <v>278570</v>
      </c>
      <c r="GA118">
        <v>168880</v>
      </c>
      <c r="GB118">
        <v>1185160.6640000001</v>
      </c>
      <c r="GC118">
        <v>3527120.6639999999</v>
      </c>
      <c r="GD118">
        <v>147810</v>
      </c>
      <c r="GE118">
        <v>3379310.6639999999</v>
      </c>
      <c r="GF118">
        <v>503409</v>
      </c>
      <c r="GG118">
        <v>0</v>
      </c>
      <c r="GH118">
        <v>28009</v>
      </c>
      <c r="GI118">
        <v>11125</v>
      </c>
      <c r="GJ118">
        <v>0</v>
      </c>
      <c r="GK118">
        <v>0</v>
      </c>
      <c r="GL118">
        <v>6749.85</v>
      </c>
      <c r="GM118">
        <v>45883.85</v>
      </c>
      <c r="GN118">
        <v>0</v>
      </c>
      <c r="GO118">
        <v>0</v>
      </c>
      <c r="GP118">
        <v>0</v>
      </c>
      <c r="GQ118">
        <v>0</v>
      </c>
      <c r="GR118" t="s">
        <v>1476</v>
      </c>
      <c r="GS118">
        <v>0</v>
      </c>
      <c r="GT118">
        <v>0</v>
      </c>
      <c r="GU118" t="s">
        <v>1477</v>
      </c>
      <c r="GW118">
        <v>13</v>
      </c>
      <c r="GX118">
        <v>0</v>
      </c>
      <c r="GY118">
        <v>13</v>
      </c>
      <c r="GZ118">
        <v>0</v>
      </c>
      <c r="HA118">
        <v>0</v>
      </c>
      <c r="HB118">
        <v>0</v>
      </c>
      <c r="HG118"/>
      <c r="HH118"/>
      <c r="HI118"/>
      <c r="HJ118"/>
      <c r="HK118"/>
      <c r="HL118"/>
      <c r="HM118"/>
      <c r="HN118"/>
      <c r="HO118"/>
    </row>
    <row r="119" spans="1:223" ht="12.75" customHeight="1" x14ac:dyDescent="0.35">
      <c r="A119" s="428" t="s">
        <v>1007</v>
      </c>
      <c r="B119" s="429">
        <v>7</v>
      </c>
      <c r="C119" s="428" t="s">
        <v>1006</v>
      </c>
      <c r="D119" s="428" t="s">
        <v>1478</v>
      </c>
      <c r="E119" s="54" t="s">
        <v>1479</v>
      </c>
      <c r="F119" s="430" t="s">
        <v>1121</v>
      </c>
      <c r="G119" s="428">
        <v>45</v>
      </c>
      <c r="H119" s="428">
        <v>0</v>
      </c>
      <c r="I119" s="54" t="s">
        <v>45</v>
      </c>
      <c r="J119" s="54" t="s">
        <v>60</v>
      </c>
      <c r="L119" t="s">
        <v>857</v>
      </c>
      <c r="M119">
        <v>0</v>
      </c>
      <c r="N119">
        <v>0</v>
      </c>
      <c r="O119">
        <v>2</v>
      </c>
      <c r="P119">
        <v>0</v>
      </c>
      <c r="Q119">
        <v>0</v>
      </c>
      <c r="R119">
        <v>0</v>
      </c>
      <c r="S119">
        <v>4</v>
      </c>
      <c r="T119">
        <v>0</v>
      </c>
      <c r="U119">
        <v>0</v>
      </c>
      <c r="V119">
        <v>0</v>
      </c>
      <c r="W119">
        <v>0</v>
      </c>
      <c r="X119">
        <v>0</v>
      </c>
      <c r="Y119">
        <v>0</v>
      </c>
      <c r="Z119">
        <v>0</v>
      </c>
      <c r="AA119">
        <v>6</v>
      </c>
      <c r="AB119">
        <v>0</v>
      </c>
      <c r="AC119">
        <v>0</v>
      </c>
      <c r="AD119">
        <v>0</v>
      </c>
      <c r="AE119">
        <v>0</v>
      </c>
      <c r="AF119">
        <v>0</v>
      </c>
      <c r="AG119">
        <v>0</v>
      </c>
      <c r="AH119">
        <v>0</v>
      </c>
      <c r="AI119">
        <v>0</v>
      </c>
      <c r="AJ119">
        <v>0</v>
      </c>
      <c r="AK119">
        <v>0</v>
      </c>
      <c r="AL119">
        <v>0</v>
      </c>
      <c r="AM119">
        <v>0</v>
      </c>
      <c r="AN119">
        <v>0</v>
      </c>
      <c r="AO119">
        <v>0</v>
      </c>
      <c r="AP119">
        <v>0</v>
      </c>
      <c r="AQ119">
        <v>0</v>
      </c>
      <c r="AR119">
        <v>0</v>
      </c>
      <c r="AS119">
        <v>2</v>
      </c>
      <c r="AT119">
        <v>0</v>
      </c>
      <c r="AU119">
        <v>0</v>
      </c>
      <c r="AV119">
        <v>0</v>
      </c>
      <c r="AW119">
        <v>4</v>
      </c>
      <c r="AX119">
        <v>0</v>
      </c>
      <c r="AY119">
        <v>0</v>
      </c>
      <c r="AZ119">
        <v>0</v>
      </c>
      <c r="BA119">
        <v>0</v>
      </c>
      <c r="BB119">
        <v>0</v>
      </c>
      <c r="BC119">
        <v>0</v>
      </c>
      <c r="BD119">
        <v>0</v>
      </c>
      <c r="BE119">
        <v>6</v>
      </c>
      <c r="BF119">
        <v>1</v>
      </c>
      <c r="BG119">
        <v>1</v>
      </c>
      <c r="BH119" t="s">
        <v>1480</v>
      </c>
      <c r="BI119">
        <v>41583</v>
      </c>
      <c r="BJ119" t="s">
        <v>1480</v>
      </c>
      <c r="BK119">
        <v>19131</v>
      </c>
      <c r="BL119">
        <v>60</v>
      </c>
      <c r="BM119">
        <v>3204</v>
      </c>
      <c r="BN119">
        <v>1408</v>
      </c>
      <c r="BO119">
        <v>6</v>
      </c>
      <c r="BP119">
        <v>219838</v>
      </c>
      <c r="BQ119">
        <v>12417</v>
      </c>
      <c r="BR119">
        <v>55838</v>
      </c>
      <c r="BS119">
        <v>101080</v>
      </c>
      <c r="BT119">
        <v>56984</v>
      </c>
      <c r="BU119">
        <v>22657</v>
      </c>
      <c r="BV119">
        <v>236559</v>
      </c>
      <c r="BW119">
        <v>13366</v>
      </c>
      <c r="BX119">
        <v>262342</v>
      </c>
      <c r="BY119">
        <v>283</v>
      </c>
      <c r="BZ119">
        <v>3296</v>
      </c>
      <c r="CA119">
        <v>1822</v>
      </c>
      <c r="CB119">
        <v>3833</v>
      </c>
      <c r="CC119">
        <v>1269</v>
      </c>
      <c r="CD119">
        <v>10220</v>
      </c>
      <c r="CE119">
        <v>10503</v>
      </c>
      <c r="CF119">
        <v>0</v>
      </c>
      <c r="CG119">
        <v>3940</v>
      </c>
      <c r="CH119">
        <v>641</v>
      </c>
      <c r="CI119">
        <v>8261</v>
      </c>
      <c r="CJ119">
        <v>49347</v>
      </c>
      <c r="CK119">
        <v>41583</v>
      </c>
      <c r="CL119">
        <v>47963</v>
      </c>
      <c r="CM119">
        <v>0</v>
      </c>
      <c r="CN119">
        <v>0</v>
      </c>
      <c r="CO119">
        <v>12842</v>
      </c>
      <c r="CP119">
        <v>0</v>
      </c>
      <c r="CQ119">
        <v>12842</v>
      </c>
      <c r="CR119">
        <v>0</v>
      </c>
      <c r="CS119">
        <v>51</v>
      </c>
      <c r="CT119">
        <v>93</v>
      </c>
      <c r="CU119">
        <v>0</v>
      </c>
      <c r="DA119">
        <v>144</v>
      </c>
      <c r="DB119">
        <v>144</v>
      </c>
      <c r="DC119">
        <v>2</v>
      </c>
      <c r="DD119">
        <v>40.5</v>
      </c>
      <c r="DE119">
        <v>42.5</v>
      </c>
      <c r="DF119">
        <v>0</v>
      </c>
      <c r="DG119">
        <v>0</v>
      </c>
      <c r="DH119">
        <v>59191</v>
      </c>
      <c r="DI119">
        <v>37985</v>
      </c>
      <c r="DJ119">
        <v>118660</v>
      </c>
      <c r="DK119">
        <v>17077</v>
      </c>
      <c r="DL119">
        <v>232913</v>
      </c>
      <c r="DM119">
        <v>3837</v>
      </c>
      <c r="DN119">
        <v>208</v>
      </c>
      <c r="DO119">
        <v>3674</v>
      </c>
      <c r="DP119">
        <v>32152</v>
      </c>
      <c r="DQ119">
        <v>132375</v>
      </c>
      <c r="DR119">
        <v>18424</v>
      </c>
      <c r="DS119">
        <v>0</v>
      </c>
      <c r="DT119">
        <v>0</v>
      </c>
      <c r="DU119">
        <v>7719</v>
      </c>
      <c r="DV119">
        <v>22285</v>
      </c>
      <c r="DW119">
        <v>17174</v>
      </c>
      <c r="DX119">
        <v>38</v>
      </c>
      <c r="DY119">
        <v>51</v>
      </c>
      <c r="DZ119">
        <v>63</v>
      </c>
      <c r="EA119">
        <v>12970</v>
      </c>
      <c r="EB119">
        <v>7558</v>
      </c>
      <c r="EC119" t="s">
        <v>709</v>
      </c>
      <c r="ED119">
        <v>22620</v>
      </c>
      <c r="EE119">
        <v>398</v>
      </c>
      <c r="EF119">
        <v>50134</v>
      </c>
      <c r="EG119">
        <v>0</v>
      </c>
      <c r="EH119" t="s">
        <v>709</v>
      </c>
      <c r="EI119">
        <v>6</v>
      </c>
      <c r="EJ119">
        <v>449173</v>
      </c>
      <c r="EK119">
        <v>7</v>
      </c>
      <c r="EL119">
        <v>2</v>
      </c>
      <c r="EM119">
        <v>1526185</v>
      </c>
      <c r="EN119">
        <v>558275</v>
      </c>
      <c r="EO119">
        <v>0</v>
      </c>
      <c r="EP119">
        <v>28934</v>
      </c>
      <c r="EQ119">
        <v>19477</v>
      </c>
      <c r="ER119">
        <v>17633</v>
      </c>
      <c r="ES119">
        <v>7337</v>
      </c>
      <c r="ET119">
        <v>1421</v>
      </c>
      <c r="EU119">
        <v>2004</v>
      </c>
      <c r="EV119">
        <v>0</v>
      </c>
      <c r="EW119">
        <v>0</v>
      </c>
      <c r="EX119">
        <v>16519</v>
      </c>
      <c r="EY119">
        <v>7832</v>
      </c>
      <c r="EZ119">
        <v>0</v>
      </c>
      <c r="FA119">
        <v>0</v>
      </c>
      <c r="FB119">
        <v>0</v>
      </c>
      <c r="FC119">
        <v>22491</v>
      </c>
      <c r="FD119">
        <v>0</v>
      </c>
      <c r="FE119">
        <v>0</v>
      </c>
      <c r="FF119">
        <v>123648</v>
      </c>
      <c r="FG119">
        <v>33278</v>
      </c>
      <c r="FH119">
        <v>444699</v>
      </c>
      <c r="FI119">
        <v>32297</v>
      </c>
      <c r="FJ119">
        <v>2090</v>
      </c>
      <c r="FK119">
        <v>109848</v>
      </c>
      <c r="FL119">
        <v>2830320</v>
      </c>
      <c r="FM119">
        <v>251.65</v>
      </c>
      <c r="FN119">
        <v>2</v>
      </c>
      <c r="FO119">
        <v>0</v>
      </c>
      <c r="FP119">
        <v>498</v>
      </c>
      <c r="FQ119">
        <v>0</v>
      </c>
      <c r="FR119">
        <v>0</v>
      </c>
      <c r="FS119">
        <v>0</v>
      </c>
      <c r="FT119">
        <v>7173</v>
      </c>
      <c r="FU119">
        <v>0</v>
      </c>
      <c r="FV119">
        <v>7924.65</v>
      </c>
      <c r="FW119">
        <v>2822395.35</v>
      </c>
      <c r="FX119">
        <v>207881</v>
      </c>
      <c r="FY119">
        <v>1584805</v>
      </c>
      <c r="FZ119">
        <v>496115</v>
      </c>
      <c r="GA119">
        <v>47000</v>
      </c>
      <c r="GB119">
        <v>373224</v>
      </c>
      <c r="GC119">
        <v>2501144</v>
      </c>
      <c r="GD119">
        <v>149972</v>
      </c>
      <c r="GE119">
        <v>2351172</v>
      </c>
      <c r="GF119">
        <v>201443</v>
      </c>
      <c r="GG119">
        <v>1061721</v>
      </c>
      <c r="GH119">
        <v>123398</v>
      </c>
      <c r="GI119">
        <v>16127</v>
      </c>
      <c r="GJ119">
        <v>0</v>
      </c>
      <c r="GK119">
        <v>0</v>
      </c>
      <c r="GL119">
        <v>0</v>
      </c>
      <c r="GM119">
        <v>1201246</v>
      </c>
      <c r="GN119" t="s">
        <v>1481</v>
      </c>
      <c r="GO119">
        <v>0</v>
      </c>
      <c r="GP119">
        <v>0</v>
      </c>
      <c r="GQ119">
        <v>0</v>
      </c>
      <c r="GR119">
        <v>0</v>
      </c>
      <c r="GS119">
        <v>0</v>
      </c>
      <c r="GT119">
        <v>0</v>
      </c>
      <c r="GU119">
        <v>0</v>
      </c>
      <c r="GW119">
        <v>6</v>
      </c>
      <c r="GX119">
        <v>0</v>
      </c>
      <c r="GY119">
        <v>6</v>
      </c>
      <c r="GZ119">
        <v>0</v>
      </c>
      <c r="HA119">
        <v>0</v>
      </c>
      <c r="HB119">
        <v>0</v>
      </c>
      <c r="HG119"/>
      <c r="HH119"/>
      <c r="HI119"/>
      <c r="HJ119"/>
      <c r="HK119"/>
      <c r="HL119"/>
      <c r="HM119"/>
      <c r="HN119"/>
      <c r="HO119"/>
    </row>
    <row r="120" spans="1:223" ht="12.75" customHeight="1" x14ac:dyDescent="0.35">
      <c r="A120" s="428" t="s">
        <v>1007</v>
      </c>
      <c r="B120" s="429">
        <v>8</v>
      </c>
      <c r="C120" s="428" t="s">
        <v>1006</v>
      </c>
      <c r="D120" s="428" t="s">
        <v>1482</v>
      </c>
      <c r="E120" s="54" t="s">
        <v>1483</v>
      </c>
      <c r="F120" s="430" t="s">
        <v>1121</v>
      </c>
      <c r="G120" s="428">
        <v>16</v>
      </c>
      <c r="H120" s="428">
        <v>0</v>
      </c>
      <c r="I120" s="54" t="s">
        <v>43</v>
      </c>
      <c r="J120" s="54" t="s">
        <v>60</v>
      </c>
      <c r="L120" t="s">
        <v>911</v>
      </c>
      <c r="M120">
        <v>0</v>
      </c>
      <c r="N120">
        <v>1</v>
      </c>
      <c r="O120">
        <v>1</v>
      </c>
      <c r="P120">
        <v>0</v>
      </c>
      <c r="Q120">
        <v>2</v>
      </c>
      <c r="R120">
        <v>0</v>
      </c>
      <c r="S120">
        <v>0</v>
      </c>
      <c r="T120">
        <v>0</v>
      </c>
      <c r="U120">
        <v>2</v>
      </c>
      <c r="V120">
        <v>0</v>
      </c>
      <c r="W120">
        <v>0</v>
      </c>
      <c r="X120">
        <v>0</v>
      </c>
      <c r="Y120">
        <v>0</v>
      </c>
      <c r="Z120">
        <v>0</v>
      </c>
      <c r="AA120">
        <v>6</v>
      </c>
      <c r="AB120">
        <v>0</v>
      </c>
      <c r="AC120">
        <v>0</v>
      </c>
      <c r="AD120">
        <v>0</v>
      </c>
      <c r="AE120">
        <v>0</v>
      </c>
      <c r="AF120">
        <v>0</v>
      </c>
      <c r="AG120">
        <v>0</v>
      </c>
      <c r="AH120">
        <v>0</v>
      </c>
      <c r="AI120">
        <v>0</v>
      </c>
      <c r="AJ120">
        <v>0</v>
      </c>
      <c r="AK120">
        <v>0</v>
      </c>
      <c r="AL120">
        <v>0</v>
      </c>
      <c r="AM120">
        <v>0</v>
      </c>
      <c r="AN120">
        <v>0</v>
      </c>
      <c r="AO120">
        <v>0</v>
      </c>
      <c r="AP120">
        <v>0</v>
      </c>
      <c r="AQ120">
        <v>0</v>
      </c>
      <c r="AR120">
        <v>1</v>
      </c>
      <c r="AS120">
        <v>1</v>
      </c>
      <c r="AT120">
        <v>0</v>
      </c>
      <c r="AU120">
        <v>2</v>
      </c>
      <c r="AV120">
        <v>0</v>
      </c>
      <c r="AW120">
        <v>0</v>
      </c>
      <c r="AX120">
        <v>0</v>
      </c>
      <c r="AY120">
        <v>2</v>
      </c>
      <c r="AZ120">
        <v>0</v>
      </c>
      <c r="BA120">
        <v>0</v>
      </c>
      <c r="BB120">
        <v>0</v>
      </c>
      <c r="BC120">
        <v>0</v>
      </c>
      <c r="BD120">
        <v>0</v>
      </c>
      <c r="BE120">
        <v>6</v>
      </c>
      <c r="BF120">
        <v>0</v>
      </c>
      <c r="BG120">
        <v>0</v>
      </c>
      <c r="BH120" t="s">
        <v>1484</v>
      </c>
      <c r="BI120">
        <v>41958</v>
      </c>
      <c r="BJ120" t="s">
        <v>1484</v>
      </c>
      <c r="BK120">
        <v>5212</v>
      </c>
      <c r="BL120">
        <v>102</v>
      </c>
      <c r="BM120">
        <v>0</v>
      </c>
      <c r="BN120">
        <v>620</v>
      </c>
      <c r="BO120">
        <v>5</v>
      </c>
      <c r="BP120">
        <v>157886</v>
      </c>
      <c r="BQ120">
        <v>3337</v>
      </c>
      <c r="BR120">
        <v>46525</v>
      </c>
      <c r="BS120">
        <v>25742</v>
      </c>
      <c r="BT120">
        <v>50347</v>
      </c>
      <c r="BU120">
        <v>18803</v>
      </c>
      <c r="BV120">
        <v>141417</v>
      </c>
      <c r="BW120">
        <v>43244</v>
      </c>
      <c r="BX120">
        <v>187998</v>
      </c>
      <c r="BY120">
        <v>0</v>
      </c>
      <c r="BZ120">
        <v>1416</v>
      </c>
      <c r="CA120">
        <v>686</v>
      </c>
      <c r="CB120">
        <v>2538</v>
      </c>
      <c r="CC120">
        <v>781</v>
      </c>
      <c r="CD120">
        <v>5421</v>
      </c>
      <c r="CE120">
        <v>5421</v>
      </c>
      <c r="CF120">
        <v>5</v>
      </c>
      <c r="CG120">
        <v>2136</v>
      </c>
      <c r="CH120">
        <v>667</v>
      </c>
      <c r="CI120">
        <v>1180</v>
      </c>
      <c r="CJ120">
        <v>91359</v>
      </c>
      <c r="CK120">
        <v>41958</v>
      </c>
      <c r="CL120">
        <v>335899</v>
      </c>
      <c r="CM120">
        <v>2786405</v>
      </c>
      <c r="CN120">
        <v>0</v>
      </c>
      <c r="CO120">
        <v>3983</v>
      </c>
      <c r="CP120">
        <v>5432</v>
      </c>
      <c r="CQ120">
        <v>9420</v>
      </c>
      <c r="CR120">
        <v>0</v>
      </c>
      <c r="CS120">
        <v>97</v>
      </c>
      <c r="CT120">
        <v>9</v>
      </c>
      <c r="CU120">
        <v>2</v>
      </c>
      <c r="DA120">
        <v>108</v>
      </c>
      <c r="DB120">
        <v>108</v>
      </c>
      <c r="DC120">
        <v>1.5</v>
      </c>
      <c r="DD120">
        <v>38.6</v>
      </c>
      <c r="DE120">
        <v>40.1</v>
      </c>
      <c r="DF120">
        <v>12</v>
      </c>
      <c r="DG120">
        <v>216</v>
      </c>
      <c r="DH120">
        <v>31566</v>
      </c>
      <c r="DI120">
        <v>14620</v>
      </c>
      <c r="DJ120">
        <v>42413</v>
      </c>
      <c r="DK120">
        <v>9153</v>
      </c>
      <c r="DL120">
        <v>97752</v>
      </c>
      <c r="DM120">
        <v>4245</v>
      </c>
      <c r="DN120">
        <v>329</v>
      </c>
      <c r="DO120">
        <v>458</v>
      </c>
      <c r="DP120">
        <v>29615</v>
      </c>
      <c r="DQ120">
        <v>55283</v>
      </c>
      <c r="DR120">
        <v>9622</v>
      </c>
      <c r="DS120">
        <v>144</v>
      </c>
      <c r="DT120">
        <v>0</v>
      </c>
      <c r="DU120">
        <v>5032</v>
      </c>
      <c r="DV120">
        <v>10903</v>
      </c>
      <c r="DW120">
        <v>0</v>
      </c>
      <c r="DX120">
        <v>22</v>
      </c>
      <c r="DY120">
        <v>37</v>
      </c>
      <c r="DZ120">
        <v>53</v>
      </c>
      <c r="EA120">
        <v>8563</v>
      </c>
      <c r="EB120">
        <v>0</v>
      </c>
      <c r="EC120" t="s">
        <v>709</v>
      </c>
      <c r="ED120">
        <v>3671</v>
      </c>
      <c r="EE120">
        <v>138</v>
      </c>
      <c r="EF120">
        <v>8320</v>
      </c>
      <c r="EG120">
        <v>0</v>
      </c>
      <c r="EH120" t="s">
        <v>709</v>
      </c>
      <c r="EI120">
        <v>0</v>
      </c>
      <c r="EJ120">
        <v>49744</v>
      </c>
      <c r="EK120">
        <v>0</v>
      </c>
      <c r="EL120">
        <v>0</v>
      </c>
      <c r="EM120">
        <v>1069300</v>
      </c>
      <c r="EN120">
        <v>166938</v>
      </c>
      <c r="EO120">
        <v>2502</v>
      </c>
      <c r="EP120">
        <v>22742</v>
      </c>
      <c r="EQ120">
        <v>10638</v>
      </c>
      <c r="ER120">
        <v>29998</v>
      </c>
      <c r="ES120">
        <v>10475</v>
      </c>
      <c r="ET120">
        <v>1344</v>
      </c>
      <c r="EU120">
        <v>9333</v>
      </c>
      <c r="EV120">
        <v>0</v>
      </c>
      <c r="EW120">
        <v>0</v>
      </c>
      <c r="EX120">
        <v>0</v>
      </c>
      <c r="EY120">
        <v>0</v>
      </c>
      <c r="EZ120">
        <v>0</v>
      </c>
      <c r="FA120">
        <v>0</v>
      </c>
      <c r="FB120">
        <v>0</v>
      </c>
      <c r="FC120">
        <v>0</v>
      </c>
      <c r="FD120">
        <v>48779</v>
      </c>
      <c r="FE120">
        <v>0</v>
      </c>
      <c r="FF120">
        <v>135812</v>
      </c>
      <c r="FG120">
        <v>18047</v>
      </c>
      <c r="FH120">
        <v>101551</v>
      </c>
      <c r="FI120">
        <v>6331</v>
      </c>
      <c r="FJ120">
        <v>49418</v>
      </c>
      <c r="FK120">
        <v>0</v>
      </c>
      <c r="FL120">
        <v>1547397</v>
      </c>
      <c r="FM120">
        <v>0</v>
      </c>
      <c r="FN120">
        <v>0</v>
      </c>
      <c r="FO120">
        <v>0</v>
      </c>
      <c r="FP120">
        <v>0</v>
      </c>
      <c r="FQ120">
        <v>0</v>
      </c>
      <c r="FR120">
        <v>1000</v>
      </c>
      <c r="FS120">
        <v>0</v>
      </c>
      <c r="FT120">
        <v>0</v>
      </c>
      <c r="FU120">
        <v>0</v>
      </c>
      <c r="FV120">
        <v>1000</v>
      </c>
      <c r="FW120">
        <v>1546397</v>
      </c>
      <c r="FX120">
        <v>0</v>
      </c>
      <c r="FY120">
        <v>1152845</v>
      </c>
      <c r="FZ120">
        <v>184871</v>
      </c>
      <c r="GA120">
        <v>180411</v>
      </c>
      <c r="GB120">
        <v>218802</v>
      </c>
      <c r="GC120">
        <v>1736929</v>
      </c>
      <c r="GD120">
        <v>33908</v>
      </c>
      <c r="GE120">
        <v>1703021</v>
      </c>
      <c r="GF120">
        <v>0</v>
      </c>
      <c r="GG120">
        <v>0</v>
      </c>
      <c r="GH120">
        <v>0</v>
      </c>
      <c r="GI120">
        <v>0</v>
      </c>
      <c r="GJ120">
        <v>0</v>
      </c>
      <c r="GK120">
        <v>0</v>
      </c>
      <c r="GL120">
        <v>0</v>
      </c>
      <c r="GM120">
        <v>0</v>
      </c>
      <c r="GN120">
        <v>0</v>
      </c>
      <c r="GO120" t="s">
        <v>1485</v>
      </c>
      <c r="GP120">
        <v>0</v>
      </c>
      <c r="GQ120">
        <v>0</v>
      </c>
      <c r="GR120">
        <v>0</v>
      </c>
      <c r="GS120">
        <v>0</v>
      </c>
      <c r="GT120">
        <v>0</v>
      </c>
      <c r="GU120" t="s">
        <v>1486</v>
      </c>
      <c r="GW120">
        <v>6</v>
      </c>
      <c r="GX120">
        <v>0</v>
      </c>
      <c r="GY120">
        <v>0</v>
      </c>
      <c r="GZ120">
        <v>0</v>
      </c>
      <c r="HA120">
        <v>6</v>
      </c>
      <c r="HB120">
        <v>0</v>
      </c>
      <c r="HG120"/>
      <c r="HH120"/>
      <c r="HI120"/>
      <c r="HJ120"/>
      <c r="HK120"/>
      <c r="HL120"/>
      <c r="HM120"/>
      <c r="HN120"/>
      <c r="HO120"/>
    </row>
    <row r="121" spans="1:223" ht="12.75" customHeight="1" x14ac:dyDescent="0.35">
      <c r="A121" s="428" t="s">
        <v>1007</v>
      </c>
      <c r="B121" s="429">
        <v>9</v>
      </c>
      <c r="C121" s="428" t="s">
        <v>1006</v>
      </c>
      <c r="D121" s="428" t="s">
        <v>1487</v>
      </c>
      <c r="E121" s="54" t="s">
        <v>1488</v>
      </c>
      <c r="F121" s="430" t="s">
        <v>1121</v>
      </c>
      <c r="G121" s="428">
        <v>25</v>
      </c>
      <c r="H121" s="428">
        <v>0</v>
      </c>
      <c r="I121" s="54" t="s">
        <v>43</v>
      </c>
      <c r="J121" s="54" t="s">
        <v>60</v>
      </c>
      <c r="L121" t="s">
        <v>889</v>
      </c>
      <c r="M121">
        <v>0</v>
      </c>
      <c r="N121">
        <v>0</v>
      </c>
      <c r="O121">
        <v>0</v>
      </c>
      <c r="P121">
        <v>1</v>
      </c>
      <c r="Q121">
        <v>6</v>
      </c>
      <c r="R121">
        <v>0</v>
      </c>
      <c r="S121">
        <v>0</v>
      </c>
      <c r="T121">
        <v>0</v>
      </c>
      <c r="U121">
        <v>0</v>
      </c>
      <c r="V121">
        <v>0</v>
      </c>
      <c r="W121">
        <v>0</v>
      </c>
      <c r="X121">
        <v>0</v>
      </c>
      <c r="Y121">
        <v>0</v>
      </c>
      <c r="Z121">
        <v>0</v>
      </c>
      <c r="AA121">
        <v>7</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1</v>
      </c>
      <c r="AU121">
        <v>6</v>
      </c>
      <c r="AV121">
        <v>0</v>
      </c>
      <c r="AW121">
        <v>0</v>
      </c>
      <c r="AX121">
        <v>0</v>
      </c>
      <c r="AY121">
        <v>0</v>
      </c>
      <c r="AZ121">
        <v>0</v>
      </c>
      <c r="BA121">
        <v>0</v>
      </c>
      <c r="BB121">
        <v>0</v>
      </c>
      <c r="BC121">
        <v>0</v>
      </c>
      <c r="BD121">
        <v>0</v>
      </c>
      <c r="BE121">
        <v>7</v>
      </c>
      <c r="BF121">
        <v>0</v>
      </c>
      <c r="BG121">
        <v>0</v>
      </c>
      <c r="BH121" t="s">
        <v>1489</v>
      </c>
      <c r="BI121">
        <v>43668</v>
      </c>
      <c r="BJ121" t="s">
        <v>1489</v>
      </c>
      <c r="BK121">
        <v>10904</v>
      </c>
      <c r="BL121">
        <v>94</v>
      </c>
      <c r="BM121">
        <v>3872</v>
      </c>
      <c r="BN121">
        <v>2628</v>
      </c>
      <c r="BO121">
        <v>5</v>
      </c>
      <c r="BP121">
        <v>190863</v>
      </c>
      <c r="BQ121">
        <v>5135</v>
      </c>
      <c r="BR121">
        <v>50854</v>
      </c>
      <c r="BS121">
        <v>32366</v>
      </c>
      <c r="BT121">
        <v>68004</v>
      </c>
      <c r="BU121">
        <v>20831</v>
      </c>
      <c r="BV121">
        <v>172055</v>
      </c>
      <c r="BW121">
        <v>17996</v>
      </c>
      <c r="BX121">
        <v>195186</v>
      </c>
      <c r="BY121">
        <v>0</v>
      </c>
      <c r="BZ121">
        <v>1840</v>
      </c>
      <c r="CA121">
        <v>277</v>
      </c>
      <c r="CB121">
        <v>2206</v>
      </c>
      <c r="CC121">
        <v>636</v>
      </c>
      <c r="CD121">
        <v>4959</v>
      </c>
      <c r="CE121">
        <v>4959</v>
      </c>
      <c r="CF121">
        <v>0</v>
      </c>
      <c r="CG121">
        <v>5193</v>
      </c>
      <c r="CH121">
        <v>1223</v>
      </c>
      <c r="CI121">
        <v>7276</v>
      </c>
      <c r="CJ121">
        <v>93881</v>
      </c>
      <c r="CK121">
        <v>43668</v>
      </c>
      <c r="CL121">
        <v>44850</v>
      </c>
      <c r="CM121">
        <v>0</v>
      </c>
      <c r="CN121">
        <v>0</v>
      </c>
      <c r="CO121">
        <v>13692</v>
      </c>
      <c r="CP121">
        <v>0</v>
      </c>
      <c r="CQ121">
        <v>13692</v>
      </c>
      <c r="CR121">
        <v>0</v>
      </c>
      <c r="CS121">
        <v>72</v>
      </c>
      <c r="CT121">
        <v>0</v>
      </c>
      <c r="CU121">
        <v>57</v>
      </c>
      <c r="DA121">
        <v>129</v>
      </c>
      <c r="DB121">
        <v>129</v>
      </c>
      <c r="DC121">
        <v>6.5</v>
      </c>
      <c r="DD121">
        <v>28.9</v>
      </c>
      <c r="DE121">
        <v>35.4</v>
      </c>
      <c r="DF121">
        <v>26</v>
      </c>
      <c r="DG121">
        <v>169.5</v>
      </c>
      <c r="DH121">
        <v>46135</v>
      </c>
      <c r="DI121">
        <v>19202</v>
      </c>
      <c r="DJ121">
        <v>135026</v>
      </c>
      <c r="DK121">
        <v>17997</v>
      </c>
      <c r="DL121">
        <v>218360</v>
      </c>
      <c r="DM121">
        <v>2226</v>
      </c>
      <c r="DN121">
        <v>1309</v>
      </c>
      <c r="DO121">
        <v>1060</v>
      </c>
      <c r="DP121">
        <v>29505</v>
      </c>
      <c r="DQ121">
        <v>48811</v>
      </c>
      <c r="DR121">
        <v>28519</v>
      </c>
      <c r="DS121">
        <v>0</v>
      </c>
      <c r="DT121">
        <v>0</v>
      </c>
      <c r="DU121">
        <v>4595</v>
      </c>
      <c r="DV121">
        <v>3964</v>
      </c>
      <c r="DW121">
        <v>2989</v>
      </c>
      <c r="DX121">
        <v>28</v>
      </c>
      <c r="DY121">
        <v>41</v>
      </c>
      <c r="DZ121">
        <v>52</v>
      </c>
      <c r="EA121">
        <v>0</v>
      </c>
      <c r="EB121">
        <v>0</v>
      </c>
      <c r="EC121" t="s">
        <v>703</v>
      </c>
      <c r="ED121">
        <v>11365</v>
      </c>
      <c r="EE121">
        <v>150</v>
      </c>
      <c r="EF121">
        <v>21029</v>
      </c>
      <c r="EG121">
        <v>0</v>
      </c>
      <c r="EH121" t="s">
        <v>709</v>
      </c>
      <c r="EI121">
        <v>7</v>
      </c>
      <c r="EJ121">
        <v>143436</v>
      </c>
      <c r="EK121">
        <v>0</v>
      </c>
      <c r="EL121">
        <v>0</v>
      </c>
      <c r="EM121">
        <v>1393273</v>
      </c>
      <c r="EN121">
        <v>182881</v>
      </c>
      <c r="EO121">
        <v>281</v>
      </c>
      <c r="EP121">
        <v>14506</v>
      </c>
      <c r="EQ121">
        <v>3046</v>
      </c>
      <c r="ER121">
        <v>16462</v>
      </c>
      <c r="ES121">
        <v>3769</v>
      </c>
      <c r="ET121">
        <v>75</v>
      </c>
      <c r="EU121">
        <v>2871</v>
      </c>
      <c r="EV121">
        <v>0</v>
      </c>
      <c r="EW121">
        <v>456</v>
      </c>
      <c r="EX121">
        <v>19820</v>
      </c>
      <c r="EY121">
        <v>19061</v>
      </c>
      <c r="EZ121">
        <v>6582</v>
      </c>
      <c r="FA121">
        <v>0</v>
      </c>
      <c r="FB121">
        <v>7976</v>
      </c>
      <c r="FC121">
        <v>0</v>
      </c>
      <c r="FD121">
        <v>12710</v>
      </c>
      <c r="FE121">
        <v>0</v>
      </c>
      <c r="FF121">
        <v>107615</v>
      </c>
      <c r="FG121">
        <v>788</v>
      </c>
      <c r="FH121">
        <v>72697</v>
      </c>
      <c r="FI121">
        <v>174</v>
      </c>
      <c r="FJ121">
        <v>1055</v>
      </c>
      <c r="FK121">
        <v>363</v>
      </c>
      <c r="FL121">
        <v>1758846</v>
      </c>
      <c r="FM121">
        <v>533</v>
      </c>
      <c r="FN121">
        <v>1111</v>
      </c>
      <c r="FO121">
        <v>0</v>
      </c>
      <c r="FP121">
        <v>330</v>
      </c>
      <c r="FQ121">
        <v>0</v>
      </c>
      <c r="FR121">
        <v>6861</v>
      </c>
      <c r="FS121">
        <v>0</v>
      </c>
      <c r="FT121">
        <v>2982</v>
      </c>
      <c r="FU121">
        <v>272</v>
      </c>
      <c r="FV121">
        <v>12089</v>
      </c>
      <c r="FW121">
        <v>1746757</v>
      </c>
      <c r="FX121">
        <v>0</v>
      </c>
      <c r="FY121">
        <v>1382800</v>
      </c>
      <c r="FZ121">
        <v>242900</v>
      </c>
      <c r="GA121">
        <v>0</v>
      </c>
      <c r="GB121">
        <v>322400</v>
      </c>
      <c r="GC121">
        <v>1948100</v>
      </c>
      <c r="GD121">
        <v>145400</v>
      </c>
      <c r="GE121">
        <v>1802700</v>
      </c>
      <c r="GF121">
        <v>0</v>
      </c>
      <c r="GG121">
        <v>0</v>
      </c>
      <c r="GH121">
        <v>0</v>
      </c>
      <c r="GI121">
        <v>0</v>
      </c>
      <c r="GJ121">
        <v>0</v>
      </c>
      <c r="GK121">
        <v>0</v>
      </c>
      <c r="GL121">
        <v>608</v>
      </c>
      <c r="GM121">
        <v>608</v>
      </c>
      <c r="GN121">
        <v>0</v>
      </c>
      <c r="GO121">
        <v>0</v>
      </c>
      <c r="GP121">
        <v>0</v>
      </c>
      <c r="GQ121" t="s">
        <v>1490</v>
      </c>
      <c r="GR121">
        <v>0</v>
      </c>
      <c r="GS121">
        <v>0</v>
      </c>
      <c r="GT121">
        <v>0</v>
      </c>
      <c r="GU121" s="423" t="s">
        <v>1491</v>
      </c>
      <c r="GW121">
        <v>7</v>
      </c>
      <c r="GX121">
        <v>0</v>
      </c>
      <c r="GY121">
        <v>7</v>
      </c>
      <c r="GZ121">
        <v>0</v>
      </c>
      <c r="HA121">
        <v>0</v>
      </c>
      <c r="HB121">
        <v>0</v>
      </c>
      <c r="HG121"/>
      <c r="HH121"/>
      <c r="HI121"/>
      <c r="HJ121"/>
      <c r="HK121"/>
      <c r="HL121"/>
      <c r="HM121"/>
      <c r="HN121"/>
      <c r="HO121"/>
    </row>
    <row r="122" spans="1:223" ht="12.75" customHeight="1" x14ac:dyDescent="0.35">
      <c r="A122" s="428" t="s">
        <v>1007</v>
      </c>
      <c r="B122" s="429">
        <v>10</v>
      </c>
      <c r="C122" s="428" t="s">
        <v>1006</v>
      </c>
      <c r="D122" s="428" t="s">
        <v>1492</v>
      </c>
      <c r="E122" s="54" t="s">
        <v>1493</v>
      </c>
      <c r="F122" s="430" t="s">
        <v>1121</v>
      </c>
      <c r="G122" s="428">
        <v>33</v>
      </c>
      <c r="H122" s="428">
        <v>0</v>
      </c>
      <c r="I122" s="54" t="s">
        <v>43</v>
      </c>
      <c r="J122" s="54" t="s">
        <v>60</v>
      </c>
      <c r="L122" t="s">
        <v>1105</v>
      </c>
      <c r="M122">
        <v>1</v>
      </c>
      <c r="N122">
        <v>0</v>
      </c>
      <c r="O122">
        <v>1</v>
      </c>
      <c r="P122">
        <v>1</v>
      </c>
      <c r="Q122">
        <v>0</v>
      </c>
      <c r="R122">
        <v>1</v>
      </c>
      <c r="S122">
        <v>1</v>
      </c>
      <c r="T122">
        <v>5</v>
      </c>
      <c r="U122">
        <v>1</v>
      </c>
      <c r="V122">
        <v>2</v>
      </c>
      <c r="W122">
        <v>0</v>
      </c>
      <c r="X122">
        <v>1</v>
      </c>
      <c r="Y122">
        <v>0</v>
      </c>
      <c r="Z122">
        <v>4</v>
      </c>
      <c r="AA122">
        <v>18</v>
      </c>
      <c r="AB122">
        <v>0</v>
      </c>
      <c r="AC122">
        <v>0</v>
      </c>
      <c r="AD122">
        <v>0</v>
      </c>
      <c r="AE122">
        <v>0</v>
      </c>
      <c r="AF122">
        <v>0</v>
      </c>
      <c r="AG122">
        <v>0</v>
      </c>
      <c r="AH122">
        <v>0</v>
      </c>
      <c r="AI122">
        <v>0</v>
      </c>
      <c r="AJ122">
        <v>0</v>
      </c>
      <c r="AK122">
        <v>0</v>
      </c>
      <c r="AL122">
        <v>0</v>
      </c>
      <c r="AM122">
        <v>0</v>
      </c>
      <c r="AN122">
        <v>0</v>
      </c>
      <c r="AO122">
        <v>0</v>
      </c>
      <c r="AP122">
        <v>0</v>
      </c>
      <c r="AQ122">
        <v>1</v>
      </c>
      <c r="AR122">
        <v>0</v>
      </c>
      <c r="AS122">
        <v>1</v>
      </c>
      <c r="AT122">
        <v>1</v>
      </c>
      <c r="AU122">
        <v>0</v>
      </c>
      <c r="AV122">
        <v>1</v>
      </c>
      <c r="AW122">
        <v>1</v>
      </c>
      <c r="AX122">
        <v>5</v>
      </c>
      <c r="AY122">
        <v>1</v>
      </c>
      <c r="AZ122">
        <v>2</v>
      </c>
      <c r="BA122">
        <v>0</v>
      </c>
      <c r="BB122">
        <v>1</v>
      </c>
      <c r="BC122">
        <v>0</v>
      </c>
      <c r="BD122">
        <v>4</v>
      </c>
      <c r="BE122">
        <v>18</v>
      </c>
      <c r="BF122">
        <v>1</v>
      </c>
      <c r="BG122">
        <v>0</v>
      </c>
      <c r="BH122" t="s">
        <v>1494</v>
      </c>
      <c r="BI122">
        <v>9128</v>
      </c>
      <c r="BJ122" t="s">
        <v>1494</v>
      </c>
      <c r="BK122">
        <v>38878</v>
      </c>
      <c r="BL122">
        <v>12</v>
      </c>
      <c r="BM122">
        <v>0</v>
      </c>
      <c r="BN122">
        <v>235.89</v>
      </c>
      <c r="BO122">
        <v>18</v>
      </c>
      <c r="BP122">
        <v>180988</v>
      </c>
      <c r="BQ122">
        <v>7251</v>
      </c>
      <c r="BR122">
        <v>57621</v>
      </c>
      <c r="BS122">
        <v>40606</v>
      </c>
      <c r="BT122">
        <v>60604</v>
      </c>
      <c r="BU122">
        <v>23963</v>
      </c>
      <c r="BV122">
        <v>182794</v>
      </c>
      <c r="BW122">
        <v>14484</v>
      </c>
      <c r="BX122">
        <v>204529</v>
      </c>
      <c r="BY122">
        <v>30</v>
      </c>
      <c r="BZ122">
        <v>9228</v>
      </c>
      <c r="CA122">
        <v>3308</v>
      </c>
      <c r="CB122">
        <v>8622</v>
      </c>
      <c r="CC122">
        <v>1370</v>
      </c>
      <c r="CD122">
        <v>22528</v>
      </c>
      <c r="CE122">
        <v>22558</v>
      </c>
      <c r="CF122">
        <v>7</v>
      </c>
      <c r="CG122">
        <v>3754</v>
      </c>
      <c r="CH122">
        <v>666</v>
      </c>
      <c r="CI122">
        <v>3401</v>
      </c>
      <c r="CJ122">
        <v>10232</v>
      </c>
      <c r="CK122">
        <v>9128</v>
      </c>
      <c r="CL122">
        <v>1857</v>
      </c>
      <c r="CM122">
        <v>2539139</v>
      </c>
      <c r="CN122">
        <v>6</v>
      </c>
      <c r="CO122">
        <v>7821</v>
      </c>
      <c r="CP122">
        <v>0</v>
      </c>
      <c r="CQ122">
        <v>7828</v>
      </c>
      <c r="CR122">
        <v>0</v>
      </c>
      <c r="CS122">
        <v>282</v>
      </c>
      <c r="CT122">
        <v>42</v>
      </c>
      <c r="CU122">
        <v>51</v>
      </c>
      <c r="DA122">
        <v>375</v>
      </c>
      <c r="DB122">
        <v>375</v>
      </c>
      <c r="DC122">
        <v>3</v>
      </c>
      <c r="DD122">
        <v>40.4</v>
      </c>
      <c r="DE122">
        <v>43.4</v>
      </c>
      <c r="DF122">
        <v>8</v>
      </c>
      <c r="DG122">
        <v>480</v>
      </c>
      <c r="DH122">
        <v>35890</v>
      </c>
      <c r="DI122">
        <v>11140</v>
      </c>
      <c r="DJ122">
        <v>41330</v>
      </c>
      <c r="DK122">
        <v>5354</v>
      </c>
      <c r="DL122">
        <v>93714</v>
      </c>
      <c r="DM122">
        <v>1119</v>
      </c>
      <c r="DN122">
        <v>98</v>
      </c>
      <c r="DO122">
        <v>616</v>
      </c>
      <c r="DP122">
        <v>38435</v>
      </c>
      <c r="DQ122">
        <v>22748</v>
      </c>
      <c r="DR122">
        <v>18499</v>
      </c>
      <c r="DS122">
        <v>11913</v>
      </c>
      <c r="DT122">
        <v>0</v>
      </c>
      <c r="DU122">
        <v>1833</v>
      </c>
      <c r="DV122">
        <v>52394</v>
      </c>
      <c r="DW122">
        <v>45458</v>
      </c>
      <c r="DX122">
        <v>61</v>
      </c>
      <c r="DY122">
        <v>67</v>
      </c>
      <c r="DZ122">
        <v>74</v>
      </c>
      <c r="EA122">
        <v>0</v>
      </c>
      <c r="EB122">
        <v>0</v>
      </c>
      <c r="EC122" t="s">
        <v>709</v>
      </c>
      <c r="ED122">
        <v>6140</v>
      </c>
      <c r="EE122">
        <v>28</v>
      </c>
      <c r="EF122">
        <v>54300</v>
      </c>
      <c r="EG122">
        <v>0</v>
      </c>
      <c r="EH122" t="s">
        <v>709</v>
      </c>
      <c r="EI122">
        <v>18</v>
      </c>
      <c r="EJ122">
        <v>444155</v>
      </c>
      <c r="EK122">
        <v>12</v>
      </c>
      <c r="EL122">
        <v>0</v>
      </c>
      <c r="EM122">
        <v>1185133</v>
      </c>
      <c r="EN122">
        <v>454681</v>
      </c>
      <c r="EO122">
        <v>2702.15</v>
      </c>
      <c r="EP122">
        <v>119822.91</v>
      </c>
      <c r="EQ122">
        <v>22332.06</v>
      </c>
      <c r="ER122">
        <v>20542.509999999998</v>
      </c>
      <c r="ES122">
        <v>0</v>
      </c>
      <c r="ET122">
        <v>839</v>
      </c>
      <c r="EU122">
        <v>8785.7800000000007</v>
      </c>
      <c r="EV122">
        <v>1680.9</v>
      </c>
      <c r="EW122">
        <v>484.92</v>
      </c>
      <c r="EX122">
        <v>57922.39</v>
      </c>
      <c r="EY122">
        <v>5787</v>
      </c>
      <c r="EZ122">
        <v>0</v>
      </c>
      <c r="FA122">
        <v>959</v>
      </c>
      <c r="FB122">
        <v>0</v>
      </c>
      <c r="FC122">
        <v>0</v>
      </c>
      <c r="FD122">
        <v>0</v>
      </c>
      <c r="FE122">
        <v>0</v>
      </c>
      <c r="FF122">
        <v>246858.62</v>
      </c>
      <c r="FG122">
        <v>120866</v>
      </c>
      <c r="FH122">
        <v>95307</v>
      </c>
      <c r="FI122">
        <v>26472</v>
      </c>
      <c r="FJ122">
        <v>0</v>
      </c>
      <c r="FK122">
        <v>0</v>
      </c>
      <c r="FL122">
        <v>2129317.62</v>
      </c>
      <c r="FM122" t="s">
        <v>5</v>
      </c>
      <c r="FN122" t="s">
        <v>5</v>
      </c>
      <c r="FO122">
        <v>43092.480000000003</v>
      </c>
      <c r="FP122" t="s">
        <v>5</v>
      </c>
      <c r="FQ122" t="s">
        <v>5</v>
      </c>
      <c r="FR122">
        <v>12433.55</v>
      </c>
      <c r="FS122">
        <v>0</v>
      </c>
      <c r="FT122">
        <v>60956</v>
      </c>
      <c r="FU122">
        <v>190615</v>
      </c>
      <c r="FV122">
        <v>0</v>
      </c>
      <c r="FW122">
        <v>0</v>
      </c>
      <c r="FX122">
        <v>0</v>
      </c>
      <c r="FY122">
        <v>1100000</v>
      </c>
      <c r="FZ122">
        <v>400000</v>
      </c>
      <c r="GA122">
        <v>246000</v>
      </c>
      <c r="GB122">
        <v>300000</v>
      </c>
      <c r="GC122">
        <v>2046000</v>
      </c>
      <c r="GD122">
        <v>300000</v>
      </c>
      <c r="GE122">
        <v>1746000</v>
      </c>
      <c r="GF122">
        <v>0</v>
      </c>
      <c r="GG122">
        <v>0</v>
      </c>
      <c r="GH122">
        <v>0</v>
      </c>
      <c r="GI122">
        <v>0</v>
      </c>
      <c r="GJ122">
        <v>0</v>
      </c>
      <c r="GK122">
        <v>0</v>
      </c>
      <c r="GL122">
        <v>0</v>
      </c>
      <c r="GM122">
        <v>0</v>
      </c>
      <c r="GN122">
        <v>0</v>
      </c>
      <c r="GO122">
        <v>0</v>
      </c>
      <c r="GP122">
        <v>0</v>
      </c>
      <c r="GQ122">
        <v>0</v>
      </c>
      <c r="GR122" t="s">
        <v>1495</v>
      </c>
      <c r="GS122">
        <v>0</v>
      </c>
      <c r="GT122">
        <v>0</v>
      </c>
      <c r="GU122" t="s">
        <v>1496</v>
      </c>
      <c r="GW122">
        <v>18</v>
      </c>
      <c r="GX122">
        <v>0</v>
      </c>
      <c r="GY122">
        <v>18</v>
      </c>
      <c r="GZ122">
        <v>0</v>
      </c>
      <c r="HA122">
        <v>0</v>
      </c>
      <c r="HB122">
        <v>0</v>
      </c>
      <c r="HG122"/>
      <c r="HH122"/>
      <c r="HI122"/>
      <c r="HJ122"/>
      <c r="HK122"/>
      <c r="HL122"/>
      <c r="HM122"/>
      <c r="HN122"/>
      <c r="HO122"/>
    </row>
    <row r="123" spans="1:223" ht="12.75" customHeight="1" x14ac:dyDescent="0.35">
      <c r="A123" s="428" t="s">
        <v>1007</v>
      </c>
      <c r="B123" s="429">
        <v>11</v>
      </c>
      <c r="C123" s="428" t="s">
        <v>1006</v>
      </c>
      <c r="D123" s="428" t="s">
        <v>1497</v>
      </c>
      <c r="E123" s="54" t="s">
        <v>1498</v>
      </c>
      <c r="F123" s="430" t="s">
        <v>1121</v>
      </c>
      <c r="G123" s="428">
        <v>22.5</v>
      </c>
      <c r="H123" s="428">
        <v>0</v>
      </c>
      <c r="I123" s="54" t="s">
        <v>45</v>
      </c>
      <c r="J123" s="54" t="s">
        <v>60</v>
      </c>
      <c r="L123" t="s">
        <v>863</v>
      </c>
      <c r="M123">
        <v>1</v>
      </c>
      <c r="N123">
        <v>0</v>
      </c>
      <c r="O123">
        <v>0</v>
      </c>
      <c r="P123">
        <v>0</v>
      </c>
      <c r="Q123">
        <v>0</v>
      </c>
      <c r="R123">
        <v>3</v>
      </c>
      <c r="S123">
        <v>1</v>
      </c>
      <c r="T123">
        <v>0</v>
      </c>
      <c r="U123">
        <v>1</v>
      </c>
      <c r="V123">
        <v>2</v>
      </c>
      <c r="W123">
        <v>2</v>
      </c>
      <c r="X123">
        <v>0</v>
      </c>
      <c r="Y123">
        <v>0</v>
      </c>
      <c r="Z123">
        <v>1</v>
      </c>
      <c r="AA123">
        <v>11</v>
      </c>
      <c r="AB123">
        <v>0</v>
      </c>
      <c r="AC123">
        <v>0</v>
      </c>
      <c r="AD123">
        <v>0</v>
      </c>
      <c r="AE123">
        <v>0</v>
      </c>
      <c r="AF123">
        <v>0</v>
      </c>
      <c r="AG123">
        <v>0</v>
      </c>
      <c r="AH123">
        <v>0</v>
      </c>
      <c r="AI123">
        <v>0</v>
      </c>
      <c r="AJ123">
        <v>0</v>
      </c>
      <c r="AK123">
        <v>0</v>
      </c>
      <c r="AL123">
        <v>0</v>
      </c>
      <c r="AM123">
        <v>0</v>
      </c>
      <c r="AN123">
        <v>0</v>
      </c>
      <c r="AO123">
        <v>0</v>
      </c>
      <c r="AP123">
        <v>0</v>
      </c>
      <c r="AQ123">
        <v>1</v>
      </c>
      <c r="AR123">
        <v>0</v>
      </c>
      <c r="AS123">
        <v>0</v>
      </c>
      <c r="AT123">
        <v>0</v>
      </c>
      <c r="AU123">
        <v>0</v>
      </c>
      <c r="AV123">
        <v>3</v>
      </c>
      <c r="AW123">
        <v>1</v>
      </c>
      <c r="AX123">
        <v>0</v>
      </c>
      <c r="AY123">
        <v>1</v>
      </c>
      <c r="AZ123">
        <v>2</v>
      </c>
      <c r="BA123">
        <v>2</v>
      </c>
      <c r="BB123">
        <v>0</v>
      </c>
      <c r="BC123">
        <v>0</v>
      </c>
      <c r="BD123">
        <v>1</v>
      </c>
      <c r="BE123">
        <v>11</v>
      </c>
      <c r="BF123">
        <v>0</v>
      </c>
      <c r="BG123">
        <v>0</v>
      </c>
      <c r="BH123" t="s">
        <v>1499</v>
      </c>
      <c r="BI123">
        <v>1522</v>
      </c>
      <c r="BJ123" t="s">
        <v>1499</v>
      </c>
      <c r="BK123">
        <v>14892</v>
      </c>
      <c r="BL123">
        <v>66</v>
      </c>
      <c r="BM123">
        <v>0</v>
      </c>
      <c r="BN123">
        <v>0</v>
      </c>
      <c r="BO123">
        <v>10</v>
      </c>
      <c r="BP123">
        <v>200172</v>
      </c>
      <c r="BQ123">
        <v>10410</v>
      </c>
      <c r="BR123">
        <v>54878</v>
      </c>
      <c r="BS123">
        <v>45174</v>
      </c>
      <c r="BT123">
        <v>43184</v>
      </c>
      <c r="BU123">
        <v>8786</v>
      </c>
      <c r="BV123">
        <v>152022</v>
      </c>
      <c r="BW123">
        <v>26300</v>
      </c>
      <c r="BX123">
        <v>188732</v>
      </c>
      <c r="BY123">
        <v>6</v>
      </c>
      <c r="BZ123">
        <v>5278</v>
      </c>
      <c r="CA123">
        <v>2260</v>
      </c>
      <c r="CB123">
        <v>2640</v>
      </c>
      <c r="CC123">
        <v>156</v>
      </c>
      <c r="CD123">
        <v>10334</v>
      </c>
      <c r="CE123">
        <v>10340</v>
      </c>
      <c r="CF123">
        <v>0</v>
      </c>
      <c r="CG123">
        <v>3322</v>
      </c>
      <c r="CH123">
        <v>295</v>
      </c>
      <c r="CI123">
        <v>5464</v>
      </c>
      <c r="CJ123">
        <v>3108</v>
      </c>
      <c r="CK123">
        <v>1522</v>
      </c>
      <c r="CL123">
        <v>2483</v>
      </c>
      <c r="CM123">
        <v>0</v>
      </c>
      <c r="CN123">
        <v>10</v>
      </c>
      <c r="CO123">
        <v>9081</v>
      </c>
      <c r="CP123">
        <v>1977</v>
      </c>
      <c r="CQ123">
        <v>11058</v>
      </c>
      <c r="CR123">
        <v>0</v>
      </c>
      <c r="CS123">
        <v>431</v>
      </c>
      <c r="CT123">
        <v>0</v>
      </c>
      <c r="CU123">
        <v>0</v>
      </c>
      <c r="DA123">
        <v>431</v>
      </c>
      <c r="DB123">
        <v>431</v>
      </c>
      <c r="DC123">
        <v>7.4</v>
      </c>
      <c r="DD123">
        <v>21.445</v>
      </c>
      <c r="DE123">
        <v>28.844999999999999</v>
      </c>
      <c r="DF123">
        <v>50</v>
      </c>
      <c r="DG123">
        <v>0</v>
      </c>
      <c r="DH123">
        <v>94747</v>
      </c>
      <c r="DI123">
        <v>33367</v>
      </c>
      <c r="DJ123">
        <v>21774</v>
      </c>
      <c r="DK123">
        <v>2919</v>
      </c>
      <c r="DL123">
        <v>152807</v>
      </c>
      <c r="DM123">
        <v>2535</v>
      </c>
      <c r="DN123">
        <v>37</v>
      </c>
      <c r="DO123">
        <v>700</v>
      </c>
      <c r="DP123">
        <v>44981</v>
      </c>
      <c r="DQ123">
        <v>67627</v>
      </c>
      <c r="DR123">
        <v>48039</v>
      </c>
      <c r="DS123">
        <v>0</v>
      </c>
      <c r="DT123">
        <v>0</v>
      </c>
      <c r="DU123">
        <v>3272</v>
      </c>
      <c r="DV123">
        <v>44997</v>
      </c>
      <c r="DW123">
        <v>40900</v>
      </c>
      <c r="DX123">
        <v>30</v>
      </c>
      <c r="DY123">
        <v>33</v>
      </c>
      <c r="DZ123">
        <v>37</v>
      </c>
      <c r="EA123">
        <v>0</v>
      </c>
      <c r="EB123">
        <v>0</v>
      </c>
      <c r="EC123" t="s">
        <v>709</v>
      </c>
      <c r="ED123">
        <v>6204</v>
      </c>
      <c r="EE123">
        <v>88</v>
      </c>
      <c r="EF123">
        <v>46740</v>
      </c>
      <c r="EG123">
        <v>0</v>
      </c>
      <c r="EH123" t="s">
        <v>709</v>
      </c>
      <c r="EI123">
        <v>10</v>
      </c>
      <c r="EJ123">
        <v>140109</v>
      </c>
      <c r="EK123">
        <v>2</v>
      </c>
      <c r="EL123">
        <v>6</v>
      </c>
      <c r="EM123">
        <v>954333</v>
      </c>
      <c r="EN123">
        <v>225078</v>
      </c>
      <c r="EO123">
        <v>100</v>
      </c>
      <c r="EP123">
        <v>51000</v>
      </c>
      <c r="EQ123">
        <v>21000</v>
      </c>
      <c r="ER123">
        <v>12000</v>
      </c>
      <c r="ES123">
        <v>1000</v>
      </c>
      <c r="ET123">
        <v>1754</v>
      </c>
      <c r="EU123">
        <v>18000</v>
      </c>
      <c r="EV123">
        <v>0</v>
      </c>
      <c r="EW123">
        <v>0</v>
      </c>
      <c r="EX123">
        <v>18761</v>
      </c>
      <c r="EY123">
        <v>9000</v>
      </c>
      <c r="EZ123">
        <v>19000</v>
      </c>
      <c r="FA123">
        <v>0</v>
      </c>
      <c r="FB123">
        <v>0</v>
      </c>
      <c r="FC123">
        <v>30000</v>
      </c>
      <c r="FD123">
        <v>0</v>
      </c>
      <c r="FE123">
        <v>0</v>
      </c>
      <c r="FF123">
        <v>181615</v>
      </c>
      <c r="FG123">
        <v>104259</v>
      </c>
      <c r="FH123">
        <v>72034</v>
      </c>
      <c r="FI123">
        <v>10126</v>
      </c>
      <c r="FJ123">
        <v>0</v>
      </c>
      <c r="FK123">
        <v>316895</v>
      </c>
      <c r="FL123">
        <v>1864340</v>
      </c>
      <c r="FM123">
        <v>0</v>
      </c>
      <c r="FN123">
        <v>125</v>
      </c>
      <c r="FO123">
        <v>1655</v>
      </c>
      <c r="FP123">
        <v>0</v>
      </c>
      <c r="FQ123">
        <v>0</v>
      </c>
      <c r="FR123">
        <v>53089</v>
      </c>
      <c r="FS123">
        <v>0</v>
      </c>
      <c r="FT123">
        <v>8595</v>
      </c>
      <c r="FU123">
        <v>15353</v>
      </c>
      <c r="FV123">
        <v>78817</v>
      </c>
      <c r="FW123">
        <v>1785523</v>
      </c>
      <c r="FX123">
        <v>141717</v>
      </c>
      <c r="FY123">
        <v>992241</v>
      </c>
      <c r="FZ123">
        <v>225078</v>
      </c>
      <c r="GA123">
        <v>209555</v>
      </c>
      <c r="GB123">
        <v>486103</v>
      </c>
      <c r="GC123">
        <v>1912977</v>
      </c>
      <c r="GD123">
        <v>87239</v>
      </c>
      <c r="GE123">
        <v>1825738</v>
      </c>
      <c r="GF123">
        <v>141717</v>
      </c>
      <c r="GG123">
        <v>0</v>
      </c>
      <c r="GH123">
        <v>7994</v>
      </c>
      <c r="GI123">
        <v>0</v>
      </c>
      <c r="GJ123">
        <v>0</v>
      </c>
      <c r="GK123">
        <v>0</v>
      </c>
      <c r="GL123">
        <v>0</v>
      </c>
      <c r="GM123">
        <v>7994</v>
      </c>
      <c r="GN123">
        <v>0</v>
      </c>
      <c r="GO123">
        <v>0</v>
      </c>
      <c r="GP123">
        <v>0</v>
      </c>
      <c r="GQ123">
        <v>0</v>
      </c>
      <c r="GR123">
        <v>0</v>
      </c>
      <c r="GS123">
        <v>0</v>
      </c>
      <c r="GT123" t="s">
        <v>1500</v>
      </c>
      <c r="GU123" t="s">
        <v>1501</v>
      </c>
      <c r="GW123">
        <v>11</v>
      </c>
      <c r="GX123">
        <v>0</v>
      </c>
      <c r="GY123">
        <v>7</v>
      </c>
      <c r="GZ123">
        <v>4</v>
      </c>
      <c r="HA123">
        <v>0</v>
      </c>
      <c r="HB123">
        <v>0</v>
      </c>
      <c r="HG123"/>
      <c r="HH123"/>
      <c r="HI123"/>
      <c r="HJ123"/>
      <c r="HK123"/>
      <c r="HL123"/>
      <c r="HM123"/>
      <c r="HN123"/>
      <c r="HO123"/>
    </row>
    <row r="124" spans="1:223" ht="12.75" customHeight="1" x14ac:dyDescent="0.35">
      <c r="A124" s="428" t="s">
        <v>1007</v>
      </c>
      <c r="B124" s="429">
        <v>12</v>
      </c>
      <c r="C124" s="428" t="s">
        <v>1006</v>
      </c>
      <c r="D124" s="428" t="s">
        <v>1502</v>
      </c>
      <c r="E124" s="54" t="s">
        <v>1503</v>
      </c>
      <c r="F124" s="430" t="s">
        <v>1121</v>
      </c>
      <c r="G124" s="428">
        <v>45</v>
      </c>
      <c r="H124" s="428">
        <v>0</v>
      </c>
      <c r="I124" s="54" t="s">
        <v>45</v>
      </c>
      <c r="J124" s="54" t="s">
        <v>60</v>
      </c>
      <c r="L124" t="s">
        <v>1069</v>
      </c>
      <c r="M124">
        <v>0</v>
      </c>
      <c r="N124">
        <v>0</v>
      </c>
      <c r="O124">
        <v>0</v>
      </c>
      <c r="P124">
        <v>0</v>
      </c>
      <c r="Q124">
        <v>3</v>
      </c>
      <c r="R124">
        <v>0</v>
      </c>
      <c r="S124">
        <v>0</v>
      </c>
      <c r="T124">
        <v>0</v>
      </c>
      <c r="U124">
        <v>0</v>
      </c>
      <c r="V124">
        <v>0</v>
      </c>
      <c r="W124">
        <v>0</v>
      </c>
      <c r="X124">
        <v>1</v>
      </c>
      <c r="Y124">
        <v>0</v>
      </c>
      <c r="Z124">
        <v>0</v>
      </c>
      <c r="AA124">
        <v>4</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3</v>
      </c>
      <c r="AV124">
        <v>0</v>
      </c>
      <c r="AW124">
        <v>0</v>
      </c>
      <c r="AX124">
        <v>0</v>
      </c>
      <c r="AY124">
        <v>0</v>
      </c>
      <c r="AZ124">
        <v>0</v>
      </c>
      <c r="BA124">
        <v>0</v>
      </c>
      <c r="BB124">
        <v>1</v>
      </c>
      <c r="BC124">
        <v>0</v>
      </c>
      <c r="BD124">
        <v>0</v>
      </c>
      <c r="BE124">
        <v>4</v>
      </c>
      <c r="BF124">
        <v>0</v>
      </c>
      <c r="BG124">
        <v>0</v>
      </c>
      <c r="BH124" t="s">
        <v>1504</v>
      </c>
      <c r="BI124">
        <v>2748</v>
      </c>
      <c r="BJ124" t="s">
        <v>1504</v>
      </c>
      <c r="BK124">
        <v>3779</v>
      </c>
      <c r="BL124">
        <v>72</v>
      </c>
      <c r="BM124">
        <v>0</v>
      </c>
      <c r="BN124">
        <v>572</v>
      </c>
      <c r="BO124">
        <v>3</v>
      </c>
      <c r="BP124">
        <v>108711</v>
      </c>
      <c r="BQ124">
        <v>4156</v>
      </c>
      <c r="BR124">
        <v>39217</v>
      </c>
      <c r="BS124">
        <v>30932</v>
      </c>
      <c r="BT124">
        <v>25955</v>
      </c>
      <c r="BU124">
        <v>10950</v>
      </c>
      <c r="BV124">
        <v>107054</v>
      </c>
      <c r="BW124">
        <v>1026</v>
      </c>
      <c r="BX124">
        <v>112236</v>
      </c>
      <c r="BY124">
        <v>49</v>
      </c>
      <c r="BZ124">
        <v>3785</v>
      </c>
      <c r="CA124">
        <v>967</v>
      </c>
      <c r="CB124">
        <v>2799</v>
      </c>
      <c r="CC124">
        <v>580</v>
      </c>
      <c r="CD124">
        <v>8131</v>
      </c>
      <c r="CE124">
        <v>8180</v>
      </c>
      <c r="CF124">
        <v>0</v>
      </c>
      <c r="CG124">
        <v>3255</v>
      </c>
      <c r="CH124">
        <v>683</v>
      </c>
      <c r="CI124">
        <v>0</v>
      </c>
      <c r="CJ124">
        <v>30293</v>
      </c>
      <c r="CK124">
        <v>2748</v>
      </c>
      <c r="CL124">
        <v>22002</v>
      </c>
      <c r="CM124">
        <v>0</v>
      </c>
      <c r="CN124">
        <v>0</v>
      </c>
      <c r="CO124">
        <v>3938</v>
      </c>
      <c r="CP124">
        <v>0</v>
      </c>
      <c r="CQ124">
        <v>3938</v>
      </c>
      <c r="CR124">
        <v>0</v>
      </c>
      <c r="CS124">
        <v>300</v>
      </c>
      <c r="CT124">
        <v>69</v>
      </c>
      <c r="CU124">
        <v>0</v>
      </c>
      <c r="DA124">
        <v>369</v>
      </c>
      <c r="DB124">
        <v>369</v>
      </c>
      <c r="DC124">
        <v>3.2</v>
      </c>
      <c r="DD124">
        <v>13.9</v>
      </c>
      <c r="DE124">
        <v>17.100000000000001</v>
      </c>
      <c r="DF124">
        <v>12</v>
      </c>
      <c r="DG124">
        <v>0</v>
      </c>
      <c r="DH124">
        <v>26377</v>
      </c>
      <c r="DI124">
        <v>3680</v>
      </c>
      <c r="DJ124">
        <v>7397</v>
      </c>
      <c r="DK124">
        <v>1197</v>
      </c>
      <c r="DL124">
        <v>38651</v>
      </c>
      <c r="DM124">
        <v>1872</v>
      </c>
      <c r="DN124">
        <v>38</v>
      </c>
      <c r="DO124">
        <v>0</v>
      </c>
      <c r="DP124">
        <v>17160</v>
      </c>
      <c r="DQ124">
        <v>19762</v>
      </c>
      <c r="DR124">
        <v>11006</v>
      </c>
      <c r="DS124">
        <v>0</v>
      </c>
      <c r="DT124">
        <v>0</v>
      </c>
      <c r="DU124">
        <v>1910</v>
      </c>
      <c r="DV124">
        <v>5050</v>
      </c>
      <c r="DW124">
        <v>149</v>
      </c>
      <c r="DX124">
        <v>47</v>
      </c>
      <c r="DY124">
        <v>56</v>
      </c>
      <c r="DZ124">
        <v>100</v>
      </c>
      <c r="EA124">
        <v>0</v>
      </c>
      <c r="EB124">
        <v>0</v>
      </c>
      <c r="EC124" t="s">
        <v>709</v>
      </c>
      <c r="ED124">
        <v>3516</v>
      </c>
      <c r="EE124">
        <v>94</v>
      </c>
      <c r="EF124">
        <v>4110</v>
      </c>
      <c r="EG124">
        <v>0</v>
      </c>
      <c r="EH124" t="s">
        <v>709</v>
      </c>
      <c r="EI124">
        <v>3</v>
      </c>
      <c r="EJ124">
        <v>22468</v>
      </c>
      <c r="EK124">
        <v>127</v>
      </c>
      <c r="EL124">
        <v>584</v>
      </c>
      <c r="EM124">
        <v>493451</v>
      </c>
      <c r="EN124">
        <v>116017</v>
      </c>
      <c r="EO124">
        <v>564.17999999999995</v>
      </c>
      <c r="EP124">
        <v>35886</v>
      </c>
      <c r="EQ124">
        <v>9209</v>
      </c>
      <c r="ER124">
        <v>11781</v>
      </c>
      <c r="ES124">
        <v>3397</v>
      </c>
      <c r="ET124">
        <v>625</v>
      </c>
      <c r="EU124">
        <v>9767</v>
      </c>
      <c r="EV124">
        <v>1797</v>
      </c>
      <c r="EW124">
        <v>0</v>
      </c>
      <c r="EX124">
        <v>3000</v>
      </c>
      <c r="EY124">
        <v>826</v>
      </c>
      <c r="EZ124">
        <v>3000</v>
      </c>
      <c r="FA124">
        <v>0</v>
      </c>
      <c r="FB124">
        <v>0</v>
      </c>
      <c r="FC124">
        <v>0</v>
      </c>
      <c r="FD124">
        <v>16847</v>
      </c>
      <c r="FE124">
        <v>0</v>
      </c>
      <c r="FF124">
        <v>96699.18</v>
      </c>
      <c r="FG124">
        <v>15662</v>
      </c>
      <c r="FH124">
        <v>598</v>
      </c>
      <c r="FI124">
        <v>6025</v>
      </c>
      <c r="FJ124">
        <v>0</v>
      </c>
      <c r="FK124">
        <v>0</v>
      </c>
      <c r="FL124">
        <v>728452.18</v>
      </c>
      <c r="FM124">
        <v>1</v>
      </c>
      <c r="FN124">
        <v>0</v>
      </c>
      <c r="FO124">
        <v>0</v>
      </c>
      <c r="FP124">
        <v>0</v>
      </c>
      <c r="FQ124">
        <v>0</v>
      </c>
      <c r="FR124">
        <v>23644</v>
      </c>
      <c r="FS124">
        <v>0</v>
      </c>
      <c r="FT124">
        <v>536</v>
      </c>
      <c r="FU124">
        <v>0</v>
      </c>
      <c r="FV124">
        <v>24181</v>
      </c>
      <c r="FW124">
        <v>704271.18</v>
      </c>
      <c r="FX124">
        <v>0</v>
      </c>
      <c r="FY124">
        <v>582315</v>
      </c>
      <c r="FZ124">
        <v>109477</v>
      </c>
      <c r="GA124">
        <v>119569</v>
      </c>
      <c r="GB124">
        <v>6407</v>
      </c>
      <c r="GC124">
        <v>817768</v>
      </c>
      <c r="GD124">
        <v>19670</v>
      </c>
      <c r="GE124">
        <v>798098</v>
      </c>
      <c r="GF124">
        <v>0</v>
      </c>
      <c r="GG124">
        <v>0</v>
      </c>
      <c r="GH124">
        <v>0</v>
      </c>
      <c r="GI124">
        <v>0</v>
      </c>
      <c r="GJ124">
        <v>0</v>
      </c>
      <c r="GK124">
        <v>0</v>
      </c>
      <c r="GL124">
        <v>0</v>
      </c>
      <c r="GM124">
        <v>0</v>
      </c>
      <c r="GN124">
        <v>0</v>
      </c>
      <c r="GO124">
        <v>0</v>
      </c>
      <c r="GP124">
        <v>0</v>
      </c>
      <c r="GQ124" t="s">
        <v>1505</v>
      </c>
      <c r="GR124">
        <v>0</v>
      </c>
      <c r="GS124">
        <v>0</v>
      </c>
      <c r="GT124">
        <v>0</v>
      </c>
      <c r="GU124" t="s">
        <v>1506</v>
      </c>
      <c r="GW124">
        <v>4</v>
      </c>
      <c r="GX124">
        <v>0</v>
      </c>
      <c r="GY124">
        <v>4</v>
      </c>
      <c r="GZ124">
        <v>0</v>
      </c>
      <c r="HA124">
        <v>0</v>
      </c>
      <c r="HB124">
        <v>0</v>
      </c>
      <c r="HG124"/>
      <c r="HH124"/>
      <c r="HI124"/>
      <c r="HJ124"/>
      <c r="HK124"/>
      <c r="HL124"/>
      <c r="HM124"/>
      <c r="HN124"/>
      <c r="HO124"/>
    </row>
    <row r="125" spans="1:223" ht="12.75" customHeight="1" x14ac:dyDescent="0.35">
      <c r="A125" s="428" t="s">
        <v>1007</v>
      </c>
      <c r="B125" s="429">
        <v>13</v>
      </c>
      <c r="C125" s="428" t="s">
        <v>1006</v>
      </c>
      <c r="D125" s="428" t="s">
        <v>1507</v>
      </c>
      <c r="E125" s="54" t="s">
        <v>1508</v>
      </c>
      <c r="F125" s="430" t="s">
        <v>1121</v>
      </c>
      <c r="G125" s="428">
        <v>25</v>
      </c>
      <c r="H125" s="428">
        <v>0</v>
      </c>
      <c r="I125" s="54" t="s">
        <v>45</v>
      </c>
      <c r="J125" s="54" t="s">
        <v>60</v>
      </c>
      <c r="L125" t="s">
        <v>1087</v>
      </c>
      <c r="M125">
        <v>0</v>
      </c>
      <c r="N125">
        <v>0</v>
      </c>
      <c r="O125">
        <v>4</v>
      </c>
      <c r="P125">
        <v>2</v>
      </c>
      <c r="Q125">
        <v>1</v>
      </c>
      <c r="R125">
        <v>4</v>
      </c>
      <c r="S125">
        <v>1</v>
      </c>
      <c r="T125">
        <v>3</v>
      </c>
      <c r="U125">
        <v>2</v>
      </c>
      <c r="V125">
        <v>1</v>
      </c>
      <c r="W125">
        <v>0</v>
      </c>
      <c r="X125">
        <v>3</v>
      </c>
      <c r="Y125">
        <v>0</v>
      </c>
      <c r="Z125">
        <v>1</v>
      </c>
      <c r="AA125">
        <v>22</v>
      </c>
      <c r="AB125">
        <v>0</v>
      </c>
      <c r="AC125">
        <v>0</v>
      </c>
      <c r="AD125">
        <v>0</v>
      </c>
      <c r="AE125">
        <v>0</v>
      </c>
      <c r="AF125">
        <v>1</v>
      </c>
      <c r="AG125">
        <v>0</v>
      </c>
      <c r="AH125">
        <v>1</v>
      </c>
      <c r="AI125">
        <v>1</v>
      </c>
      <c r="AJ125">
        <v>3</v>
      </c>
      <c r="AK125">
        <v>3</v>
      </c>
      <c r="AL125">
        <v>2</v>
      </c>
      <c r="AM125">
        <v>0</v>
      </c>
      <c r="AN125">
        <v>0</v>
      </c>
      <c r="AO125">
        <v>1</v>
      </c>
      <c r="AP125">
        <v>12</v>
      </c>
      <c r="AQ125">
        <v>0</v>
      </c>
      <c r="AR125">
        <v>0</v>
      </c>
      <c r="AS125">
        <v>4</v>
      </c>
      <c r="AT125">
        <v>2</v>
      </c>
      <c r="AU125">
        <v>2</v>
      </c>
      <c r="AV125">
        <v>4</v>
      </c>
      <c r="AW125">
        <v>2</v>
      </c>
      <c r="AX125">
        <v>4</v>
      </c>
      <c r="AY125">
        <v>5</v>
      </c>
      <c r="AZ125">
        <v>4</v>
      </c>
      <c r="BA125">
        <v>2</v>
      </c>
      <c r="BB125">
        <v>3</v>
      </c>
      <c r="BC125">
        <v>0</v>
      </c>
      <c r="BD125">
        <v>2</v>
      </c>
      <c r="BE125">
        <v>34</v>
      </c>
      <c r="BF125">
        <v>0</v>
      </c>
      <c r="BG125">
        <v>0</v>
      </c>
      <c r="BH125" t="s">
        <v>1396</v>
      </c>
      <c r="BI125">
        <v>6080</v>
      </c>
      <c r="BJ125" t="s">
        <v>1396</v>
      </c>
      <c r="BK125">
        <v>22013</v>
      </c>
      <c r="BL125">
        <v>17</v>
      </c>
      <c r="BM125">
        <v>27417</v>
      </c>
      <c r="BN125">
        <v>7194.73</v>
      </c>
      <c r="BO125">
        <v>18</v>
      </c>
      <c r="BP125">
        <v>516016</v>
      </c>
      <c r="BQ125">
        <v>55229</v>
      </c>
      <c r="BR125">
        <v>173771</v>
      </c>
      <c r="BS125">
        <v>152806</v>
      </c>
      <c r="BT125">
        <v>117024</v>
      </c>
      <c r="BU125">
        <v>25493</v>
      </c>
      <c r="BV125">
        <v>469094</v>
      </c>
      <c r="BW125">
        <v>1052</v>
      </c>
      <c r="BX125">
        <v>525375</v>
      </c>
      <c r="BY125">
        <v>647</v>
      </c>
      <c r="BZ125">
        <v>21256</v>
      </c>
      <c r="CA125">
        <v>6589</v>
      </c>
      <c r="CB125">
        <v>10642</v>
      </c>
      <c r="CC125">
        <v>1310</v>
      </c>
      <c r="CD125">
        <v>39797</v>
      </c>
      <c r="CE125">
        <v>40444</v>
      </c>
      <c r="CF125">
        <v>0</v>
      </c>
      <c r="CG125">
        <v>14641</v>
      </c>
      <c r="CH125">
        <v>130</v>
      </c>
      <c r="CI125">
        <v>60235</v>
      </c>
      <c r="CJ125">
        <v>7368</v>
      </c>
      <c r="CK125">
        <v>6080</v>
      </c>
      <c r="CL125">
        <v>4947</v>
      </c>
      <c r="CM125">
        <v>0</v>
      </c>
      <c r="CN125">
        <v>0</v>
      </c>
      <c r="CO125">
        <v>75006</v>
      </c>
      <c r="CP125">
        <v>216</v>
      </c>
      <c r="CQ125">
        <v>75222</v>
      </c>
      <c r="CR125">
        <v>0</v>
      </c>
      <c r="CS125">
        <v>872</v>
      </c>
      <c r="CT125">
        <v>1</v>
      </c>
      <c r="CU125">
        <v>140</v>
      </c>
      <c r="DA125">
        <v>1013</v>
      </c>
      <c r="DB125">
        <v>1013</v>
      </c>
      <c r="DC125">
        <v>0</v>
      </c>
      <c r="DD125">
        <v>123.1</v>
      </c>
      <c r="DE125">
        <v>0</v>
      </c>
      <c r="DF125">
        <v>0</v>
      </c>
      <c r="DG125">
        <v>0</v>
      </c>
      <c r="DH125">
        <v>153300</v>
      </c>
      <c r="DI125">
        <v>48925</v>
      </c>
      <c r="DJ125">
        <v>83492</v>
      </c>
      <c r="DK125">
        <v>9571</v>
      </c>
      <c r="DL125">
        <v>295288</v>
      </c>
      <c r="DM125">
        <v>11518</v>
      </c>
      <c r="DN125">
        <v>31</v>
      </c>
      <c r="DO125">
        <v>3636</v>
      </c>
      <c r="DP125">
        <v>123276</v>
      </c>
      <c r="DQ125">
        <v>591633</v>
      </c>
      <c r="DR125">
        <v>105522</v>
      </c>
      <c r="DS125">
        <v>0</v>
      </c>
      <c r="DT125">
        <v>0</v>
      </c>
      <c r="DU125">
        <v>15185</v>
      </c>
      <c r="DV125">
        <v>111073</v>
      </c>
      <c r="DW125">
        <v>88860</v>
      </c>
      <c r="DX125">
        <v>71.53</v>
      </c>
      <c r="DY125">
        <v>81.12</v>
      </c>
      <c r="DZ125">
        <v>88.35</v>
      </c>
      <c r="EA125">
        <v>2754</v>
      </c>
      <c r="EB125">
        <v>0</v>
      </c>
      <c r="EC125" t="s">
        <v>709</v>
      </c>
      <c r="ED125">
        <v>2584</v>
      </c>
      <c r="EE125">
        <v>420</v>
      </c>
      <c r="EF125">
        <v>152368</v>
      </c>
      <c r="EG125">
        <v>0</v>
      </c>
      <c r="EH125" t="s">
        <v>709</v>
      </c>
      <c r="EI125">
        <v>18</v>
      </c>
      <c r="EJ125">
        <v>6490710</v>
      </c>
      <c r="EK125">
        <v>0</v>
      </c>
      <c r="EL125">
        <v>0</v>
      </c>
      <c r="EM125">
        <v>3986720.38</v>
      </c>
      <c r="EN125">
        <v>12731.73</v>
      </c>
      <c r="EO125">
        <v>795509.82</v>
      </c>
      <c r="EP125">
        <v>0</v>
      </c>
      <c r="EQ125">
        <v>0</v>
      </c>
      <c r="ER125">
        <v>0</v>
      </c>
      <c r="ES125">
        <v>0</v>
      </c>
      <c r="ET125">
        <v>0</v>
      </c>
      <c r="EU125">
        <v>0</v>
      </c>
      <c r="EV125">
        <v>0</v>
      </c>
      <c r="EW125">
        <v>0</v>
      </c>
      <c r="EX125">
        <v>0</v>
      </c>
      <c r="EY125">
        <v>0</v>
      </c>
      <c r="EZ125">
        <v>0</v>
      </c>
      <c r="FA125">
        <v>0</v>
      </c>
      <c r="FB125">
        <v>0</v>
      </c>
      <c r="FC125">
        <v>0</v>
      </c>
      <c r="FD125">
        <v>0</v>
      </c>
      <c r="FE125">
        <v>0</v>
      </c>
      <c r="FF125">
        <v>0</v>
      </c>
      <c r="FG125">
        <v>149493.01</v>
      </c>
      <c r="FH125">
        <v>102439.74</v>
      </c>
      <c r="FI125">
        <v>58902.91</v>
      </c>
      <c r="FJ125">
        <v>7678.64</v>
      </c>
      <c r="FK125">
        <v>0</v>
      </c>
      <c r="FL125">
        <v>0</v>
      </c>
      <c r="FM125">
        <v>34865</v>
      </c>
      <c r="FN125">
        <v>0</v>
      </c>
      <c r="FO125">
        <v>2150</v>
      </c>
      <c r="FP125">
        <v>0</v>
      </c>
      <c r="FQ125">
        <v>0</v>
      </c>
      <c r="FR125">
        <v>0</v>
      </c>
      <c r="FS125">
        <v>0</v>
      </c>
      <c r="FT125">
        <v>200898</v>
      </c>
      <c r="FU125">
        <v>123225</v>
      </c>
      <c r="FV125">
        <v>0</v>
      </c>
      <c r="FW125">
        <v>0</v>
      </c>
      <c r="FX125">
        <v>75123</v>
      </c>
      <c r="FY125">
        <v>3970912</v>
      </c>
      <c r="FZ125">
        <v>15043</v>
      </c>
      <c r="GA125">
        <v>537109</v>
      </c>
      <c r="GB125">
        <v>352430</v>
      </c>
      <c r="GC125">
        <v>4875494</v>
      </c>
      <c r="GD125">
        <v>316305</v>
      </c>
      <c r="GE125">
        <v>4559189</v>
      </c>
      <c r="GF125">
        <v>75123</v>
      </c>
      <c r="GG125">
        <v>0</v>
      </c>
      <c r="GH125">
        <v>161876.54</v>
      </c>
      <c r="GI125">
        <v>0</v>
      </c>
      <c r="GJ125">
        <v>0</v>
      </c>
      <c r="GK125">
        <v>0</v>
      </c>
      <c r="GL125">
        <v>62152.47</v>
      </c>
      <c r="GM125">
        <v>0</v>
      </c>
      <c r="GN125">
        <v>0</v>
      </c>
      <c r="GO125">
        <v>0</v>
      </c>
      <c r="GP125">
        <v>0</v>
      </c>
      <c r="GQ125">
        <v>0</v>
      </c>
      <c r="GR125">
        <v>0</v>
      </c>
      <c r="GS125">
        <v>0</v>
      </c>
      <c r="GT125">
        <v>0</v>
      </c>
      <c r="GU125"/>
      <c r="GW125"/>
      <c r="GX125"/>
      <c r="GY125"/>
      <c r="GZ125"/>
      <c r="HA125"/>
      <c r="HB125">
        <v>0</v>
      </c>
      <c r="HG125"/>
      <c r="HH125"/>
      <c r="HI125"/>
      <c r="HJ125"/>
      <c r="HK125"/>
      <c r="HL125"/>
      <c r="HM125"/>
      <c r="HN125"/>
      <c r="HO125" s="423"/>
    </row>
    <row r="126" spans="1:223" ht="12.75" customHeight="1" x14ac:dyDescent="0.35">
      <c r="A126" s="428" t="s">
        <v>1007</v>
      </c>
      <c r="B126" s="429">
        <v>14</v>
      </c>
      <c r="C126" s="428" t="s">
        <v>1006</v>
      </c>
      <c r="D126" s="428" t="s">
        <v>1509</v>
      </c>
      <c r="E126" s="54" t="s">
        <v>1510</v>
      </c>
      <c r="F126" s="430" t="s">
        <v>1140</v>
      </c>
      <c r="G126" s="428">
        <v>14.1</v>
      </c>
      <c r="H126" s="428">
        <v>0</v>
      </c>
      <c r="I126" s="54" t="s">
        <v>45</v>
      </c>
      <c r="J126" s="54" t="s">
        <v>60</v>
      </c>
      <c r="L126" t="s">
        <v>941</v>
      </c>
      <c r="M126">
        <v>0</v>
      </c>
      <c r="N126">
        <v>0</v>
      </c>
      <c r="O126">
        <v>0</v>
      </c>
      <c r="P126">
        <v>1</v>
      </c>
      <c r="Q126">
        <v>2</v>
      </c>
      <c r="R126">
        <v>1</v>
      </c>
      <c r="S126">
        <v>2</v>
      </c>
      <c r="T126">
        <v>9</v>
      </c>
      <c r="U126">
        <v>0</v>
      </c>
      <c r="V126">
        <v>2</v>
      </c>
      <c r="W126">
        <v>0</v>
      </c>
      <c r="X126">
        <v>1</v>
      </c>
      <c r="Y126">
        <v>1</v>
      </c>
      <c r="Z126">
        <v>2</v>
      </c>
      <c r="AA126">
        <v>21</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1</v>
      </c>
      <c r="AU126">
        <v>2</v>
      </c>
      <c r="AV126">
        <v>1</v>
      </c>
      <c r="AW126">
        <v>2</v>
      </c>
      <c r="AX126">
        <v>9</v>
      </c>
      <c r="AY126">
        <v>0</v>
      </c>
      <c r="AZ126">
        <v>2</v>
      </c>
      <c r="BA126">
        <v>0</v>
      </c>
      <c r="BB126">
        <v>1</v>
      </c>
      <c r="BC126">
        <v>1</v>
      </c>
      <c r="BD126">
        <v>2</v>
      </c>
      <c r="BE126">
        <v>21</v>
      </c>
      <c r="BF126">
        <v>0</v>
      </c>
      <c r="BG126">
        <v>0</v>
      </c>
      <c r="BH126" t="s">
        <v>1511</v>
      </c>
      <c r="BI126">
        <v>39</v>
      </c>
      <c r="BJ126" t="s">
        <v>1511</v>
      </c>
      <c r="BK126">
        <v>1555</v>
      </c>
      <c r="BL126">
        <v>163</v>
      </c>
      <c r="BM126">
        <v>0</v>
      </c>
      <c r="BN126">
        <v>0</v>
      </c>
      <c r="BO126">
        <v>17</v>
      </c>
      <c r="BP126">
        <v>172019</v>
      </c>
      <c r="BQ126">
        <v>529</v>
      </c>
      <c r="BR126">
        <v>89731</v>
      </c>
      <c r="BS126">
        <v>23710</v>
      </c>
      <c r="BT126">
        <v>45516</v>
      </c>
      <c r="BU126">
        <v>9251</v>
      </c>
      <c r="BV126">
        <v>168208</v>
      </c>
      <c r="BW126">
        <v>331</v>
      </c>
      <c r="BX126">
        <v>169068</v>
      </c>
      <c r="BY126">
        <v>0</v>
      </c>
      <c r="BZ126">
        <v>8226</v>
      </c>
      <c r="CA126">
        <v>726</v>
      </c>
      <c r="CB126">
        <v>3796</v>
      </c>
      <c r="CC126">
        <v>147</v>
      </c>
      <c r="CD126">
        <v>12895</v>
      </c>
      <c r="CE126">
        <v>12895</v>
      </c>
      <c r="CF126">
        <v>331</v>
      </c>
      <c r="CG126">
        <v>5243</v>
      </c>
      <c r="CH126">
        <v>0</v>
      </c>
      <c r="CI126">
        <v>6176</v>
      </c>
      <c r="CJ126">
        <v>3081</v>
      </c>
      <c r="CK126">
        <v>39</v>
      </c>
      <c r="CL126">
        <v>770</v>
      </c>
      <c r="CM126">
        <v>0</v>
      </c>
      <c r="CN126">
        <v>0</v>
      </c>
      <c r="CO126">
        <v>11419</v>
      </c>
      <c r="CP126">
        <v>331</v>
      </c>
      <c r="CQ126">
        <v>12081</v>
      </c>
      <c r="CR126">
        <v>0</v>
      </c>
      <c r="CS126">
        <v>105</v>
      </c>
      <c r="CT126">
        <v>0</v>
      </c>
      <c r="CU126">
        <v>1</v>
      </c>
      <c r="DA126">
        <v>106</v>
      </c>
      <c r="DB126">
        <v>106</v>
      </c>
      <c r="DC126">
        <v>7</v>
      </c>
      <c r="DD126">
        <v>37.200000000000003</v>
      </c>
      <c r="DE126">
        <v>44.2</v>
      </c>
      <c r="DF126">
        <v>4</v>
      </c>
      <c r="DG126">
        <v>108</v>
      </c>
      <c r="DH126">
        <v>21748</v>
      </c>
      <c r="DI126">
        <v>1372</v>
      </c>
      <c r="DJ126">
        <v>2359</v>
      </c>
      <c r="DK126">
        <v>439</v>
      </c>
      <c r="DL126">
        <v>25918</v>
      </c>
      <c r="DM126">
        <v>2150</v>
      </c>
      <c r="DN126">
        <v>0</v>
      </c>
      <c r="DO126">
        <v>33</v>
      </c>
      <c r="DP126">
        <v>27778</v>
      </c>
      <c r="DQ126">
        <v>31106</v>
      </c>
      <c r="DR126">
        <v>12965</v>
      </c>
      <c r="DS126">
        <v>27869</v>
      </c>
      <c r="DT126">
        <v>0</v>
      </c>
      <c r="DU126">
        <v>2183</v>
      </c>
      <c r="DV126">
        <v>4988</v>
      </c>
      <c r="DW126">
        <v>4988</v>
      </c>
      <c r="DX126">
        <v>4.79</v>
      </c>
      <c r="DY126">
        <v>8.3800000000000008</v>
      </c>
      <c r="DZ126">
        <v>24.32</v>
      </c>
      <c r="EA126">
        <v>20345</v>
      </c>
      <c r="EB126">
        <v>0</v>
      </c>
      <c r="EC126" t="s">
        <v>709</v>
      </c>
      <c r="ED126">
        <v>4140</v>
      </c>
      <c r="EE126">
        <v>60</v>
      </c>
      <c r="EF126">
        <v>11456</v>
      </c>
      <c r="EG126">
        <v>0</v>
      </c>
      <c r="EH126" t="s">
        <v>709</v>
      </c>
      <c r="EI126">
        <v>15</v>
      </c>
      <c r="EJ126">
        <v>232389</v>
      </c>
      <c r="EK126">
        <v>0</v>
      </c>
      <c r="EL126">
        <v>2</v>
      </c>
      <c r="EM126">
        <v>935554</v>
      </c>
      <c r="EN126">
        <v>81123</v>
      </c>
      <c r="EO126">
        <v>0</v>
      </c>
      <c r="EP126">
        <v>86420</v>
      </c>
      <c r="EQ126">
        <v>41223</v>
      </c>
      <c r="ER126">
        <v>14645</v>
      </c>
      <c r="ES126">
        <v>892</v>
      </c>
      <c r="ET126">
        <v>0</v>
      </c>
      <c r="EU126">
        <v>4069</v>
      </c>
      <c r="EV126">
        <v>0</v>
      </c>
      <c r="EW126">
        <v>0</v>
      </c>
      <c r="EX126">
        <v>20488</v>
      </c>
      <c r="EY126">
        <v>4286</v>
      </c>
      <c r="EZ126">
        <v>19990</v>
      </c>
      <c r="FA126">
        <v>5805</v>
      </c>
      <c r="FB126">
        <v>0</v>
      </c>
      <c r="FC126">
        <v>0</v>
      </c>
      <c r="FD126">
        <v>0</v>
      </c>
      <c r="FE126">
        <v>0</v>
      </c>
      <c r="FF126">
        <v>197818</v>
      </c>
      <c r="FG126">
        <v>189977</v>
      </c>
      <c r="FH126">
        <v>108450</v>
      </c>
      <c r="FI126">
        <v>0</v>
      </c>
      <c r="FJ126">
        <v>38386</v>
      </c>
      <c r="FK126">
        <v>0</v>
      </c>
      <c r="FL126">
        <v>1551308</v>
      </c>
      <c r="FM126">
        <v>72</v>
      </c>
      <c r="FN126">
        <v>0</v>
      </c>
      <c r="FO126">
        <v>224</v>
      </c>
      <c r="FP126">
        <v>153</v>
      </c>
      <c r="FQ126">
        <v>534</v>
      </c>
      <c r="FR126">
        <v>23628</v>
      </c>
      <c r="FS126">
        <v>0</v>
      </c>
      <c r="FT126">
        <v>669</v>
      </c>
      <c r="FU126">
        <v>0</v>
      </c>
      <c r="FV126">
        <v>25280</v>
      </c>
      <c r="FW126">
        <v>1526028</v>
      </c>
      <c r="FX126">
        <v>170472</v>
      </c>
      <c r="FY126">
        <v>1150111</v>
      </c>
      <c r="FZ126">
        <v>65046</v>
      </c>
      <c r="GA126">
        <v>248756</v>
      </c>
      <c r="GB126">
        <v>252964</v>
      </c>
      <c r="GC126">
        <v>1716877</v>
      </c>
      <c r="GD126">
        <v>71461</v>
      </c>
      <c r="GE126">
        <v>1645416</v>
      </c>
      <c r="GF126">
        <v>118847</v>
      </c>
      <c r="GG126">
        <v>0</v>
      </c>
      <c r="GH126">
        <v>0</v>
      </c>
      <c r="GI126">
        <v>0</v>
      </c>
      <c r="GJ126">
        <v>0</v>
      </c>
      <c r="GK126">
        <v>0</v>
      </c>
      <c r="GL126">
        <v>0</v>
      </c>
      <c r="GM126">
        <v>0</v>
      </c>
      <c r="GN126">
        <v>0</v>
      </c>
      <c r="GO126">
        <v>0</v>
      </c>
      <c r="GP126">
        <v>0</v>
      </c>
      <c r="GQ126">
        <v>0</v>
      </c>
      <c r="GR126">
        <v>0</v>
      </c>
      <c r="GS126">
        <v>0</v>
      </c>
      <c r="GT126">
        <v>0</v>
      </c>
      <c r="GU126" t="s">
        <v>1512</v>
      </c>
      <c r="GW126">
        <v>21</v>
      </c>
      <c r="GX126">
        <v>0</v>
      </c>
      <c r="GY126">
        <v>21</v>
      </c>
      <c r="GZ126">
        <v>0</v>
      </c>
      <c r="HA126">
        <v>0</v>
      </c>
      <c r="HB126">
        <v>0</v>
      </c>
      <c r="HG126"/>
      <c r="HH126"/>
      <c r="HI126"/>
      <c r="HJ126"/>
      <c r="HK126"/>
      <c r="HL126"/>
      <c r="HM126"/>
      <c r="HN126"/>
      <c r="HO126"/>
    </row>
    <row r="127" spans="1:223" ht="12.75" customHeight="1" x14ac:dyDescent="0.35">
      <c r="A127" s="428" t="s">
        <v>1007</v>
      </c>
      <c r="B127" s="429">
        <v>15</v>
      </c>
      <c r="C127" s="428" t="s">
        <v>1006</v>
      </c>
      <c r="D127" s="428" t="s">
        <v>1513</v>
      </c>
      <c r="E127" s="54" t="s">
        <v>1514</v>
      </c>
      <c r="F127" s="430" t="s">
        <v>1140</v>
      </c>
      <c r="G127" s="428">
        <v>15.7</v>
      </c>
      <c r="H127" s="428">
        <v>0</v>
      </c>
      <c r="I127" s="54" t="s">
        <v>45</v>
      </c>
      <c r="J127" s="54" t="s">
        <v>60</v>
      </c>
      <c r="L127" t="s">
        <v>773</v>
      </c>
      <c r="M127">
        <v>0</v>
      </c>
      <c r="N127">
        <v>0</v>
      </c>
      <c r="O127">
        <v>1</v>
      </c>
      <c r="P127">
        <v>2</v>
      </c>
      <c r="Q127">
        <v>0</v>
      </c>
      <c r="R127">
        <v>0</v>
      </c>
      <c r="S127">
        <v>0</v>
      </c>
      <c r="T127">
        <v>0</v>
      </c>
      <c r="U127">
        <v>0</v>
      </c>
      <c r="V127">
        <v>0</v>
      </c>
      <c r="W127">
        <v>0</v>
      </c>
      <c r="X127">
        <v>0</v>
      </c>
      <c r="Y127">
        <v>0</v>
      </c>
      <c r="Z127">
        <v>0</v>
      </c>
      <c r="AA127">
        <v>3</v>
      </c>
      <c r="AB127">
        <v>0</v>
      </c>
      <c r="AC127">
        <v>0</v>
      </c>
      <c r="AD127">
        <v>0</v>
      </c>
      <c r="AE127">
        <v>0</v>
      </c>
      <c r="AF127">
        <v>1</v>
      </c>
      <c r="AG127">
        <v>0</v>
      </c>
      <c r="AH127">
        <v>0</v>
      </c>
      <c r="AI127">
        <v>0</v>
      </c>
      <c r="AJ127">
        <v>1</v>
      </c>
      <c r="AK127">
        <v>0</v>
      </c>
      <c r="AL127">
        <v>0</v>
      </c>
      <c r="AM127">
        <v>0</v>
      </c>
      <c r="AN127">
        <v>0</v>
      </c>
      <c r="AO127">
        <v>0</v>
      </c>
      <c r="AP127">
        <v>2</v>
      </c>
      <c r="AQ127">
        <v>0</v>
      </c>
      <c r="AR127">
        <v>0</v>
      </c>
      <c r="AS127">
        <v>1</v>
      </c>
      <c r="AT127">
        <v>2</v>
      </c>
      <c r="AU127">
        <v>1</v>
      </c>
      <c r="AV127">
        <v>0</v>
      </c>
      <c r="AW127">
        <v>0</v>
      </c>
      <c r="AX127">
        <v>0</v>
      </c>
      <c r="AY127">
        <v>1</v>
      </c>
      <c r="AZ127">
        <v>0</v>
      </c>
      <c r="BA127">
        <v>0</v>
      </c>
      <c r="BB127">
        <v>0</v>
      </c>
      <c r="BC127">
        <v>0</v>
      </c>
      <c r="BD127">
        <v>0</v>
      </c>
      <c r="BE127">
        <v>5</v>
      </c>
      <c r="BF127">
        <v>0</v>
      </c>
      <c r="BG127">
        <v>0</v>
      </c>
      <c r="BH127" t="s">
        <v>1515</v>
      </c>
      <c r="BI127">
        <v>3302</v>
      </c>
      <c r="BJ127" t="s">
        <v>1515</v>
      </c>
      <c r="BK127">
        <v>26710</v>
      </c>
      <c r="BL127">
        <v>76</v>
      </c>
      <c r="BM127">
        <v>0</v>
      </c>
      <c r="BN127">
        <v>0</v>
      </c>
      <c r="BO127">
        <v>4</v>
      </c>
      <c r="BP127">
        <v>208014</v>
      </c>
      <c r="BQ127">
        <v>1286</v>
      </c>
      <c r="BR127">
        <v>30472</v>
      </c>
      <c r="BS127">
        <v>85687</v>
      </c>
      <c r="BT127">
        <v>15865</v>
      </c>
      <c r="BU127">
        <v>8627</v>
      </c>
      <c r="BV127">
        <v>140651</v>
      </c>
      <c r="BW127">
        <v>66916</v>
      </c>
      <c r="BX127">
        <v>208853</v>
      </c>
      <c r="BY127">
        <v>2</v>
      </c>
      <c r="BZ127">
        <v>1890</v>
      </c>
      <c r="CA127">
        <v>1839</v>
      </c>
      <c r="CB127">
        <v>343</v>
      </c>
      <c r="CC127">
        <v>120</v>
      </c>
      <c r="CD127">
        <v>4192</v>
      </c>
      <c r="CE127">
        <v>4194</v>
      </c>
      <c r="CF127">
        <v>0</v>
      </c>
      <c r="CG127">
        <v>5044</v>
      </c>
      <c r="CH127">
        <v>581</v>
      </c>
      <c r="CI127">
        <v>40132</v>
      </c>
      <c r="CJ127">
        <v>11905</v>
      </c>
      <c r="CK127">
        <v>3302</v>
      </c>
      <c r="CL127">
        <v>2466</v>
      </c>
      <c r="CM127">
        <v>2498497</v>
      </c>
      <c r="CN127">
        <v>0</v>
      </c>
      <c r="CO127">
        <v>45757</v>
      </c>
      <c r="CP127">
        <v>3037</v>
      </c>
      <c r="CQ127">
        <v>48794</v>
      </c>
      <c r="CR127">
        <v>0</v>
      </c>
      <c r="CS127">
        <v>201</v>
      </c>
      <c r="CT127">
        <v>1</v>
      </c>
      <c r="CU127">
        <v>1373</v>
      </c>
      <c r="DA127">
        <v>1575</v>
      </c>
      <c r="DB127">
        <v>1575</v>
      </c>
      <c r="DC127">
        <v>16</v>
      </c>
      <c r="DD127">
        <v>40.799999999999997</v>
      </c>
      <c r="DE127">
        <v>56.8</v>
      </c>
      <c r="DF127">
        <v>0</v>
      </c>
      <c r="DG127">
        <v>0</v>
      </c>
      <c r="DH127">
        <v>34049</v>
      </c>
      <c r="DI127">
        <v>51134</v>
      </c>
      <c r="DJ127">
        <v>15097</v>
      </c>
      <c r="DK127">
        <v>3720</v>
      </c>
      <c r="DL127">
        <v>104000</v>
      </c>
      <c r="DM127">
        <v>3291</v>
      </c>
      <c r="DN127">
        <v>233</v>
      </c>
      <c r="DO127">
        <v>8959</v>
      </c>
      <c r="DP127">
        <v>20891</v>
      </c>
      <c r="DQ127">
        <v>60565</v>
      </c>
      <c r="DR127">
        <v>15964</v>
      </c>
      <c r="DS127">
        <v>79506</v>
      </c>
      <c r="DT127">
        <v>0</v>
      </c>
      <c r="DU127">
        <v>12483</v>
      </c>
      <c r="DV127">
        <v>19</v>
      </c>
      <c r="DW127">
        <v>0</v>
      </c>
      <c r="DX127">
        <v>0</v>
      </c>
      <c r="DY127">
        <v>0</v>
      </c>
      <c r="DZ127">
        <v>0</v>
      </c>
      <c r="EA127">
        <v>38300</v>
      </c>
      <c r="EB127">
        <v>2200</v>
      </c>
      <c r="EC127" t="s">
        <v>703</v>
      </c>
      <c r="ED127">
        <v>6278</v>
      </c>
      <c r="EE127">
        <v>17</v>
      </c>
      <c r="EF127">
        <v>39077</v>
      </c>
      <c r="EG127">
        <v>0</v>
      </c>
      <c r="EH127" t="s">
        <v>709</v>
      </c>
      <c r="EI127">
        <v>5</v>
      </c>
      <c r="EJ127">
        <v>45482</v>
      </c>
      <c r="EK127">
        <v>0</v>
      </c>
      <c r="EL127">
        <v>1</v>
      </c>
      <c r="EM127">
        <v>1713485</v>
      </c>
      <c r="EN127">
        <v>600195</v>
      </c>
      <c r="EO127">
        <v>98632</v>
      </c>
      <c r="EP127">
        <v>0</v>
      </c>
      <c r="EQ127">
        <v>0</v>
      </c>
      <c r="ER127">
        <v>0</v>
      </c>
      <c r="ES127">
        <v>0</v>
      </c>
      <c r="ET127">
        <v>0</v>
      </c>
      <c r="EU127">
        <v>0</v>
      </c>
      <c r="EV127">
        <v>0</v>
      </c>
      <c r="EW127">
        <v>17849</v>
      </c>
      <c r="EX127">
        <v>15032</v>
      </c>
      <c r="EY127">
        <v>8063</v>
      </c>
      <c r="EZ127">
        <v>16113</v>
      </c>
      <c r="FA127">
        <v>866</v>
      </c>
      <c r="FB127">
        <v>0</v>
      </c>
      <c r="FC127">
        <v>0</v>
      </c>
      <c r="FD127">
        <v>0</v>
      </c>
      <c r="FE127">
        <v>2759</v>
      </c>
      <c r="FF127">
        <v>160079</v>
      </c>
      <c r="FG127">
        <v>107774</v>
      </c>
      <c r="FH127">
        <v>37857</v>
      </c>
      <c r="FI127">
        <v>1097</v>
      </c>
      <c r="FJ127">
        <v>0</v>
      </c>
      <c r="FK127">
        <v>431751</v>
      </c>
      <c r="FL127">
        <v>3052238</v>
      </c>
      <c r="FM127">
        <v>2278</v>
      </c>
      <c r="FN127">
        <v>37</v>
      </c>
      <c r="FO127">
        <v>17310</v>
      </c>
      <c r="FP127">
        <v>606</v>
      </c>
      <c r="FQ127">
        <v>0</v>
      </c>
      <c r="FR127">
        <v>0</v>
      </c>
      <c r="FS127">
        <v>0</v>
      </c>
      <c r="FT127">
        <v>77486</v>
      </c>
      <c r="FU127">
        <v>18000</v>
      </c>
      <c r="FV127">
        <v>115717</v>
      </c>
      <c r="FW127">
        <v>2936521</v>
      </c>
      <c r="FX127">
        <v>191480</v>
      </c>
      <c r="FY127">
        <v>1808000</v>
      </c>
      <c r="FZ127">
        <v>787000</v>
      </c>
      <c r="GA127">
        <v>238000</v>
      </c>
      <c r="GB127">
        <v>536000</v>
      </c>
      <c r="GC127">
        <v>3369000</v>
      </c>
      <c r="GD127">
        <v>329000</v>
      </c>
      <c r="GE127">
        <v>3040000</v>
      </c>
      <c r="GF127">
        <v>171000</v>
      </c>
      <c r="GG127">
        <v>0</v>
      </c>
      <c r="GH127">
        <v>0</v>
      </c>
      <c r="GI127">
        <v>74506</v>
      </c>
      <c r="GJ127">
        <v>0</v>
      </c>
      <c r="GK127">
        <v>0</v>
      </c>
      <c r="GL127">
        <v>0</v>
      </c>
      <c r="GM127">
        <v>74506</v>
      </c>
      <c r="GN127">
        <v>0</v>
      </c>
      <c r="GO127">
        <v>0</v>
      </c>
      <c r="GP127">
        <v>0</v>
      </c>
      <c r="GQ127">
        <v>0</v>
      </c>
      <c r="GR127">
        <v>0</v>
      </c>
      <c r="GS127">
        <v>0</v>
      </c>
      <c r="GT127">
        <v>0</v>
      </c>
      <c r="GU127">
        <v>0</v>
      </c>
      <c r="GW127">
        <v>3</v>
      </c>
      <c r="GX127">
        <v>2</v>
      </c>
      <c r="GY127">
        <v>4</v>
      </c>
      <c r="GZ127">
        <v>1</v>
      </c>
      <c r="HA127">
        <v>0</v>
      </c>
      <c r="HB127">
        <v>0</v>
      </c>
      <c r="HG127"/>
      <c r="HH127"/>
      <c r="HI127"/>
      <c r="HJ127"/>
      <c r="HK127"/>
      <c r="HL127"/>
      <c r="HM127"/>
      <c r="HN127"/>
      <c r="HO127"/>
    </row>
    <row r="128" spans="1:223" ht="12.75" customHeight="1" x14ac:dyDescent="0.35">
      <c r="A128" s="428" t="s">
        <v>1007</v>
      </c>
      <c r="B128" s="429">
        <v>16</v>
      </c>
      <c r="C128" s="428" t="s">
        <v>1006</v>
      </c>
      <c r="D128" s="428" t="s">
        <v>1516</v>
      </c>
      <c r="E128" s="54" t="s">
        <v>1517</v>
      </c>
      <c r="F128" s="430" t="s">
        <v>1140</v>
      </c>
      <c r="G128" s="428">
        <v>15.6</v>
      </c>
      <c r="H128" s="428">
        <v>0</v>
      </c>
      <c r="I128" s="54" t="s">
        <v>45</v>
      </c>
      <c r="J128" s="54" t="s">
        <v>60</v>
      </c>
      <c r="L128" t="s">
        <v>985</v>
      </c>
      <c r="M128">
        <v>0</v>
      </c>
      <c r="N128">
        <v>0</v>
      </c>
      <c r="O128">
        <v>0</v>
      </c>
      <c r="P128">
        <v>0</v>
      </c>
      <c r="Q128">
        <v>0</v>
      </c>
      <c r="R128">
        <v>1</v>
      </c>
      <c r="S128">
        <v>0</v>
      </c>
      <c r="T128">
        <v>1</v>
      </c>
      <c r="U128">
        <v>3</v>
      </c>
      <c r="V128">
        <v>2</v>
      </c>
      <c r="W128">
        <v>0</v>
      </c>
      <c r="X128">
        <v>0</v>
      </c>
      <c r="Y128">
        <v>1</v>
      </c>
      <c r="Z128">
        <v>0</v>
      </c>
      <c r="AA128">
        <v>8</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1</v>
      </c>
      <c r="AW128">
        <v>0</v>
      </c>
      <c r="AX128">
        <v>1</v>
      </c>
      <c r="AY128">
        <v>3</v>
      </c>
      <c r="AZ128">
        <v>2</v>
      </c>
      <c r="BA128">
        <v>0</v>
      </c>
      <c r="BB128">
        <v>0</v>
      </c>
      <c r="BC128">
        <v>1</v>
      </c>
      <c r="BD128">
        <v>0</v>
      </c>
      <c r="BE128">
        <v>8</v>
      </c>
      <c r="BF128">
        <v>0</v>
      </c>
      <c r="BG128">
        <v>0</v>
      </c>
      <c r="BH128" t="s">
        <v>1518</v>
      </c>
      <c r="BI128">
        <v>3320</v>
      </c>
      <c r="BJ128" t="s">
        <v>1518</v>
      </c>
      <c r="BK128">
        <v>10584</v>
      </c>
      <c r="BL128">
        <v>65</v>
      </c>
      <c r="BM128">
        <v>3655</v>
      </c>
      <c r="BN128">
        <v>1683</v>
      </c>
      <c r="BO128">
        <v>7</v>
      </c>
      <c r="BP128">
        <v>247142</v>
      </c>
      <c r="BQ128">
        <v>13712</v>
      </c>
      <c r="BR128">
        <v>55416</v>
      </c>
      <c r="BS128">
        <v>65581</v>
      </c>
      <c r="BT128">
        <v>46448</v>
      </c>
      <c r="BU128">
        <v>9459</v>
      </c>
      <c r="BV128">
        <v>176904</v>
      </c>
      <c r="BW128">
        <v>54043</v>
      </c>
      <c r="BX128">
        <v>244659</v>
      </c>
      <c r="BY128">
        <v>119</v>
      </c>
      <c r="BZ128">
        <v>4768</v>
      </c>
      <c r="CA128">
        <v>1451</v>
      </c>
      <c r="CB128">
        <v>3268</v>
      </c>
      <c r="CC128">
        <v>568</v>
      </c>
      <c r="CD128">
        <v>10055</v>
      </c>
      <c r="CE128">
        <v>10174</v>
      </c>
      <c r="CF128">
        <v>0</v>
      </c>
      <c r="CG128">
        <v>5181</v>
      </c>
      <c r="CH128">
        <v>618</v>
      </c>
      <c r="CI128">
        <v>2560</v>
      </c>
      <c r="CJ128">
        <v>2605</v>
      </c>
      <c r="CK128">
        <v>3320</v>
      </c>
      <c r="CL128">
        <v>871</v>
      </c>
      <c r="CM128">
        <v>0</v>
      </c>
      <c r="CN128">
        <v>0</v>
      </c>
      <c r="CO128">
        <v>8359</v>
      </c>
      <c r="CP128">
        <v>0</v>
      </c>
      <c r="CQ128">
        <v>8359</v>
      </c>
      <c r="CR128">
        <v>0</v>
      </c>
      <c r="CS128">
        <v>155</v>
      </c>
      <c r="CT128">
        <v>39</v>
      </c>
      <c r="CU128">
        <v>0</v>
      </c>
      <c r="DA128">
        <v>194</v>
      </c>
      <c r="DB128">
        <v>194</v>
      </c>
      <c r="DC128">
        <v>2.5</v>
      </c>
      <c r="DD128">
        <v>20</v>
      </c>
      <c r="DE128">
        <v>22.5</v>
      </c>
      <c r="DF128">
        <v>0</v>
      </c>
      <c r="DG128">
        <v>0</v>
      </c>
      <c r="DH128">
        <v>24976</v>
      </c>
      <c r="DI128">
        <v>82</v>
      </c>
      <c r="DJ128">
        <v>18110</v>
      </c>
      <c r="DK128">
        <v>2061</v>
      </c>
      <c r="DL128">
        <v>45229</v>
      </c>
      <c r="DM128">
        <v>1011</v>
      </c>
      <c r="DN128">
        <v>111</v>
      </c>
      <c r="DO128">
        <v>42</v>
      </c>
      <c r="DP128">
        <v>32146</v>
      </c>
      <c r="DQ128">
        <v>17272</v>
      </c>
      <c r="DR128">
        <v>12404</v>
      </c>
      <c r="DS128">
        <v>0</v>
      </c>
      <c r="DT128">
        <v>0</v>
      </c>
      <c r="DU128">
        <v>1164</v>
      </c>
      <c r="DV128">
        <v>26311</v>
      </c>
      <c r="DW128">
        <v>0</v>
      </c>
      <c r="DX128">
        <v>60</v>
      </c>
      <c r="DY128">
        <v>66</v>
      </c>
      <c r="DZ128">
        <v>72</v>
      </c>
      <c r="EA128">
        <v>0</v>
      </c>
      <c r="EB128">
        <v>0</v>
      </c>
      <c r="EC128" t="s">
        <v>709</v>
      </c>
      <c r="ED128">
        <v>4553</v>
      </c>
      <c r="EE128">
        <v>305</v>
      </c>
      <c r="EF128">
        <v>14298</v>
      </c>
      <c r="EG128">
        <v>0</v>
      </c>
      <c r="EH128" t="s">
        <v>709</v>
      </c>
      <c r="EI128">
        <v>7</v>
      </c>
      <c r="EJ128">
        <v>0</v>
      </c>
      <c r="EK128">
        <v>0</v>
      </c>
      <c r="EL128">
        <v>0</v>
      </c>
      <c r="EM128">
        <v>801677</v>
      </c>
      <c r="EN128">
        <v>295031</v>
      </c>
      <c r="EO128">
        <v>267</v>
      </c>
      <c r="EP128">
        <v>25652</v>
      </c>
      <c r="EQ128">
        <v>14652</v>
      </c>
      <c r="ER128">
        <v>0</v>
      </c>
      <c r="ES128">
        <v>0</v>
      </c>
      <c r="ET128">
        <v>0</v>
      </c>
      <c r="EU128">
        <v>0</v>
      </c>
      <c r="EV128">
        <v>0</v>
      </c>
      <c r="EW128">
        <v>0</v>
      </c>
      <c r="EX128">
        <v>21468</v>
      </c>
      <c r="EY128">
        <v>1215</v>
      </c>
      <c r="EZ128">
        <v>11926</v>
      </c>
      <c r="FA128">
        <v>0</v>
      </c>
      <c r="FB128">
        <v>0</v>
      </c>
      <c r="FC128">
        <v>0</v>
      </c>
      <c r="FD128">
        <v>0</v>
      </c>
      <c r="FE128">
        <v>0</v>
      </c>
      <c r="FF128">
        <v>105597</v>
      </c>
      <c r="FG128">
        <v>86852</v>
      </c>
      <c r="FH128">
        <v>57066</v>
      </c>
      <c r="FI128">
        <v>44</v>
      </c>
      <c r="FJ128">
        <v>0</v>
      </c>
      <c r="FK128">
        <v>384</v>
      </c>
      <c r="FL128">
        <v>1346651</v>
      </c>
      <c r="FM128">
        <v>0</v>
      </c>
      <c r="FN128">
        <v>0</v>
      </c>
      <c r="FO128">
        <v>91953</v>
      </c>
      <c r="FP128">
        <v>0</v>
      </c>
      <c r="FQ128">
        <v>0</v>
      </c>
      <c r="FR128">
        <v>2000</v>
      </c>
      <c r="FS128">
        <v>0</v>
      </c>
      <c r="FT128">
        <v>90953</v>
      </c>
      <c r="FU128">
        <v>0</v>
      </c>
      <c r="FV128">
        <v>184906</v>
      </c>
      <c r="FW128">
        <v>1161745</v>
      </c>
      <c r="FX128">
        <v>0</v>
      </c>
      <c r="FY128">
        <v>875000</v>
      </c>
      <c r="FZ128">
        <v>325600</v>
      </c>
      <c r="GA128">
        <v>115000</v>
      </c>
      <c r="GB128">
        <v>111500</v>
      </c>
      <c r="GC128">
        <v>1427100</v>
      </c>
      <c r="GD128">
        <v>449000</v>
      </c>
      <c r="GE128">
        <v>978100</v>
      </c>
      <c r="GF128">
        <v>0</v>
      </c>
      <c r="GG128">
        <v>0</v>
      </c>
      <c r="GH128">
        <v>0</v>
      </c>
      <c r="GI128">
        <v>0</v>
      </c>
      <c r="GJ128">
        <v>0</v>
      </c>
      <c r="GK128">
        <v>0</v>
      </c>
      <c r="GL128">
        <v>0</v>
      </c>
      <c r="GM128">
        <v>0</v>
      </c>
      <c r="GN128" t="s">
        <v>1519</v>
      </c>
      <c r="GO128">
        <v>0</v>
      </c>
      <c r="GP128" t="s">
        <v>1520</v>
      </c>
      <c r="GQ128">
        <v>0</v>
      </c>
      <c r="GR128">
        <v>0</v>
      </c>
      <c r="GS128">
        <v>0</v>
      </c>
      <c r="GT128">
        <v>0</v>
      </c>
      <c r="GU128" t="s">
        <v>1521</v>
      </c>
      <c r="GW128">
        <v>8</v>
      </c>
      <c r="GX128">
        <v>0</v>
      </c>
      <c r="GY128">
        <v>8</v>
      </c>
      <c r="GZ128">
        <v>0</v>
      </c>
      <c r="HA128">
        <v>0</v>
      </c>
      <c r="HB128">
        <v>0</v>
      </c>
      <c r="HG128"/>
      <c r="HH128"/>
      <c r="HI128"/>
      <c r="HJ128"/>
      <c r="HK128"/>
      <c r="HL128"/>
      <c r="HM128"/>
      <c r="HN128"/>
      <c r="HO128"/>
    </row>
    <row r="129" spans="1:223" ht="12.75" customHeight="1" x14ac:dyDescent="0.35">
      <c r="A129" s="428" t="s">
        <v>941</v>
      </c>
      <c r="B129" s="429">
        <v>1</v>
      </c>
      <c r="C129" s="428" t="s">
        <v>940</v>
      </c>
      <c r="D129" s="428" t="s">
        <v>1522</v>
      </c>
      <c r="E129" s="54" t="s">
        <v>1523</v>
      </c>
      <c r="F129" s="430" t="s">
        <v>1121</v>
      </c>
      <c r="G129" s="428">
        <v>25</v>
      </c>
      <c r="H129" s="428">
        <v>0</v>
      </c>
      <c r="I129" s="54" t="s">
        <v>43</v>
      </c>
      <c r="J129" s="54" t="s">
        <v>60</v>
      </c>
      <c r="L129" t="s">
        <v>811</v>
      </c>
      <c r="M129">
        <v>0</v>
      </c>
      <c r="N129">
        <v>0</v>
      </c>
      <c r="O129">
        <v>0</v>
      </c>
      <c r="P129">
        <v>0</v>
      </c>
      <c r="Q129">
        <v>0</v>
      </c>
      <c r="R129">
        <v>7</v>
      </c>
      <c r="S129">
        <v>0</v>
      </c>
      <c r="T129">
        <v>0</v>
      </c>
      <c r="U129">
        <v>5</v>
      </c>
      <c r="V129">
        <v>0</v>
      </c>
      <c r="W129">
        <v>0</v>
      </c>
      <c r="X129">
        <v>2</v>
      </c>
      <c r="Y129">
        <v>0</v>
      </c>
      <c r="Z129">
        <v>0</v>
      </c>
      <c r="AA129">
        <v>14</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7</v>
      </c>
      <c r="AW129">
        <v>0</v>
      </c>
      <c r="AX129">
        <v>0</v>
      </c>
      <c r="AY129">
        <v>5</v>
      </c>
      <c r="AZ129">
        <v>0</v>
      </c>
      <c r="BA129">
        <v>0</v>
      </c>
      <c r="BB129">
        <v>2</v>
      </c>
      <c r="BC129">
        <v>0</v>
      </c>
      <c r="BD129">
        <v>0</v>
      </c>
      <c r="BE129">
        <v>14</v>
      </c>
      <c r="BF129">
        <v>0</v>
      </c>
      <c r="BG129">
        <v>0</v>
      </c>
      <c r="BH129" t="s">
        <v>1524</v>
      </c>
      <c r="BI129">
        <v>55</v>
      </c>
      <c r="BJ129" t="s">
        <v>1524</v>
      </c>
      <c r="BK129">
        <v>19164</v>
      </c>
      <c r="BL129">
        <v>98</v>
      </c>
      <c r="BM129">
        <v>55251</v>
      </c>
      <c r="BN129">
        <v>2521</v>
      </c>
      <c r="BO129">
        <v>9</v>
      </c>
      <c r="BP129">
        <v>135072</v>
      </c>
      <c r="BQ129">
        <v>12091</v>
      </c>
      <c r="BR129">
        <v>52745</v>
      </c>
      <c r="BS129">
        <v>18078</v>
      </c>
      <c r="BT129">
        <v>29250</v>
      </c>
      <c r="BU129">
        <v>10872</v>
      </c>
      <c r="BV129">
        <v>110945</v>
      </c>
      <c r="BW129">
        <v>16834</v>
      </c>
      <c r="BX129">
        <v>139870</v>
      </c>
      <c r="BY129">
        <v>0</v>
      </c>
      <c r="BZ129">
        <v>4687</v>
      </c>
      <c r="CA129">
        <v>672</v>
      </c>
      <c r="CB129">
        <v>1121</v>
      </c>
      <c r="CC129">
        <v>161</v>
      </c>
      <c r="CD129">
        <v>6641</v>
      </c>
      <c r="CE129">
        <v>6641</v>
      </c>
      <c r="CF129">
        <v>17</v>
      </c>
      <c r="CG129">
        <v>3479</v>
      </c>
      <c r="CH129">
        <v>0</v>
      </c>
      <c r="CI129">
        <v>0</v>
      </c>
      <c r="CJ129">
        <v>2244</v>
      </c>
      <c r="CK129">
        <v>55</v>
      </c>
      <c r="CL129">
        <v>1149</v>
      </c>
      <c r="CM129">
        <v>0</v>
      </c>
      <c r="CN129">
        <v>0</v>
      </c>
      <c r="CO129">
        <v>3479</v>
      </c>
      <c r="CP129">
        <v>1296</v>
      </c>
      <c r="CQ129">
        <v>4792</v>
      </c>
      <c r="CR129">
        <v>0</v>
      </c>
      <c r="CS129">
        <v>194</v>
      </c>
      <c r="CT129">
        <v>0</v>
      </c>
      <c r="CU129">
        <v>0</v>
      </c>
      <c r="DA129">
        <v>194</v>
      </c>
      <c r="DB129">
        <v>194</v>
      </c>
      <c r="DC129">
        <v>0</v>
      </c>
      <c r="DD129">
        <v>28</v>
      </c>
      <c r="DE129">
        <v>28</v>
      </c>
      <c r="DF129">
        <v>0</v>
      </c>
      <c r="DG129">
        <v>0</v>
      </c>
      <c r="DH129">
        <v>36417</v>
      </c>
      <c r="DI129">
        <v>3166</v>
      </c>
      <c r="DJ129">
        <v>6949</v>
      </c>
      <c r="DK129">
        <v>1192</v>
      </c>
      <c r="DL129">
        <v>47724</v>
      </c>
      <c r="DM129">
        <v>2757</v>
      </c>
      <c r="DN129">
        <v>0</v>
      </c>
      <c r="DO129">
        <v>0</v>
      </c>
      <c r="DP129">
        <v>16670</v>
      </c>
      <c r="DQ129">
        <v>4822</v>
      </c>
      <c r="DR129">
        <v>8989</v>
      </c>
      <c r="DS129">
        <v>0</v>
      </c>
      <c r="DT129">
        <v>0</v>
      </c>
      <c r="DU129">
        <v>2757</v>
      </c>
      <c r="DV129">
        <v>0</v>
      </c>
      <c r="DW129">
        <v>0</v>
      </c>
      <c r="DX129">
        <v>0</v>
      </c>
      <c r="DY129">
        <v>0</v>
      </c>
      <c r="DZ129">
        <v>0</v>
      </c>
      <c r="EA129">
        <v>911</v>
      </c>
      <c r="EB129">
        <v>0</v>
      </c>
      <c r="EC129" t="s">
        <v>709</v>
      </c>
      <c r="ED129">
        <v>4238</v>
      </c>
      <c r="EE129">
        <v>73</v>
      </c>
      <c r="EF129">
        <v>42621</v>
      </c>
      <c r="EG129">
        <v>0</v>
      </c>
      <c r="EH129" t="s">
        <v>709</v>
      </c>
      <c r="EI129">
        <v>13</v>
      </c>
      <c r="EJ129">
        <v>47524</v>
      </c>
      <c r="EK129">
        <v>0</v>
      </c>
      <c r="EL129">
        <v>0</v>
      </c>
      <c r="EM129">
        <v>639302.16</v>
      </c>
      <c r="EN129">
        <v>105745.93</v>
      </c>
      <c r="EO129">
        <v>0</v>
      </c>
      <c r="EP129">
        <v>31526</v>
      </c>
      <c r="EQ129">
        <v>3221</v>
      </c>
      <c r="ER129">
        <v>4249</v>
      </c>
      <c r="ES129">
        <v>573</v>
      </c>
      <c r="ET129">
        <v>280.45</v>
      </c>
      <c r="EU129">
        <v>7776</v>
      </c>
      <c r="EV129">
        <v>0</v>
      </c>
      <c r="EW129">
        <v>0</v>
      </c>
      <c r="EX129">
        <v>19633</v>
      </c>
      <c r="EY129">
        <v>2875</v>
      </c>
      <c r="EZ129">
        <v>0</v>
      </c>
      <c r="FA129">
        <v>0</v>
      </c>
      <c r="FB129">
        <v>0</v>
      </c>
      <c r="FC129">
        <v>0</v>
      </c>
      <c r="FD129">
        <v>0</v>
      </c>
      <c r="FE129">
        <v>0</v>
      </c>
      <c r="FF129">
        <v>70133.45</v>
      </c>
      <c r="FG129">
        <v>54339</v>
      </c>
      <c r="FH129">
        <v>16679</v>
      </c>
      <c r="FI129">
        <v>7743.72</v>
      </c>
      <c r="FJ129">
        <v>0</v>
      </c>
      <c r="FK129">
        <v>288233.09999999998</v>
      </c>
      <c r="FL129">
        <v>1182176.3600000001</v>
      </c>
      <c r="FM129">
        <v>-1404</v>
      </c>
      <c r="FN129">
        <v>0</v>
      </c>
      <c r="FO129">
        <v>0</v>
      </c>
      <c r="FP129">
        <v>0</v>
      </c>
      <c r="FQ129">
        <v>0</v>
      </c>
      <c r="FR129">
        <v>-4095</v>
      </c>
      <c r="FS129">
        <v>0</v>
      </c>
      <c r="FT129">
        <v>0</v>
      </c>
      <c r="FU129">
        <v>-55687</v>
      </c>
      <c r="FV129">
        <v>-61186</v>
      </c>
      <c r="FW129">
        <v>1243362.3600000001</v>
      </c>
      <c r="FX129">
        <v>455537.22</v>
      </c>
      <c r="FY129">
        <v>690890</v>
      </c>
      <c r="FZ129">
        <v>104100</v>
      </c>
      <c r="GA129">
        <v>80090</v>
      </c>
      <c r="GB129">
        <v>403153</v>
      </c>
      <c r="GC129">
        <v>1278233</v>
      </c>
      <c r="GD129">
        <v>-98660</v>
      </c>
      <c r="GE129">
        <v>1376893</v>
      </c>
      <c r="GF129">
        <v>107200.4902</v>
      </c>
      <c r="GG129">
        <v>0</v>
      </c>
      <c r="GH129">
        <v>0</v>
      </c>
      <c r="GI129">
        <v>0</v>
      </c>
      <c r="GJ129">
        <v>0</v>
      </c>
      <c r="GK129">
        <v>0</v>
      </c>
      <c r="GL129">
        <v>0</v>
      </c>
      <c r="GM129">
        <v>0</v>
      </c>
      <c r="GN129">
        <v>0</v>
      </c>
      <c r="GO129">
        <v>0</v>
      </c>
      <c r="GP129">
        <v>0</v>
      </c>
      <c r="GQ129">
        <v>0</v>
      </c>
      <c r="GR129">
        <v>0</v>
      </c>
      <c r="GS129">
        <v>0</v>
      </c>
      <c r="GT129">
        <v>0</v>
      </c>
      <c r="GU129" t="s">
        <v>1525</v>
      </c>
      <c r="GW129">
        <v>14</v>
      </c>
      <c r="GX129">
        <v>0</v>
      </c>
      <c r="GY129">
        <v>0</v>
      </c>
      <c r="GZ129">
        <v>0</v>
      </c>
      <c r="HA129">
        <v>14</v>
      </c>
      <c r="HB129">
        <v>0</v>
      </c>
      <c r="HG129"/>
      <c r="HH129"/>
      <c r="HI129"/>
      <c r="HJ129"/>
      <c r="HK129"/>
      <c r="HL129"/>
      <c r="HM129"/>
      <c r="HN129"/>
      <c r="HO129"/>
    </row>
    <row r="130" spans="1:223" ht="12.75" customHeight="1" x14ac:dyDescent="0.35">
      <c r="A130" s="428" t="s">
        <v>941</v>
      </c>
      <c r="B130" s="429">
        <v>2</v>
      </c>
      <c r="C130" s="428" t="s">
        <v>940</v>
      </c>
      <c r="D130" s="428" t="s">
        <v>1526</v>
      </c>
      <c r="E130" s="54" t="s">
        <v>1527</v>
      </c>
      <c r="F130" s="430" t="s">
        <v>1121</v>
      </c>
      <c r="G130" s="428">
        <v>29</v>
      </c>
      <c r="H130" s="428">
        <v>0</v>
      </c>
      <c r="I130" s="54" t="s">
        <v>43</v>
      </c>
      <c r="J130" s="54" t="s">
        <v>60</v>
      </c>
      <c r="L130" t="s">
        <v>849</v>
      </c>
      <c r="M130">
        <v>0</v>
      </c>
      <c r="N130">
        <v>0</v>
      </c>
      <c r="O130">
        <v>0</v>
      </c>
      <c r="P130">
        <v>2</v>
      </c>
      <c r="Q130">
        <v>0</v>
      </c>
      <c r="R130">
        <v>0</v>
      </c>
      <c r="S130">
        <v>2</v>
      </c>
      <c r="T130">
        <v>0</v>
      </c>
      <c r="U130">
        <v>0</v>
      </c>
      <c r="V130">
        <v>0</v>
      </c>
      <c r="W130">
        <v>0</v>
      </c>
      <c r="X130">
        <v>0</v>
      </c>
      <c r="Y130">
        <v>0</v>
      </c>
      <c r="Z130">
        <v>0</v>
      </c>
      <c r="AA130">
        <v>4</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2</v>
      </c>
      <c r="AU130">
        <v>0</v>
      </c>
      <c r="AV130">
        <v>0</v>
      </c>
      <c r="AW130">
        <v>2</v>
      </c>
      <c r="AX130">
        <v>0</v>
      </c>
      <c r="AY130">
        <v>0</v>
      </c>
      <c r="AZ130">
        <v>0</v>
      </c>
      <c r="BA130">
        <v>0</v>
      </c>
      <c r="BB130">
        <v>0</v>
      </c>
      <c r="BC130">
        <v>0</v>
      </c>
      <c r="BD130">
        <v>0</v>
      </c>
      <c r="BE130">
        <v>4</v>
      </c>
      <c r="BF130">
        <v>0</v>
      </c>
      <c r="BG130">
        <v>0</v>
      </c>
      <c r="BH130" t="s">
        <v>1528</v>
      </c>
      <c r="BI130">
        <v>27000</v>
      </c>
      <c r="BJ130" t="s">
        <v>1528</v>
      </c>
      <c r="BK130">
        <v>10465</v>
      </c>
      <c r="BL130">
        <v>78</v>
      </c>
      <c r="BM130">
        <v>0</v>
      </c>
      <c r="BN130">
        <v>0</v>
      </c>
      <c r="BO130">
        <v>4</v>
      </c>
      <c r="BP130">
        <v>141781</v>
      </c>
      <c r="BQ130">
        <v>850</v>
      </c>
      <c r="BR130">
        <v>76503</v>
      </c>
      <c r="BS130">
        <v>22658</v>
      </c>
      <c r="BT130">
        <v>21917</v>
      </c>
      <c r="BU130">
        <v>5857</v>
      </c>
      <c r="BV130">
        <v>126935</v>
      </c>
      <c r="BW130">
        <v>8649</v>
      </c>
      <c r="BX130">
        <v>136434</v>
      </c>
      <c r="BY130">
        <v>0</v>
      </c>
      <c r="BZ130">
        <v>13342</v>
      </c>
      <c r="CA130">
        <v>4842</v>
      </c>
      <c r="CB130">
        <v>9692</v>
      </c>
      <c r="CC130">
        <v>2382</v>
      </c>
      <c r="CD130">
        <v>30258</v>
      </c>
      <c r="CE130">
        <v>30258</v>
      </c>
      <c r="CF130">
        <v>0</v>
      </c>
      <c r="CG130">
        <v>1331</v>
      </c>
      <c r="CH130">
        <v>74</v>
      </c>
      <c r="CI130">
        <v>0</v>
      </c>
      <c r="CJ130">
        <v>38401</v>
      </c>
      <c r="CK130">
        <v>27000</v>
      </c>
      <c r="CL130">
        <v>23350</v>
      </c>
      <c r="CM130">
        <v>0</v>
      </c>
      <c r="CN130">
        <v>0</v>
      </c>
      <c r="CO130">
        <v>1405</v>
      </c>
      <c r="CP130">
        <v>0</v>
      </c>
      <c r="CQ130">
        <v>1405</v>
      </c>
      <c r="CR130">
        <v>0</v>
      </c>
      <c r="CS130">
        <v>678</v>
      </c>
      <c r="CT130">
        <v>0</v>
      </c>
      <c r="CU130">
        <v>0</v>
      </c>
      <c r="DA130">
        <v>678</v>
      </c>
      <c r="DB130">
        <v>678</v>
      </c>
      <c r="DC130">
        <v>0</v>
      </c>
      <c r="DD130">
        <v>0</v>
      </c>
      <c r="DE130">
        <v>0</v>
      </c>
      <c r="DF130">
        <v>0</v>
      </c>
      <c r="DG130">
        <v>0</v>
      </c>
      <c r="DH130">
        <v>52267</v>
      </c>
      <c r="DI130">
        <v>13980</v>
      </c>
      <c r="DJ130">
        <v>18702</v>
      </c>
      <c r="DK130">
        <v>3031</v>
      </c>
      <c r="DL130">
        <v>87980</v>
      </c>
      <c r="DM130">
        <v>535</v>
      </c>
      <c r="DN130">
        <v>18</v>
      </c>
      <c r="DO130">
        <v>0</v>
      </c>
      <c r="DP130">
        <v>18170</v>
      </c>
      <c r="DQ130">
        <v>230633</v>
      </c>
      <c r="DR130">
        <v>15696</v>
      </c>
      <c r="DS130">
        <v>0</v>
      </c>
      <c r="DT130">
        <v>0</v>
      </c>
      <c r="DU130">
        <v>553</v>
      </c>
      <c r="DV130">
        <v>21471</v>
      </c>
      <c r="DW130">
        <v>1158</v>
      </c>
      <c r="DX130">
        <v>24</v>
      </c>
      <c r="DY130">
        <v>34</v>
      </c>
      <c r="DZ130">
        <v>42</v>
      </c>
      <c r="EA130">
        <v>0</v>
      </c>
      <c r="EB130">
        <v>0</v>
      </c>
      <c r="EC130" t="s">
        <v>709</v>
      </c>
      <c r="ED130">
        <v>20423</v>
      </c>
      <c r="EE130">
        <v>193</v>
      </c>
      <c r="EF130">
        <v>22373</v>
      </c>
      <c r="EG130">
        <v>5830</v>
      </c>
      <c r="EH130" t="s">
        <v>709</v>
      </c>
      <c r="EI130">
        <v>4</v>
      </c>
      <c r="EJ130">
        <v>1454686</v>
      </c>
      <c r="EK130">
        <v>0</v>
      </c>
      <c r="EL130">
        <v>0</v>
      </c>
      <c r="EM130">
        <v>904665.87</v>
      </c>
      <c r="EN130">
        <v>308747.39</v>
      </c>
      <c r="EO130">
        <v>0</v>
      </c>
      <c r="EP130">
        <v>40709.550000000003</v>
      </c>
      <c r="EQ130">
        <v>25524.65</v>
      </c>
      <c r="ER130">
        <v>13924.61</v>
      </c>
      <c r="ES130">
        <v>6014.56</v>
      </c>
      <c r="ET130">
        <v>986.99</v>
      </c>
      <c r="EU130">
        <v>8920.59</v>
      </c>
      <c r="EV130">
        <v>0</v>
      </c>
      <c r="EW130">
        <v>0</v>
      </c>
      <c r="EX130">
        <v>12632.6</v>
      </c>
      <c r="EY130">
        <v>4545.1000000000004</v>
      </c>
      <c r="EZ130">
        <v>21570.48</v>
      </c>
      <c r="FA130">
        <v>0</v>
      </c>
      <c r="FB130">
        <v>0</v>
      </c>
      <c r="FC130">
        <v>14141.97</v>
      </c>
      <c r="FD130">
        <v>0</v>
      </c>
      <c r="FE130">
        <v>0</v>
      </c>
      <c r="FF130">
        <v>148971.1</v>
      </c>
      <c r="FG130">
        <v>69270</v>
      </c>
      <c r="FH130">
        <v>106872.63</v>
      </c>
      <c r="FI130">
        <v>8253</v>
      </c>
      <c r="FJ130">
        <v>56908</v>
      </c>
      <c r="FK130">
        <v>130140</v>
      </c>
      <c r="FL130">
        <v>1733827.99</v>
      </c>
      <c r="FM130">
        <v>0</v>
      </c>
      <c r="FN130">
        <v>0</v>
      </c>
      <c r="FO130">
        <v>0</v>
      </c>
      <c r="FP130">
        <v>0</v>
      </c>
      <c r="FQ130">
        <v>0</v>
      </c>
      <c r="FR130">
        <v>13300</v>
      </c>
      <c r="FS130">
        <v>0</v>
      </c>
      <c r="FT130">
        <v>3928.37</v>
      </c>
      <c r="FU130">
        <v>210</v>
      </c>
      <c r="FV130">
        <v>17438.37</v>
      </c>
      <c r="FW130">
        <v>1716389.62</v>
      </c>
      <c r="FX130">
        <v>116703.84</v>
      </c>
      <c r="FY130">
        <v>1004500</v>
      </c>
      <c r="FZ130">
        <v>340520</v>
      </c>
      <c r="GA130">
        <v>125350</v>
      </c>
      <c r="GB130">
        <v>363240</v>
      </c>
      <c r="GC130">
        <v>1833610</v>
      </c>
      <c r="GD130">
        <v>86320</v>
      </c>
      <c r="GE130">
        <v>1747290</v>
      </c>
      <c r="GF130">
        <v>116703.84</v>
      </c>
      <c r="GG130">
        <v>0</v>
      </c>
      <c r="GH130">
        <v>0</v>
      </c>
      <c r="GI130">
        <v>0</v>
      </c>
      <c r="GJ130">
        <v>0</v>
      </c>
      <c r="GK130">
        <v>0</v>
      </c>
      <c r="GL130">
        <v>0</v>
      </c>
      <c r="GM130">
        <v>0</v>
      </c>
      <c r="GN130">
        <v>0</v>
      </c>
      <c r="GO130">
        <v>0</v>
      </c>
      <c r="GP130">
        <v>0</v>
      </c>
      <c r="GQ130">
        <v>0</v>
      </c>
      <c r="GR130">
        <v>0</v>
      </c>
      <c r="GS130">
        <v>0</v>
      </c>
      <c r="GT130">
        <v>0</v>
      </c>
      <c r="GU130">
        <v>0</v>
      </c>
      <c r="GW130">
        <v>4</v>
      </c>
      <c r="GX130">
        <v>0</v>
      </c>
      <c r="GY130">
        <v>4</v>
      </c>
      <c r="GZ130">
        <v>0</v>
      </c>
      <c r="HA130">
        <v>0</v>
      </c>
      <c r="HB130">
        <v>0</v>
      </c>
      <c r="HG130"/>
      <c r="HH130"/>
      <c r="HI130"/>
      <c r="HJ130"/>
      <c r="HK130"/>
      <c r="HL130"/>
      <c r="HM130"/>
      <c r="HN130"/>
      <c r="HO130"/>
    </row>
    <row r="131" spans="1:223" ht="12.75" customHeight="1" x14ac:dyDescent="0.35">
      <c r="A131" s="428" t="s">
        <v>941</v>
      </c>
      <c r="B131" s="429">
        <v>3</v>
      </c>
      <c r="C131" s="428" t="s">
        <v>940</v>
      </c>
      <c r="D131" s="428" t="s">
        <v>1529</v>
      </c>
      <c r="E131" s="54" t="s">
        <v>1530</v>
      </c>
      <c r="F131" s="430" t="s">
        <v>1121</v>
      </c>
      <c r="G131" s="428">
        <v>25</v>
      </c>
      <c r="H131" s="428">
        <v>0</v>
      </c>
      <c r="I131" s="54" t="s">
        <v>43</v>
      </c>
      <c r="J131" s="54" t="s">
        <v>60</v>
      </c>
      <c r="L131" t="s">
        <v>755</v>
      </c>
      <c r="M131">
        <v>0</v>
      </c>
      <c r="N131">
        <v>0</v>
      </c>
      <c r="O131">
        <v>0</v>
      </c>
      <c r="P131">
        <v>1</v>
      </c>
      <c r="Q131">
        <v>0</v>
      </c>
      <c r="R131">
        <v>6</v>
      </c>
      <c r="S131">
        <v>1</v>
      </c>
      <c r="T131">
        <v>3</v>
      </c>
      <c r="U131">
        <v>2</v>
      </c>
      <c r="V131">
        <v>2</v>
      </c>
      <c r="W131">
        <v>4</v>
      </c>
      <c r="X131">
        <v>0</v>
      </c>
      <c r="Y131">
        <v>0</v>
      </c>
      <c r="Z131">
        <v>1</v>
      </c>
      <c r="AA131">
        <v>20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1</v>
      </c>
      <c r="AU131">
        <v>0</v>
      </c>
      <c r="AV131">
        <v>6</v>
      </c>
      <c r="AW131">
        <v>1</v>
      </c>
      <c r="AX131">
        <v>3</v>
      </c>
      <c r="AY131">
        <v>2</v>
      </c>
      <c r="AZ131">
        <v>2</v>
      </c>
      <c r="BA131">
        <v>4</v>
      </c>
      <c r="BB131">
        <v>0</v>
      </c>
      <c r="BC131">
        <v>0</v>
      </c>
      <c r="BD131">
        <v>1</v>
      </c>
      <c r="BE131">
        <v>20</v>
      </c>
      <c r="BF131">
        <v>1</v>
      </c>
      <c r="BG131">
        <v>0</v>
      </c>
      <c r="BH131">
        <v>0</v>
      </c>
      <c r="BI131">
        <v>3351</v>
      </c>
      <c r="BJ131">
        <v>0</v>
      </c>
      <c r="BK131">
        <v>0</v>
      </c>
      <c r="BL131">
        <v>127</v>
      </c>
      <c r="BM131">
        <v>59880</v>
      </c>
      <c r="BN131">
        <v>2583.8000000000002</v>
      </c>
      <c r="BO131">
        <v>20</v>
      </c>
      <c r="BP131">
        <v>236512</v>
      </c>
      <c r="BQ131">
        <v>7281</v>
      </c>
      <c r="BR131">
        <v>74814</v>
      </c>
      <c r="BS131">
        <v>57279</v>
      </c>
      <c r="BT131">
        <v>50348</v>
      </c>
      <c r="BU131">
        <v>12685</v>
      </c>
      <c r="BV131">
        <v>195126</v>
      </c>
      <c r="BW131">
        <v>10799</v>
      </c>
      <c r="BX131">
        <v>213206</v>
      </c>
      <c r="BY131">
        <v>48</v>
      </c>
      <c r="BZ131">
        <v>1901</v>
      </c>
      <c r="CA131">
        <v>1023</v>
      </c>
      <c r="CB131">
        <v>1403</v>
      </c>
      <c r="CC131">
        <v>360</v>
      </c>
      <c r="CD131">
        <v>4687</v>
      </c>
      <c r="CE131">
        <v>4735</v>
      </c>
      <c r="CF131">
        <v>0</v>
      </c>
      <c r="CG131">
        <v>4950</v>
      </c>
      <c r="CH131">
        <v>532</v>
      </c>
      <c r="CI131">
        <v>7199</v>
      </c>
      <c r="CJ131" t="s">
        <v>1531</v>
      </c>
      <c r="CK131">
        <v>3351</v>
      </c>
      <c r="CL131">
        <v>3769</v>
      </c>
      <c r="CM131">
        <v>0</v>
      </c>
      <c r="CN131">
        <v>0</v>
      </c>
      <c r="CO131">
        <v>12681</v>
      </c>
      <c r="CP131">
        <v>0</v>
      </c>
      <c r="CQ131">
        <v>12681</v>
      </c>
      <c r="CR131">
        <v>0</v>
      </c>
      <c r="CS131">
        <v>165</v>
      </c>
      <c r="CT131">
        <v>1</v>
      </c>
      <c r="CU131">
        <v>397</v>
      </c>
      <c r="DA131">
        <v>563</v>
      </c>
      <c r="DB131">
        <v>563</v>
      </c>
      <c r="DC131">
        <v>7.7</v>
      </c>
      <c r="DD131">
        <v>29.9</v>
      </c>
      <c r="DE131">
        <v>37.6</v>
      </c>
      <c r="DF131">
        <v>24</v>
      </c>
      <c r="DG131">
        <v>0</v>
      </c>
      <c r="DH131">
        <v>43177</v>
      </c>
      <c r="DI131">
        <v>8732</v>
      </c>
      <c r="DJ131">
        <v>14830</v>
      </c>
      <c r="DK131">
        <v>1756</v>
      </c>
      <c r="DL131">
        <v>68495</v>
      </c>
      <c r="DM131">
        <v>3693</v>
      </c>
      <c r="DN131">
        <v>59</v>
      </c>
      <c r="DO131">
        <v>917</v>
      </c>
      <c r="DP131">
        <v>28356</v>
      </c>
      <c r="DQ131">
        <v>26320</v>
      </c>
      <c r="DR131" t="s">
        <v>1532</v>
      </c>
      <c r="DS131">
        <v>0</v>
      </c>
      <c r="DT131">
        <v>0</v>
      </c>
      <c r="DU131">
        <v>4669</v>
      </c>
      <c r="DV131">
        <v>15221</v>
      </c>
      <c r="DW131">
        <v>10721</v>
      </c>
      <c r="DX131">
        <v>71.260000000000005</v>
      </c>
      <c r="DY131">
        <v>75.930000000000007</v>
      </c>
      <c r="DZ131">
        <v>83.93</v>
      </c>
      <c r="EA131">
        <v>0</v>
      </c>
      <c r="EB131">
        <v>0</v>
      </c>
      <c r="EC131" t="s">
        <v>703</v>
      </c>
      <c r="ED131">
        <v>4205</v>
      </c>
      <c r="EE131">
        <v>537</v>
      </c>
      <c r="EF131">
        <v>0</v>
      </c>
      <c r="EG131">
        <v>0</v>
      </c>
      <c r="EH131" t="s">
        <v>703</v>
      </c>
      <c r="EI131">
        <v>1</v>
      </c>
      <c r="EJ131">
        <v>409354</v>
      </c>
      <c r="EK131">
        <v>32</v>
      </c>
      <c r="EL131">
        <v>13</v>
      </c>
      <c r="EM131">
        <v>1398541</v>
      </c>
      <c r="EN131">
        <v>561143</v>
      </c>
      <c r="EO131">
        <v>580</v>
      </c>
      <c r="EP131">
        <v>22969.54</v>
      </c>
      <c r="EQ131">
        <v>12360.78</v>
      </c>
      <c r="ER131">
        <v>22963.68</v>
      </c>
      <c r="ES131">
        <v>5892.32</v>
      </c>
      <c r="ET131">
        <v>1411</v>
      </c>
      <c r="EU131">
        <v>1993.67</v>
      </c>
      <c r="EV131">
        <v>0</v>
      </c>
      <c r="EW131">
        <v>2539</v>
      </c>
      <c r="EX131">
        <v>71828</v>
      </c>
      <c r="EY131">
        <v>0</v>
      </c>
      <c r="EZ131">
        <v>0</v>
      </c>
      <c r="FA131">
        <v>0</v>
      </c>
      <c r="FB131">
        <v>0</v>
      </c>
      <c r="FC131">
        <v>21630</v>
      </c>
      <c r="FD131">
        <v>0</v>
      </c>
      <c r="FE131">
        <v>3239</v>
      </c>
      <c r="FF131">
        <v>167406.99</v>
      </c>
      <c r="FG131">
        <v>41947</v>
      </c>
      <c r="FH131">
        <v>56978</v>
      </c>
      <c r="FI131">
        <v>2212</v>
      </c>
      <c r="FJ131">
        <v>0</v>
      </c>
      <c r="FK131">
        <v>1077960</v>
      </c>
      <c r="FL131">
        <v>3306187.99</v>
      </c>
      <c r="FM131">
        <v>1120</v>
      </c>
      <c r="FN131">
        <v>568</v>
      </c>
      <c r="FO131">
        <v>7654</v>
      </c>
      <c r="FP131">
        <v>1173</v>
      </c>
      <c r="FQ131">
        <v>0</v>
      </c>
      <c r="FR131">
        <v>0</v>
      </c>
      <c r="FS131">
        <v>0</v>
      </c>
      <c r="FT131">
        <v>1438</v>
      </c>
      <c r="FU131">
        <v>49963</v>
      </c>
      <c r="FV131">
        <v>61916</v>
      </c>
      <c r="FW131">
        <v>3244271.99</v>
      </c>
      <c r="FX131">
        <v>337450</v>
      </c>
      <c r="FY131">
        <v>1630552</v>
      </c>
      <c r="FZ131">
        <v>569845</v>
      </c>
      <c r="GA131">
        <v>0</v>
      </c>
      <c r="GB131">
        <v>0</v>
      </c>
      <c r="GC131">
        <v>0</v>
      </c>
      <c r="GD131">
        <v>0</v>
      </c>
      <c r="GE131">
        <v>0</v>
      </c>
      <c r="GF131">
        <v>0</v>
      </c>
      <c r="GG131">
        <v>0</v>
      </c>
      <c r="GH131">
        <v>1514774</v>
      </c>
      <c r="GI131">
        <v>0</v>
      </c>
      <c r="GJ131">
        <v>0</v>
      </c>
      <c r="GK131">
        <v>0</v>
      </c>
      <c r="GL131">
        <v>0</v>
      </c>
      <c r="GM131">
        <v>1514774</v>
      </c>
      <c r="GN131">
        <v>0</v>
      </c>
      <c r="GO131">
        <v>0</v>
      </c>
      <c r="GP131" t="s">
        <v>1533</v>
      </c>
      <c r="GQ131">
        <v>0</v>
      </c>
      <c r="GR131">
        <v>0</v>
      </c>
      <c r="GS131">
        <v>0</v>
      </c>
      <c r="GT131">
        <v>0</v>
      </c>
      <c r="GU131">
        <v>0</v>
      </c>
      <c r="GW131">
        <v>20</v>
      </c>
      <c r="GX131">
        <v>0</v>
      </c>
      <c r="GY131">
        <v>20</v>
      </c>
      <c r="GZ131">
        <v>0</v>
      </c>
      <c r="HA131">
        <v>0</v>
      </c>
      <c r="HB131">
        <v>0</v>
      </c>
      <c r="HG131"/>
      <c r="HH131"/>
      <c r="HI131"/>
      <c r="HJ131"/>
      <c r="HK131"/>
      <c r="HL131"/>
      <c r="HM131"/>
      <c r="HN131"/>
      <c r="HO131"/>
    </row>
    <row r="132" spans="1:223" ht="12.75" customHeight="1" x14ac:dyDescent="0.35">
      <c r="A132" s="428" t="s">
        <v>941</v>
      </c>
      <c r="B132" s="429">
        <v>4</v>
      </c>
      <c r="C132" s="428" t="s">
        <v>940</v>
      </c>
      <c r="D132" s="428" t="s">
        <v>1534</v>
      </c>
      <c r="E132" s="54" t="s">
        <v>1535</v>
      </c>
      <c r="F132" s="430" t="s">
        <v>1121</v>
      </c>
      <c r="G132" s="428">
        <v>25</v>
      </c>
      <c r="H132" s="428">
        <v>0</v>
      </c>
      <c r="I132" s="54" t="s">
        <v>43</v>
      </c>
      <c r="J132" s="54" t="s">
        <v>60</v>
      </c>
      <c r="L132" t="s">
        <v>759</v>
      </c>
      <c r="M132">
        <v>1</v>
      </c>
      <c r="N132">
        <v>0</v>
      </c>
      <c r="O132">
        <v>1</v>
      </c>
      <c r="P132">
        <v>3</v>
      </c>
      <c r="Q132">
        <v>3</v>
      </c>
      <c r="R132">
        <v>0</v>
      </c>
      <c r="S132">
        <v>0</v>
      </c>
      <c r="T132">
        <v>1</v>
      </c>
      <c r="U132">
        <v>0</v>
      </c>
      <c r="V132">
        <v>0</v>
      </c>
      <c r="W132">
        <v>0</v>
      </c>
      <c r="X132">
        <v>0</v>
      </c>
      <c r="Y132">
        <v>0</v>
      </c>
      <c r="Z132">
        <v>0</v>
      </c>
      <c r="AA132">
        <v>9</v>
      </c>
      <c r="AB132">
        <v>0</v>
      </c>
      <c r="AC132">
        <v>0</v>
      </c>
      <c r="AD132">
        <v>0</v>
      </c>
      <c r="AE132">
        <v>0</v>
      </c>
      <c r="AF132">
        <v>0</v>
      </c>
      <c r="AG132">
        <v>0</v>
      </c>
      <c r="AH132">
        <v>0</v>
      </c>
      <c r="AI132">
        <v>0</v>
      </c>
      <c r="AJ132">
        <v>0</v>
      </c>
      <c r="AK132">
        <v>0</v>
      </c>
      <c r="AL132">
        <v>0</v>
      </c>
      <c r="AM132">
        <v>0</v>
      </c>
      <c r="AN132">
        <v>0</v>
      </c>
      <c r="AO132">
        <v>0</v>
      </c>
      <c r="AP132">
        <v>0</v>
      </c>
      <c r="AQ132">
        <v>1</v>
      </c>
      <c r="AR132">
        <v>0</v>
      </c>
      <c r="AS132">
        <v>1</v>
      </c>
      <c r="AT132">
        <v>3</v>
      </c>
      <c r="AU132">
        <v>3</v>
      </c>
      <c r="AV132">
        <v>0</v>
      </c>
      <c r="AW132">
        <v>0</v>
      </c>
      <c r="AX132">
        <v>1</v>
      </c>
      <c r="AY132">
        <v>0</v>
      </c>
      <c r="AZ132">
        <v>0</v>
      </c>
      <c r="BA132">
        <v>0</v>
      </c>
      <c r="BB132">
        <v>0</v>
      </c>
      <c r="BC132">
        <v>0</v>
      </c>
      <c r="BD132">
        <v>0</v>
      </c>
      <c r="BE132">
        <v>9</v>
      </c>
      <c r="BF132">
        <v>0</v>
      </c>
      <c r="BG132">
        <v>0</v>
      </c>
      <c r="BH132" t="s">
        <v>1536</v>
      </c>
      <c r="BI132">
        <v>9854</v>
      </c>
      <c r="BJ132" t="s">
        <v>1536</v>
      </c>
      <c r="BK132">
        <v>16499</v>
      </c>
      <c r="BL132">
        <v>49</v>
      </c>
      <c r="BM132">
        <v>47060.05</v>
      </c>
      <c r="BN132">
        <v>17828</v>
      </c>
      <c r="BO132">
        <v>7</v>
      </c>
      <c r="BP132">
        <v>355947</v>
      </c>
      <c r="BQ132">
        <v>20578</v>
      </c>
      <c r="BR132">
        <v>73384</v>
      </c>
      <c r="BS132">
        <v>127772</v>
      </c>
      <c r="BT132">
        <v>52519</v>
      </c>
      <c r="BU132">
        <v>23872</v>
      </c>
      <c r="BV132">
        <v>277547</v>
      </c>
      <c r="BW132">
        <v>6349</v>
      </c>
      <c r="BX132">
        <v>304474</v>
      </c>
      <c r="BY132">
        <v>116</v>
      </c>
      <c r="BZ132">
        <v>3316</v>
      </c>
      <c r="CA132">
        <v>2361</v>
      </c>
      <c r="CB132">
        <v>2544</v>
      </c>
      <c r="CC132">
        <v>1038</v>
      </c>
      <c r="CD132">
        <v>9259</v>
      </c>
      <c r="CE132">
        <v>9375</v>
      </c>
      <c r="CF132">
        <v>0</v>
      </c>
      <c r="CG132">
        <v>4779</v>
      </c>
      <c r="CH132">
        <v>365</v>
      </c>
      <c r="CI132">
        <v>20624</v>
      </c>
      <c r="CJ132">
        <v>11925</v>
      </c>
      <c r="CK132">
        <v>9854</v>
      </c>
      <c r="CL132">
        <v>18835</v>
      </c>
      <c r="CM132">
        <v>0</v>
      </c>
      <c r="CN132">
        <v>0</v>
      </c>
      <c r="CO132">
        <v>25768</v>
      </c>
      <c r="CP132">
        <v>0</v>
      </c>
      <c r="CQ132">
        <v>25768</v>
      </c>
      <c r="CR132">
        <v>0</v>
      </c>
      <c r="CS132">
        <v>260</v>
      </c>
      <c r="CT132">
        <v>0</v>
      </c>
      <c r="CU132">
        <v>5</v>
      </c>
      <c r="DA132">
        <v>265</v>
      </c>
      <c r="DB132">
        <v>265</v>
      </c>
      <c r="DC132">
        <v>0</v>
      </c>
      <c r="DD132">
        <v>64.010000000000005</v>
      </c>
      <c r="DE132">
        <v>64.010000000000005</v>
      </c>
      <c r="DF132">
        <v>21</v>
      </c>
      <c r="DG132">
        <v>1435</v>
      </c>
      <c r="DH132">
        <v>8702</v>
      </c>
      <c r="DI132">
        <v>4553</v>
      </c>
      <c r="DJ132">
        <v>4309</v>
      </c>
      <c r="DK132">
        <v>742</v>
      </c>
      <c r="DL132">
        <v>18306</v>
      </c>
      <c r="DM132">
        <v>971</v>
      </c>
      <c r="DN132">
        <v>15</v>
      </c>
      <c r="DO132">
        <v>852</v>
      </c>
      <c r="DP132">
        <v>24146</v>
      </c>
      <c r="DQ132">
        <v>166498</v>
      </c>
      <c r="DR132">
        <v>14863</v>
      </c>
      <c r="DS132">
        <v>0</v>
      </c>
      <c r="DT132">
        <v>0</v>
      </c>
      <c r="DU132">
        <v>1838</v>
      </c>
      <c r="DV132">
        <v>1535</v>
      </c>
      <c r="DW132">
        <v>994</v>
      </c>
      <c r="DX132">
        <v>51</v>
      </c>
      <c r="DY132">
        <v>54</v>
      </c>
      <c r="DZ132">
        <v>56</v>
      </c>
      <c r="EA132">
        <v>0</v>
      </c>
      <c r="EB132">
        <v>0</v>
      </c>
      <c r="EC132" t="s">
        <v>709</v>
      </c>
      <c r="ED132">
        <v>2317</v>
      </c>
      <c r="EE132">
        <v>87</v>
      </c>
      <c r="EF132">
        <v>48048</v>
      </c>
      <c r="EG132">
        <v>0</v>
      </c>
      <c r="EH132" t="s">
        <v>709</v>
      </c>
      <c r="EI132">
        <v>8</v>
      </c>
      <c r="EJ132">
        <v>112038</v>
      </c>
      <c r="EK132">
        <v>0</v>
      </c>
      <c r="EL132">
        <v>0</v>
      </c>
      <c r="EM132">
        <v>2198430</v>
      </c>
      <c r="EN132">
        <v>230063</v>
      </c>
      <c r="EO132">
        <v>1867.74</v>
      </c>
      <c r="EP132">
        <v>25642.95</v>
      </c>
      <c r="EQ132">
        <v>21281.200000000001</v>
      </c>
      <c r="ER132">
        <v>12163.5</v>
      </c>
      <c r="ES132">
        <v>7254.05</v>
      </c>
      <c r="ET132">
        <v>200.81</v>
      </c>
      <c r="EU132">
        <v>9611.4</v>
      </c>
      <c r="EV132">
        <v>0</v>
      </c>
      <c r="EW132">
        <v>100</v>
      </c>
      <c r="EX132">
        <v>17086.650000000001</v>
      </c>
      <c r="EY132">
        <v>12010.91</v>
      </c>
      <c r="EZ132">
        <v>2647.79</v>
      </c>
      <c r="FA132">
        <v>0</v>
      </c>
      <c r="FB132">
        <v>0</v>
      </c>
      <c r="FC132">
        <v>28520.89</v>
      </c>
      <c r="FD132">
        <v>5370.47</v>
      </c>
      <c r="FE132">
        <v>0</v>
      </c>
      <c r="FF132">
        <v>143758.35999999999</v>
      </c>
      <c r="FG132">
        <v>29606</v>
      </c>
      <c r="FH132">
        <v>297889.37</v>
      </c>
      <c r="FI132">
        <v>9757</v>
      </c>
      <c r="FJ132">
        <v>0</v>
      </c>
      <c r="FK132">
        <v>2357388</v>
      </c>
      <c r="FL132">
        <v>5266891.7300000004</v>
      </c>
      <c r="FM132">
        <v>50</v>
      </c>
      <c r="FN132">
        <v>0</v>
      </c>
      <c r="FO132">
        <v>0</v>
      </c>
      <c r="FP132">
        <v>1771</v>
      </c>
      <c r="FQ132">
        <v>0</v>
      </c>
      <c r="FR132">
        <v>0</v>
      </c>
      <c r="FS132">
        <v>0</v>
      </c>
      <c r="FT132">
        <v>3798</v>
      </c>
      <c r="FU132">
        <v>0</v>
      </c>
      <c r="FV132">
        <v>5619</v>
      </c>
      <c r="FW132">
        <v>5261272.7300000004</v>
      </c>
      <c r="FX132">
        <v>286490</v>
      </c>
      <c r="FY132">
        <v>2261234</v>
      </c>
      <c r="FZ132">
        <v>240000</v>
      </c>
      <c r="GA132">
        <v>185626.74</v>
      </c>
      <c r="GB132">
        <v>2857938</v>
      </c>
      <c r="GC132">
        <v>5544798.7400000002</v>
      </c>
      <c r="GD132">
        <v>194045</v>
      </c>
      <c r="GE132">
        <v>5350753.74</v>
      </c>
      <c r="GF132">
        <v>925100</v>
      </c>
      <c r="GG132">
        <v>0</v>
      </c>
      <c r="GH132">
        <v>0</v>
      </c>
      <c r="GI132">
        <v>160979</v>
      </c>
      <c r="GJ132">
        <v>0</v>
      </c>
      <c r="GK132">
        <v>0</v>
      </c>
      <c r="GL132">
        <v>0</v>
      </c>
      <c r="GM132">
        <v>160979</v>
      </c>
      <c r="GN132">
        <v>0</v>
      </c>
      <c r="GO132">
        <v>0</v>
      </c>
      <c r="GP132" t="s">
        <v>1537</v>
      </c>
      <c r="GQ132" t="s">
        <v>1538</v>
      </c>
      <c r="GR132">
        <v>0</v>
      </c>
      <c r="GS132">
        <v>0</v>
      </c>
      <c r="GT132" t="s">
        <v>1539</v>
      </c>
      <c r="GU132" t="s">
        <v>1540</v>
      </c>
      <c r="GW132">
        <v>9</v>
      </c>
      <c r="GX132">
        <v>0</v>
      </c>
      <c r="GY132">
        <v>8</v>
      </c>
      <c r="GZ132">
        <v>1</v>
      </c>
      <c r="HA132">
        <v>0</v>
      </c>
      <c r="HB132">
        <v>0</v>
      </c>
      <c r="HG132"/>
      <c r="HH132"/>
      <c r="HI132"/>
      <c r="HJ132"/>
      <c r="HK132"/>
      <c r="HL132"/>
      <c r="HM132"/>
      <c r="HN132"/>
      <c r="HO132"/>
    </row>
    <row r="133" spans="1:223" ht="12.75" customHeight="1" x14ac:dyDescent="0.35">
      <c r="A133" s="428" t="s">
        <v>941</v>
      </c>
      <c r="B133" s="429">
        <v>5</v>
      </c>
      <c r="C133" s="428" t="s">
        <v>940</v>
      </c>
      <c r="D133" s="428" t="s">
        <v>1541</v>
      </c>
      <c r="E133" s="54" t="s">
        <v>1542</v>
      </c>
      <c r="F133" s="430" t="s">
        <v>1121</v>
      </c>
      <c r="G133" s="428">
        <v>25</v>
      </c>
      <c r="H133" s="428">
        <v>0</v>
      </c>
      <c r="I133" s="54" t="s">
        <v>43</v>
      </c>
      <c r="J133" s="54" t="s">
        <v>60</v>
      </c>
      <c r="L133" t="s">
        <v>771</v>
      </c>
      <c r="M133">
        <v>1</v>
      </c>
      <c r="N133">
        <v>0</v>
      </c>
      <c r="O133">
        <v>1</v>
      </c>
      <c r="P133">
        <v>4</v>
      </c>
      <c r="Q133">
        <v>3</v>
      </c>
      <c r="R133">
        <v>0</v>
      </c>
      <c r="S133">
        <v>5</v>
      </c>
      <c r="T133">
        <v>2</v>
      </c>
      <c r="U133">
        <v>1</v>
      </c>
      <c r="V133">
        <v>1</v>
      </c>
      <c r="W133">
        <v>4</v>
      </c>
      <c r="X133">
        <v>1</v>
      </c>
      <c r="Y133">
        <v>0</v>
      </c>
      <c r="Z133">
        <v>0</v>
      </c>
      <c r="AA133">
        <v>23</v>
      </c>
      <c r="AB133">
        <v>0</v>
      </c>
      <c r="AC133">
        <v>0</v>
      </c>
      <c r="AD133">
        <v>0</v>
      </c>
      <c r="AE133">
        <v>0</v>
      </c>
      <c r="AF133">
        <v>0</v>
      </c>
      <c r="AG133">
        <v>0</v>
      </c>
      <c r="AH133">
        <v>0</v>
      </c>
      <c r="AI133">
        <v>0</v>
      </c>
      <c r="AJ133">
        <v>0</v>
      </c>
      <c r="AK133">
        <v>0</v>
      </c>
      <c r="AL133">
        <v>0</v>
      </c>
      <c r="AM133">
        <v>0</v>
      </c>
      <c r="AN133">
        <v>0</v>
      </c>
      <c r="AO133">
        <v>0</v>
      </c>
      <c r="AP133">
        <v>0</v>
      </c>
      <c r="AQ133">
        <v>1</v>
      </c>
      <c r="AR133">
        <v>0</v>
      </c>
      <c r="AS133">
        <v>1</v>
      </c>
      <c r="AT133">
        <v>4</v>
      </c>
      <c r="AU133">
        <v>3</v>
      </c>
      <c r="AV133">
        <v>0</v>
      </c>
      <c r="AW133">
        <v>5</v>
      </c>
      <c r="AX133">
        <v>2</v>
      </c>
      <c r="AY133">
        <v>1</v>
      </c>
      <c r="AZ133">
        <v>1</v>
      </c>
      <c r="BA133">
        <v>4</v>
      </c>
      <c r="BB133">
        <v>1</v>
      </c>
      <c r="BC133">
        <v>0</v>
      </c>
      <c r="BD133">
        <v>0</v>
      </c>
      <c r="BE133">
        <v>23</v>
      </c>
      <c r="BF133">
        <v>0</v>
      </c>
      <c r="BG133">
        <v>0</v>
      </c>
      <c r="BH133" t="s">
        <v>1543</v>
      </c>
      <c r="BI133">
        <v>48</v>
      </c>
      <c r="BJ133" t="s">
        <v>1543</v>
      </c>
      <c r="BK133">
        <v>97317</v>
      </c>
      <c r="BL133">
        <v>137</v>
      </c>
      <c r="BM133">
        <v>41192</v>
      </c>
      <c r="BN133">
        <v>6467</v>
      </c>
      <c r="BO133">
        <v>20</v>
      </c>
      <c r="BP133">
        <v>363481</v>
      </c>
      <c r="BQ133">
        <v>7845</v>
      </c>
      <c r="BR133">
        <v>109709</v>
      </c>
      <c r="BS133">
        <v>109746</v>
      </c>
      <c r="BT133">
        <v>114477</v>
      </c>
      <c r="BU133">
        <v>22058</v>
      </c>
      <c r="BV133">
        <v>355990</v>
      </c>
      <c r="BW133">
        <v>6487</v>
      </c>
      <c r="BX133">
        <v>370322</v>
      </c>
      <c r="BY133">
        <v>123</v>
      </c>
      <c r="BZ133">
        <v>10108</v>
      </c>
      <c r="CA133">
        <v>5213</v>
      </c>
      <c r="CB133">
        <v>11973</v>
      </c>
      <c r="CC133">
        <v>911</v>
      </c>
      <c r="CD133">
        <v>28205</v>
      </c>
      <c r="CE133">
        <v>28328</v>
      </c>
      <c r="CF133">
        <v>0</v>
      </c>
      <c r="CG133">
        <v>5957</v>
      </c>
      <c r="CH133">
        <v>363</v>
      </c>
      <c r="CI133">
        <v>7942</v>
      </c>
      <c r="CJ133">
        <v>3750</v>
      </c>
      <c r="CK133">
        <v>48</v>
      </c>
      <c r="CL133">
        <v>2266</v>
      </c>
      <c r="CM133">
        <v>2000000</v>
      </c>
      <c r="CN133">
        <v>150</v>
      </c>
      <c r="CO133">
        <v>14262</v>
      </c>
      <c r="CP133">
        <v>242</v>
      </c>
      <c r="CQ133">
        <v>14504</v>
      </c>
      <c r="CR133">
        <v>0</v>
      </c>
      <c r="CS133">
        <v>534</v>
      </c>
      <c r="CT133">
        <v>4</v>
      </c>
      <c r="CU133">
        <v>171</v>
      </c>
      <c r="DA133">
        <v>709</v>
      </c>
      <c r="DB133">
        <v>709</v>
      </c>
      <c r="DC133">
        <v>14.3</v>
      </c>
      <c r="DD133">
        <v>60.2</v>
      </c>
      <c r="DE133">
        <v>74.5</v>
      </c>
      <c r="DF133">
        <v>11</v>
      </c>
      <c r="DG133">
        <v>25</v>
      </c>
      <c r="DH133">
        <v>108951</v>
      </c>
      <c r="DI133">
        <v>33943</v>
      </c>
      <c r="DJ133">
        <v>89352</v>
      </c>
      <c r="DK133">
        <v>10169</v>
      </c>
      <c r="DL133">
        <v>242415</v>
      </c>
      <c r="DM133">
        <v>2753</v>
      </c>
      <c r="DN133">
        <v>93</v>
      </c>
      <c r="DO133">
        <v>642</v>
      </c>
      <c r="DP133">
        <v>51332</v>
      </c>
      <c r="DQ133">
        <v>19163</v>
      </c>
      <c r="DR133">
        <v>23332</v>
      </c>
      <c r="DS133">
        <v>20004</v>
      </c>
      <c r="DT133">
        <v>0</v>
      </c>
      <c r="DU133">
        <v>3488</v>
      </c>
      <c r="DV133">
        <v>7512</v>
      </c>
      <c r="DW133">
        <v>1194</v>
      </c>
      <c r="DX133">
        <v>29</v>
      </c>
      <c r="DY133">
        <v>58</v>
      </c>
      <c r="DZ133">
        <v>67</v>
      </c>
      <c r="EA133">
        <v>7165</v>
      </c>
      <c r="EB133">
        <v>7165</v>
      </c>
      <c r="EC133" t="s">
        <v>703</v>
      </c>
      <c r="ED133">
        <v>22672</v>
      </c>
      <c r="EE133">
        <v>24</v>
      </c>
      <c r="EF133">
        <v>163325</v>
      </c>
      <c r="EG133">
        <v>0</v>
      </c>
      <c r="EH133" t="s">
        <v>706</v>
      </c>
      <c r="EI133">
        <v>0</v>
      </c>
      <c r="EJ133">
        <v>183659</v>
      </c>
      <c r="EK133">
        <v>56</v>
      </c>
      <c r="EL133">
        <v>25</v>
      </c>
      <c r="EM133">
        <v>2542917.44</v>
      </c>
      <c r="EN133">
        <v>494071.03</v>
      </c>
      <c r="EO133">
        <v>3830</v>
      </c>
      <c r="EP133">
        <v>96140</v>
      </c>
      <c r="EQ133">
        <v>50561</v>
      </c>
      <c r="ER133">
        <v>48489</v>
      </c>
      <c r="ES133">
        <v>8823</v>
      </c>
      <c r="ET133">
        <v>340.75</v>
      </c>
      <c r="EU133">
        <v>21943</v>
      </c>
      <c r="EV133">
        <v>240</v>
      </c>
      <c r="EW133">
        <v>1564</v>
      </c>
      <c r="EX133">
        <v>19550</v>
      </c>
      <c r="EY133">
        <v>3614</v>
      </c>
      <c r="EZ133">
        <v>4964</v>
      </c>
      <c r="FA133">
        <v>495</v>
      </c>
      <c r="FB133">
        <v>0</v>
      </c>
      <c r="FC133">
        <v>22732.26</v>
      </c>
      <c r="FD133">
        <v>0</v>
      </c>
      <c r="FE133">
        <v>0</v>
      </c>
      <c r="FF133">
        <v>283286.01</v>
      </c>
      <c r="FG133">
        <v>0</v>
      </c>
      <c r="FH133">
        <v>142276</v>
      </c>
      <c r="FI133">
        <v>33247.11</v>
      </c>
      <c r="FJ133">
        <v>0</v>
      </c>
      <c r="FK133">
        <v>341539</v>
      </c>
      <c r="FL133">
        <v>3837336.59</v>
      </c>
      <c r="FM133">
        <v>1505.49</v>
      </c>
      <c r="FN133">
        <v>3523.09</v>
      </c>
      <c r="FO133">
        <v>7745.54</v>
      </c>
      <c r="FP133">
        <v>1632.41</v>
      </c>
      <c r="FQ133">
        <v>1300.08</v>
      </c>
      <c r="FR133">
        <v>0</v>
      </c>
      <c r="FS133">
        <v>0</v>
      </c>
      <c r="FT133">
        <v>3144.93</v>
      </c>
      <c r="FU133">
        <v>16466.93</v>
      </c>
      <c r="FV133">
        <v>35318.47</v>
      </c>
      <c r="FW133">
        <v>3802018.12</v>
      </c>
      <c r="FX133">
        <v>254918.98</v>
      </c>
      <c r="FY133">
        <v>2524870</v>
      </c>
      <c r="FZ133">
        <v>467650</v>
      </c>
      <c r="GA133">
        <v>535760</v>
      </c>
      <c r="GB133">
        <v>1313963</v>
      </c>
      <c r="GC133">
        <v>4842243</v>
      </c>
      <c r="GD133">
        <v>185058</v>
      </c>
      <c r="GE133">
        <v>4657185</v>
      </c>
      <c r="GF133">
        <v>238065</v>
      </c>
      <c r="GG133">
        <v>0</v>
      </c>
      <c r="GH133">
        <v>20476.91</v>
      </c>
      <c r="GI133">
        <v>0</v>
      </c>
      <c r="GJ133">
        <v>0</v>
      </c>
      <c r="GK133">
        <v>0</v>
      </c>
      <c r="GL133">
        <v>95064.95</v>
      </c>
      <c r="GM133">
        <v>115541.86</v>
      </c>
      <c r="GN133">
        <v>0</v>
      </c>
      <c r="GO133">
        <v>0</v>
      </c>
      <c r="GP133">
        <v>0</v>
      </c>
      <c r="GQ133">
        <v>0</v>
      </c>
      <c r="GR133">
        <v>0</v>
      </c>
      <c r="GS133">
        <v>0</v>
      </c>
      <c r="GT133">
        <v>0</v>
      </c>
      <c r="GU133" t="s">
        <v>1544</v>
      </c>
      <c r="GW133">
        <v>23</v>
      </c>
      <c r="GX133">
        <v>0</v>
      </c>
      <c r="GY133">
        <v>22</v>
      </c>
      <c r="GZ133">
        <v>1</v>
      </c>
      <c r="HA133">
        <v>0</v>
      </c>
      <c r="HB133">
        <v>0</v>
      </c>
      <c r="HG133"/>
      <c r="HH133"/>
      <c r="HI133"/>
      <c r="HJ133"/>
      <c r="HK133"/>
      <c r="HL133"/>
      <c r="HM133"/>
      <c r="HN133"/>
      <c r="HO133"/>
    </row>
    <row r="134" spans="1:223" ht="12.75" customHeight="1" x14ac:dyDescent="0.35">
      <c r="A134" s="428" t="s">
        <v>941</v>
      </c>
      <c r="B134" s="429">
        <v>6</v>
      </c>
      <c r="C134" s="428" t="s">
        <v>940</v>
      </c>
      <c r="D134" s="428" t="s">
        <v>1545</v>
      </c>
      <c r="E134" s="54" t="s">
        <v>1546</v>
      </c>
      <c r="F134" s="430" t="s">
        <v>1121</v>
      </c>
      <c r="G134" s="428">
        <v>25</v>
      </c>
      <c r="H134" s="428">
        <v>0</v>
      </c>
      <c r="I134" s="54" t="s">
        <v>43</v>
      </c>
      <c r="J134" s="54" t="s">
        <v>60</v>
      </c>
      <c r="L134" t="s">
        <v>829</v>
      </c>
      <c r="M134">
        <v>0</v>
      </c>
      <c r="N134">
        <v>2</v>
      </c>
      <c r="O134">
        <v>13</v>
      </c>
      <c r="P134">
        <v>1</v>
      </c>
      <c r="Q134">
        <v>5</v>
      </c>
      <c r="R134">
        <v>13</v>
      </c>
      <c r="S134">
        <v>5</v>
      </c>
      <c r="T134">
        <v>3</v>
      </c>
      <c r="U134">
        <v>13</v>
      </c>
      <c r="V134">
        <v>17</v>
      </c>
      <c r="W134">
        <v>2</v>
      </c>
      <c r="X134">
        <v>2</v>
      </c>
      <c r="Y134">
        <v>0</v>
      </c>
      <c r="Z134">
        <v>0</v>
      </c>
      <c r="AA134">
        <v>76</v>
      </c>
      <c r="AB134">
        <v>0</v>
      </c>
      <c r="AC134">
        <v>0</v>
      </c>
      <c r="AD134">
        <v>0</v>
      </c>
      <c r="AE134">
        <v>0</v>
      </c>
      <c r="AF134">
        <v>0</v>
      </c>
      <c r="AG134">
        <v>0</v>
      </c>
      <c r="AH134">
        <v>0</v>
      </c>
      <c r="AI134">
        <v>0</v>
      </c>
      <c r="AJ134">
        <v>0</v>
      </c>
      <c r="AK134">
        <v>0</v>
      </c>
      <c r="AL134">
        <v>0</v>
      </c>
      <c r="AM134">
        <v>0</v>
      </c>
      <c r="AN134">
        <v>0</v>
      </c>
      <c r="AO134">
        <v>0</v>
      </c>
      <c r="AP134">
        <v>0</v>
      </c>
      <c r="AQ134">
        <v>0</v>
      </c>
      <c r="AR134">
        <v>2</v>
      </c>
      <c r="AS134">
        <v>13</v>
      </c>
      <c r="AT134">
        <v>1</v>
      </c>
      <c r="AU134">
        <v>5</v>
      </c>
      <c r="AV134">
        <v>13</v>
      </c>
      <c r="AW134">
        <v>5</v>
      </c>
      <c r="AX134">
        <v>3</v>
      </c>
      <c r="AY134">
        <v>13</v>
      </c>
      <c r="AZ134">
        <v>17</v>
      </c>
      <c r="BA134">
        <v>2</v>
      </c>
      <c r="BB134">
        <v>2</v>
      </c>
      <c r="BC134">
        <v>0</v>
      </c>
      <c r="BD134">
        <v>0</v>
      </c>
      <c r="BE134">
        <v>76</v>
      </c>
      <c r="BF134">
        <v>0</v>
      </c>
      <c r="BG134">
        <v>0</v>
      </c>
      <c r="BH134" t="s">
        <v>1547</v>
      </c>
      <c r="BI134">
        <v>0</v>
      </c>
      <c r="BJ134" t="s">
        <v>1547</v>
      </c>
      <c r="BK134">
        <v>31093</v>
      </c>
      <c r="BL134">
        <v>476</v>
      </c>
      <c r="BM134">
        <v>478270</v>
      </c>
      <c r="BN134">
        <v>72267</v>
      </c>
      <c r="BO134">
        <v>74</v>
      </c>
      <c r="BP134">
        <v>1260588</v>
      </c>
      <c r="BQ134">
        <v>48382</v>
      </c>
      <c r="BR134">
        <v>693840</v>
      </c>
      <c r="BS134">
        <v>0</v>
      </c>
      <c r="BT134">
        <v>473824</v>
      </c>
      <c r="BU134">
        <v>0</v>
      </c>
      <c r="BV134">
        <v>1167664</v>
      </c>
      <c r="BW134">
        <v>0</v>
      </c>
      <c r="BX134">
        <v>0</v>
      </c>
      <c r="BY134">
        <v>574</v>
      </c>
      <c r="BZ134">
        <v>84332</v>
      </c>
      <c r="CA134">
        <v>0</v>
      </c>
      <c r="CB134">
        <v>61364</v>
      </c>
      <c r="CC134">
        <v>0</v>
      </c>
      <c r="CD134">
        <v>145696</v>
      </c>
      <c r="CE134">
        <v>146270</v>
      </c>
      <c r="CF134">
        <v>0</v>
      </c>
      <c r="CG134">
        <v>38928</v>
      </c>
      <c r="CH134">
        <v>1755</v>
      </c>
      <c r="CI134">
        <v>54043</v>
      </c>
      <c r="CJ134">
        <v>19928</v>
      </c>
      <c r="CK134">
        <v>0</v>
      </c>
      <c r="CL134">
        <v>13606</v>
      </c>
      <c r="CM134">
        <v>0</v>
      </c>
      <c r="CN134">
        <v>0</v>
      </c>
      <c r="CO134">
        <v>94726</v>
      </c>
      <c r="CP134">
        <v>0</v>
      </c>
      <c r="CQ134">
        <v>0</v>
      </c>
      <c r="CR134">
        <v>0</v>
      </c>
      <c r="CS134">
        <v>2377</v>
      </c>
      <c r="CT134">
        <v>7</v>
      </c>
      <c r="CU134">
        <v>1362</v>
      </c>
      <c r="DA134">
        <v>3746</v>
      </c>
      <c r="DB134">
        <v>3746</v>
      </c>
      <c r="DC134">
        <v>0</v>
      </c>
      <c r="DD134">
        <v>234.8</v>
      </c>
      <c r="DE134">
        <v>234.8</v>
      </c>
      <c r="DF134">
        <v>200</v>
      </c>
      <c r="DG134">
        <v>7065</v>
      </c>
      <c r="DH134">
        <v>564585</v>
      </c>
      <c r="DI134">
        <v>0</v>
      </c>
      <c r="DJ134">
        <v>311302</v>
      </c>
      <c r="DK134">
        <v>0</v>
      </c>
      <c r="DL134">
        <v>875887</v>
      </c>
      <c r="DM134">
        <v>20254</v>
      </c>
      <c r="DN134">
        <v>229</v>
      </c>
      <c r="DO134">
        <v>10459</v>
      </c>
      <c r="DP134">
        <v>284781</v>
      </c>
      <c r="DQ134">
        <v>339322</v>
      </c>
      <c r="DR134">
        <v>235660</v>
      </c>
      <c r="DS134">
        <v>0</v>
      </c>
      <c r="DT134">
        <v>0</v>
      </c>
      <c r="DU134">
        <v>30942</v>
      </c>
      <c r="DV134">
        <v>217927</v>
      </c>
      <c r="DW134">
        <v>196911</v>
      </c>
      <c r="DX134">
        <v>14</v>
      </c>
      <c r="DY134">
        <v>60</v>
      </c>
      <c r="DZ134">
        <v>69</v>
      </c>
      <c r="EA134">
        <v>0</v>
      </c>
      <c r="EB134">
        <v>0</v>
      </c>
      <c r="EC134" t="s">
        <v>709</v>
      </c>
      <c r="ED134">
        <v>94146</v>
      </c>
      <c r="EE134">
        <v>567</v>
      </c>
      <c r="EF134">
        <v>398586</v>
      </c>
      <c r="EG134">
        <v>0</v>
      </c>
      <c r="EH134" t="s">
        <v>709</v>
      </c>
      <c r="EI134">
        <v>73</v>
      </c>
      <c r="EJ134">
        <v>3098033</v>
      </c>
      <c r="EK134">
        <v>337</v>
      </c>
      <c r="EL134">
        <v>313</v>
      </c>
      <c r="EM134">
        <v>8071285.6799999997</v>
      </c>
      <c r="EN134">
        <v>3046709.49</v>
      </c>
      <c r="EO134">
        <v>5400.06</v>
      </c>
      <c r="EP134">
        <v>401393.97</v>
      </c>
      <c r="EQ134">
        <v>164444.14000000001</v>
      </c>
      <c r="ER134">
        <v>290137.46999999997</v>
      </c>
      <c r="ES134">
        <v>57882.879999999997</v>
      </c>
      <c r="ET134">
        <v>12162.6</v>
      </c>
      <c r="EU134">
        <v>106849.71</v>
      </c>
      <c r="EV134">
        <v>0</v>
      </c>
      <c r="EW134">
        <v>17408.37</v>
      </c>
      <c r="EX134">
        <v>119876.97</v>
      </c>
      <c r="EY134">
        <v>0</v>
      </c>
      <c r="EZ134">
        <v>235773.73</v>
      </c>
      <c r="FA134">
        <v>0</v>
      </c>
      <c r="FB134">
        <v>0</v>
      </c>
      <c r="FC134">
        <v>294224.49</v>
      </c>
      <c r="FD134">
        <v>27158.7</v>
      </c>
      <c r="FE134">
        <v>0</v>
      </c>
      <c r="FF134">
        <v>1732713.09</v>
      </c>
      <c r="FG134">
        <v>3201324.41</v>
      </c>
      <c r="FH134">
        <v>390375.72</v>
      </c>
      <c r="FI134">
        <v>186224.5</v>
      </c>
      <c r="FJ134">
        <v>82.96</v>
      </c>
      <c r="FK134">
        <v>3335677.06</v>
      </c>
      <c r="FL134">
        <v>19964392.91</v>
      </c>
      <c r="FM134">
        <v>10315.31</v>
      </c>
      <c r="FN134">
        <v>515.54999999999995</v>
      </c>
      <c r="FO134">
        <v>18966.36</v>
      </c>
      <c r="FP134">
        <v>9238.2900000000009</v>
      </c>
      <c r="FQ134">
        <v>9036.4500000000007</v>
      </c>
      <c r="FR134">
        <v>637260.56000000006</v>
      </c>
      <c r="FS134">
        <v>91731.1</v>
      </c>
      <c r="FT134">
        <v>152555.92000000001</v>
      </c>
      <c r="FU134">
        <v>0</v>
      </c>
      <c r="FV134">
        <v>929619.54</v>
      </c>
      <c r="FW134">
        <v>19034773.370000001</v>
      </c>
      <c r="FX134">
        <v>0</v>
      </c>
      <c r="FY134">
        <v>8697382.75</v>
      </c>
      <c r="FZ134">
        <v>2842106.95</v>
      </c>
      <c r="GA134">
        <v>1834016.7379999999</v>
      </c>
      <c r="GB134">
        <v>9192147.3819999993</v>
      </c>
      <c r="GC134">
        <v>22565653.82</v>
      </c>
      <c r="GD134">
        <v>1654983.83</v>
      </c>
      <c r="GE134">
        <v>20910669.989999998</v>
      </c>
      <c r="GF134">
        <v>0</v>
      </c>
      <c r="GG134">
        <v>0</v>
      </c>
      <c r="GH134">
        <v>0</v>
      </c>
      <c r="GI134">
        <v>0</v>
      </c>
      <c r="GJ134">
        <v>0</v>
      </c>
      <c r="GK134">
        <v>0</v>
      </c>
      <c r="GL134">
        <v>0</v>
      </c>
      <c r="GM134">
        <v>0</v>
      </c>
      <c r="GN134">
        <v>0</v>
      </c>
      <c r="GO134">
        <v>0</v>
      </c>
      <c r="GP134">
        <v>0</v>
      </c>
      <c r="GQ134">
        <v>0</v>
      </c>
      <c r="GR134">
        <v>0</v>
      </c>
      <c r="GS134">
        <v>0</v>
      </c>
      <c r="GT134">
        <v>0</v>
      </c>
      <c r="GU134">
        <v>0</v>
      </c>
      <c r="GW134">
        <v>0</v>
      </c>
      <c r="GX134">
        <v>0</v>
      </c>
      <c r="GY134">
        <v>0</v>
      </c>
      <c r="GZ134">
        <v>0</v>
      </c>
      <c r="HA134">
        <v>0</v>
      </c>
      <c r="HB134">
        <v>0</v>
      </c>
      <c r="HG134"/>
      <c r="HH134"/>
      <c r="HI134"/>
      <c r="HJ134"/>
      <c r="HK134"/>
      <c r="HL134"/>
      <c r="HM134"/>
      <c r="HN134"/>
      <c r="HO134"/>
    </row>
    <row r="135" spans="1:223" ht="12.75" customHeight="1" x14ac:dyDescent="0.35">
      <c r="A135" s="428" t="s">
        <v>941</v>
      </c>
      <c r="B135" s="429">
        <v>7</v>
      </c>
      <c r="C135" s="428" t="s">
        <v>940</v>
      </c>
      <c r="D135" s="428" t="s">
        <v>1548</v>
      </c>
      <c r="E135" s="54" t="s">
        <v>1549</v>
      </c>
      <c r="F135" s="430" t="s">
        <v>1121</v>
      </c>
      <c r="G135" s="428">
        <v>25</v>
      </c>
      <c r="H135" s="428">
        <v>0</v>
      </c>
      <c r="I135" s="54" t="s">
        <v>43</v>
      </c>
      <c r="J135" s="54" t="s">
        <v>60</v>
      </c>
      <c r="L135" t="s">
        <v>853</v>
      </c>
      <c r="M135">
        <v>0</v>
      </c>
      <c r="N135">
        <v>0</v>
      </c>
      <c r="O135">
        <v>0</v>
      </c>
      <c r="P135">
        <v>1</v>
      </c>
      <c r="Q135">
        <v>11</v>
      </c>
      <c r="R135">
        <v>0</v>
      </c>
      <c r="S135">
        <v>10</v>
      </c>
      <c r="T135">
        <v>11</v>
      </c>
      <c r="U135">
        <v>1</v>
      </c>
      <c r="V135">
        <v>8</v>
      </c>
      <c r="W135">
        <v>2</v>
      </c>
      <c r="X135">
        <v>0</v>
      </c>
      <c r="Y135">
        <v>0</v>
      </c>
      <c r="Z135">
        <v>0</v>
      </c>
      <c r="AA135">
        <v>44</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1</v>
      </c>
      <c r="AU135">
        <v>11</v>
      </c>
      <c r="AV135">
        <v>0</v>
      </c>
      <c r="AW135">
        <v>10</v>
      </c>
      <c r="AX135">
        <v>11</v>
      </c>
      <c r="AY135">
        <v>1</v>
      </c>
      <c r="AZ135">
        <v>8</v>
      </c>
      <c r="BA135">
        <v>2</v>
      </c>
      <c r="BB135">
        <v>0</v>
      </c>
      <c r="BC135">
        <v>0</v>
      </c>
      <c r="BD135">
        <v>0</v>
      </c>
      <c r="BE135">
        <v>44</v>
      </c>
      <c r="BF135">
        <v>9</v>
      </c>
      <c r="BG135">
        <v>0</v>
      </c>
      <c r="BH135" t="s">
        <v>1550</v>
      </c>
      <c r="BI135">
        <v>17032</v>
      </c>
      <c r="BJ135" t="s">
        <v>1550</v>
      </c>
      <c r="BK135">
        <v>40097</v>
      </c>
      <c r="BL135">
        <v>343</v>
      </c>
      <c r="BM135">
        <v>0</v>
      </c>
      <c r="BN135">
        <v>14725</v>
      </c>
      <c r="BO135">
        <v>44</v>
      </c>
      <c r="BP135">
        <v>1324579</v>
      </c>
      <c r="BQ135">
        <v>56889</v>
      </c>
      <c r="BR135">
        <v>416099</v>
      </c>
      <c r="BS135">
        <v>409847</v>
      </c>
      <c r="BT135">
        <v>440958</v>
      </c>
      <c r="BU135">
        <v>92006</v>
      </c>
      <c r="BV135">
        <v>1358910</v>
      </c>
      <c r="BW135">
        <v>0</v>
      </c>
      <c r="BX135">
        <v>1415799</v>
      </c>
      <c r="BY135">
        <v>0</v>
      </c>
      <c r="BZ135">
        <v>34956</v>
      </c>
      <c r="CA135">
        <v>20845</v>
      </c>
      <c r="CB135">
        <v>34352</v>
      </c>
      <c r="CC135">
        <v>5865</v>
      </c>
      <c r="CD135">
        <v>96018</v>
      </c>
      <c r="CE135">
        <v>96018</v>
      </c>
      <c r="CF135">
        <v>0</v>
      </c>
      <c r="CG135">
        <v>49093</v>
      </c>
      <c r="CH135">
        <v>10139</v>
      </c>
      <c r="CI135">
        <v>32999</v>
      </c>
      <c r="CJ135">
        <v>29853</v>
      </c>
      <c r="CK135">
        <v>17032</v>
      </c>
      <c r="CL135">
        <v>19892</v>
      </c>
      <c r="CM135">
        <v>0</v>
      </c>
      <c r="CN135">
        <v>0</v>
      </c>
      <c r="CO135">
        <v>92231</v>
      </c>
      <c r="CP135">
        <v>0</v>
      </c>
      <c r="CQ135">
        <v>92231</v>
      </c>
      <c r="CR135">
        <v>0</v>
      </c>
      <c r="CS135">
        <v>975</v>
      </c>
      <c r="CT135">
        <v>584</v>
      </c>
      <c r="CU135">
        <v>0</v>
      </c>
      <c r="DA135">
        <v>1559</v>
      </c>
      <c r="DB135">
        <v>1559</v>
      </c>
      <c r="DC135">
        <v>0</v>
      </c>
      <c r="DD135">
        <v>239</v>
      </c>
      <c r="DE135">
        <v>0</v>
      </c>
      <c r="DF135">
        <v>0</v>
      </c>
      <c r="DG135">
        <v>2113.75</v>
      </c>
      <c r="DH135">
        <v>737572</v>
      </c>
      <c r="DI135">
        <v>219072</v>
      </c>
      <c r="DJ135">
        <v>731587</v>
      </c>
      <c r="DK135">
        <v>83526</v>
      </c>
      <c r="DL135">
        <v>1771757</v>
      </c>
      <c r="DM135">
        <v>34017</v>
      </c>
      <c r="DN135">
        <v>6435</v>
      </c>
      <c r="DO135">
        <v>1686</v>
      </c>
      <c r="DP135">
        <v>568816</v>
      </c>
      <c r="DQ135">
        <v>880185</v>
      </c>
      <c r="DR135">
        <v>500043</v>
      </c>
      <c r="DS135">
        <v>0</v>
      </c>
      <c r="DT135">
        <v>0</v>
      </c>
      <c r="DU135">
        <v>42138</v>
      </c>
      <c r="DV135">
        <v>138579</v>
      </c>
      <c r="DW135">
        <v>106017</v>
      </c>
      <c r="DX135">
        <v>66</v>
      </c>
      <c r="DY135">
        <v>70</v>
      </c>
      <c r="DZ135">
        <v>75</v>
      </c>
      <c r="EA135">
        <v>0</v>
      </c>
      <c r="EB135">
        <v>0</v>
      </c>
      <c r="EC135" t="s">
        <v>709</v>
      </c>
      <c r="ED135">
        <v>95981</v>
      </c>
      <c r="EE135">
        <v>276</v>
      </c>
      <c r="EF135">
        <v>586063</v>
      </c>
      <c r="EG135">
        <v>0</v>
      </c>
      <c r="EH135" t="s">
        <v>709</v>
      </c>
      <c r="EI135">
        <v>40</v>
      </c>
      <c r="EJ135">
        <v>1129995</v>
      </c>
      <c r="EK135">
        <v>0</v>
      </c>
      <c r="EL135">
        <v>0</v>
      </c>
      <c r="EM135">
        <v>7927530</v>
      </c>
      <c r="EN135">
        <v>2446188</v>
      </c>
      <c r="EO135">
        <v>0</v>
      </c>
      <c r="EP135">
        <v>286877</v>
      </c>
      <c r="EQ135">
        <v>102777</v>
      </c>
      <c r="ER135">
        <v>226464</v>
      </c>
      <c r="ES135">
        <v>0</v>
      </c>
      <c r="ET135">
        <v>20303</v>
      </c>
      <c r="EU135">
        <v>38508</v>
      </c>
      <c r="EV135">
        <v>0</v>
      </c>
      <c r="EW135">
        <v>0</v>
      </c>
      <c r="EX135">
        <v>541002</v>
      </c>
      <c r="EY135">
        <v>32953</v>
      </c>
      <c r="EZ135">
        <v>0</v>
      </c>
      <c r="FA135">
        <v>0</v>
      </c>
      <c r="FB135">
        <v>0</v>
      </c>
      <c r="FC135">
        <v>84811</v>
      </c>
      <c r="FD135">
        <v>23200</v>
      </c>
      <c r="FE135">
        <v>0</v>
      </c>
      <c r="FF135">
        <v>1356895</v>
      </c>
      <c r="FG135">
        <v>46202</v>
      </c>
      <c r="FH135">
        <v>0</v>
      </c>
      <c r="FI135">
        <v>29532</v>
      </c>
      <c r="FJ135">
        <v>0</v>
      </c>
      <c r="FK135">
        <v>1339706</v>
      </c>
      <c r="FL135">
        <v>0</v>
      </c>
      <c r="FM135">
        <v>16767</v>
      </c>
      <c r="FN135">
        <v>48137</v>
      </c>
      <c r="FO135">
        <v>123575</v>
      </c>
      <c r="FP135">
        <v>5458</v>
      </c>
      <c r="FQ135">
        <v>0</v>
      </c>
      <c r="FR135">
        <v>16000</v>
      </c>
      <c r="FS135">
        <v>0</v>
      </c>
      <c r="FT135">
        <v>36054</v>
      </c>
      <c r="FU135">
        <v>131789</v>
      </c>
      <c r="FV135">
        <v>377780</v>
      </c>
      <c r="FW135">
        <v>0</v>
      </c>
      <c r="FX135">
        <v>2225348</v>
      </c>
      <c r="FY135">
        <v>6704300</v>
      </c>
      <c r="FZ135">
        <v>2593000</v>
      </c>
      <c r="GA135">
        <v>1208000</v>
      </c>
      <c r="GB135">
        <v>2913000</v>
      </c>
      <c r="GC135">
        <v>13418300</v>
      </c>
      <c r="GD135">
        <v>1138000</v>
      </c>
      <c r="GE135">
        <v>12280300</v>
      </c>
      <c r="GF135">
        <v>2179000</v>
      </c>
      <c r="GG135">
        <v>0</v>
      </c>
      <c r="GH135">
        <v>4448</v>
      </c>
      <c r="GI135">
        <v>0</v>
      </c>
      <c r="GJ135">
        <v>0</v>
      </c>
      <c r="GK135">
        <v>0</v>
      </c>
      <c r="GL135">
        <v>0</v>
      </c>
      <c r="GM135">
        <v>4448</v>
      </c>
      <c r="GN135" t="s">
        <v>1551</v>
      </c>
      <c r="GO135">
        <v>0</v>
      </c>
      <c r="GP135">
        <v>0</v>
      </c>
      <c r="GQ135" t="s">
        <v>1552</v>
      </c>
      <c r="GR135">
        <v>0</v>
      </c>
      <c r="GS135">
        <v>0</v>
      </c>
      <c r="GT135">
        <v>0</v>
      </c>
      <c r="GU135" t="s">
        <v>1553</v>
      </c>
      <c r="GW135">
        <v>44</v>
      </c>
      <c r="GX135">
        <v>0</v>
      </c>
      <c r="GY135">
        <v>40</v>
      </c>
      <c r="GZ135">
        <v>4</v>
      </c>
      <c r="HA135">
        <v>0</v>
      </c>
      <c r="HB135">
        <v>0</v>
      </c>
      <c r="HG135"/>
      <c r="HH135"/>
      <c r="HI135"/>
      <c r="HJ135"/>
      <c r="HK135"/>
      <c r="HL135"/>
      <c r="HM135"/>
      <c r="HN135"/>
      <c r="HO135"/>
    </row>
    <row r="136" spans="1:223" ht="12.75" customHeight="1" x14ac:dyDescent="0.35">
      <c r="A136" s="428" t="s">
        <v>941</v>
      </c>
      <c r="B136" s="429">
        <v>8</v>
      </c>
      <c r="C136" s="428" t="s">
        <v>940</v>
      </c>
      <c r="D136" s="428" t="s">
        <v>1554</v>
      </c>
      <c r="E136" s="54" t="s">
        <v>1555</v>
      </c>
      <c r="F136" s="430" t="s">
        <v>1121</v>
      </c>
      <c r="G136" s="428">
        <v>9</v>
      </c>
      <c r="H136" s="428">
        <v>0</v>
      </c>
      <c r="I136" s="54" t="s">
        <v>43</v>
      </c>
      <c r="J136" s="54" t="s">
        <v>60</v>
      </c>
      <c r="L136" t="s">
        <v>919</v>
      </c>
      <c r="M136">
        <v>0</v>
      </c>
      <c r="N136">
        <v>3</v>
      </c>
      <c r="O136">
        <v>0</v>
      </c>
      <c r="P136">
        <v>4</v>
      </c>
      <c r="Q136">
        <v>0</v>
      </c>
      <c r="R136">
        <v>0</v>
      </c>
      <c r="S136">
        <v>0</v>
      </c>
      <c r="T136">
        <v>0</v>
      </c>
      <c r="U136">
        <v>0</v>
      </c>
      <c r="V136">
        <v>0</v>
      </c>
      <c r="W136">
        <v>0</v>
      </c>
      <c r="X136">
        <v>0</v>
      </c>
      <c r="Y136">
        <v>0</v>
      </c>
      <c r="Z136">
        <v>0</v>
      </c>
      <c r="AA136">
        <v>7</v>
      </c>
      <c r="AB136">
        <v>0</v>
      </c>
      <c r="AC136">
        <v>0</v>
      </c>
      <c r="AD136">
        <v>0</v>
      </c>
      <c r="AE136">
        <v>0</v>
      </c>
      <c r="AF136">
        <v>0</v>
      </c>
      <c r="AG136">
        <v>0</v>
      </c>
      <c r="AH136">
        <v>0</v>
      </c>
      <c r="AI136">
        <v>0</v>
      </c>
      <c r="AJ136">
        <v>0</v>
      </c>
      <c r="AK136">
        <v>0</v>
      </c>
      <c r="AL136">
        <v>0</v>
      </c>
      <c r="AM136">
        <v>0</v>
      </c>
      <c r="AN136">
        <v>0</v>
      </c>
      <c r="AO136">
        <v>0</v>
      </c>
      <c r="AP136">
        <v>0</v>
      </c>
      <c r="AQ136">
        <v>0</v>
      </c>
      <c r="AR136">
        <v>3</v>
      </c>
      <c r="AS136">
        <v>0</v>
      </c>
      <c r="AT136">
        <v>4</v>
      </c>
      <c r="AU136">
        <v>0</v>
      </c>
      <c r="AV136">
        <v>0</v>
      </c>
      <c r="AW136">
        <v>0</v>
      </c>
      <c r="AX136">
        <v>0</v>
      </c>
      <c r="AY136">
        <v>0</v>
      </c>
      <c r="AZ136">
        <v>0</v>
      </c>
      <c r="BA136">
        <v>0</v>
      </c>
      <c r="BB136">
        <v>0</v>
      </c>
      <c r="BC136">
        <v>0</v>
      </c>
      <c r="BD136">
        <v>0</v>
      </c>
      <c r="BE136">
        <v>7</v>
      </c>
      <c r="BF136">
        <v>0</v>
      </c>
      <c r="BG136">
        <v>7</v>
      </c>
      <c r="BH136" t="s">
        <v>1556</v>
      </c>
      <c r="BI136">
        <v>34564</v>
      </c>
      <c r="BJ136" t="s">
        <v>1556</v>
      </c>
      <c r="BK136">
        <v>63784</v>
      </c>
      <c r="BL136">
        <v>0</v>
      </c>
      <c r="BM136">
        <v>32414</v>
      </c>
      <c r="BN136">
        <v>13218</v>
      </c>
      <c r="BO136">
        <v>7</v>
      </c>
      <c r="BP136">
        <v>185783</v>
      </c>
      <c r="BQ136">
        <v>7336</v>
      </c>
      <c r="BR136">
        <v>45116</v>
      </c>
      <c r="BS136">
        <v>56528</v>
      </c>
      <c r="BT136">
        <v>51525</v>
      </c>
      <c r="BU136">
        <v>19715</v>
      </c>
      <c r="BV136">
        <v>172884</v>
      </c>
      <c r="BW136">
        <v>0</v>
      </c>
      <c r="BX136">
        <v>180220</v>
      </c>
      <c r="BY136">
        <v>0</v>
      </c>
      <c r="BZ136">
        <v>4997</v>
      </c>
      <c r="CA136">
        <v>3435</v>
      </c>
      <c r="CB136">
        <v>5602</v>
      </c>
      <c r="CC136">
        <v>591</v>
      </c>
      <c r="CD136">
        <v>14625</v>
      </c>
      <c r="CE136">
        <v>14625</v>
      </c>
      <c r="CF136">
        <v>0</v>
      </c>
      <c r="CG136">
        <v>2554</v>
      </c>
      <c r="CH136">
        <v>449</v>
      </c>
      <c r="CI136">
        <v>1428</v>
      </c>
      <c r="CJ136">
        <v>93823</v>
      </c>
      <c r="CK136">
        <v>34564</v>
      </c>
      <c r="CL136">
        <v>329286</v>
      </c>
      <c r="CM136">
        <v>0</v>
      </c>
      <c r="CN136">
        <v>175</v>
      </c>
      <c r="CO136">
        <v>4431</v>
      </c>
      <c r="CP136">
        <v>0</v>
      </c>
      <c r="CQ136">
        <v>4431</v>
      </c>
      <c r="CR136">
        <v>0</v>
      </c>
      <c r="CS136">
        <v>73</v>
      </c>
      <c r="CT136">
        <v>0</v>
      </c>
      <c r="CU136">
        <v>0</v>
      </c>
      <c r="DA136">
        <v>73</v>
      </c>
      <c r="DB136">
        <v>73</v>
      </c>
      <c r="DC136">
        <v>1</v>
      </c>
      <c r="DD136">
        <v>27.94</v>
      </c>
      <c r="DE136">
        <v>28.94</v>
      </c>
      <c r="DF136">
        <v>57</v>
      </c>
      <c r="DG136">
        <v>3578</v>
      </c>
      <c r="DH136">
        <v>39958</v>
      </c>
      <c r="DI136">
        <v>46170</v>
      </c>
      <c r="DJ136">
        <v>104362</v>
      </c>
      <c r="DK136">
        <v>18541</v>
      </c>
      <c r="DL136">
        <v>209031</v>
      </c>
      <c r="DM136">
        <v>1222</v>
      </c>
      <c r="DN136">
        <v>453</v>
      </c>
      <c r="DO136">
        <v>1621</v>
      </c>
      <c r="DP136">
        <v>51194</v>
      </c>
      <c r="DQ136">
        <v>56787</v>
      </c>
      <c r="DR136">
        <v>22478</v>
      </c>
      <c r="DS136">
        <v>0</v>
      </c>
      <c r="DT136">
        <v>19</v>
      </c>
      <c r="DU136">
        <v>3296</v>
      </c>
      <c r="DV136">
        <v>27552</v>
      </c>
      <c r="DW136">
        <v>22314</v>
      </c>
      <c r="DX136">
        <v>44</v>
      </c>
      <c r="DY136">
        <v>62</v>
      </c>
      <c r="DZ136">
        <v>73</v>
      </c>
      <c r="EA136">
        <v>0</v>
      </c>
      <c r="EB136">
        <v>0</v>
      </c>
      <c r="EC136" t="s">
        <v>709</v>
      </c>
      <c r="ED136">
        <v>8345</v>
      </c>
      <c r="EE136">
        <v>38</v>
      </c>
      <c r="EF136">
        <v>153849</v>
      </c>
      <c r="EG136">
        <v>0</v>
      </c>
      <c r="EH136" t="s">
        <v>709</v>
      </c>
      <c r="EI136">
        <v>7</v>
      </c>
      <c r="EJ136">
        <v>236897</v>
      </c>
      <c r="EK136">
        <v>0</v>
      </c>
      <c r="EL136">
        <v>0</v>
      </c>
      <c r="EM136">
        <v>1113043.26</v>
      </c>
      <c r="EN136">
        <v>814628.04</v>
      </c>
      <c r="EO136">
        <v>0</v>
      </c>
      <c r="EP136">
        <v>25895.56466</v>
      </c>
      <c r="EQ136">
        <v>27154.995340000001</v>
      </c>
      <c r="ER136">
        <v>20786.721539999999</v>
      </c>
      <c r="ES136">
        <v>4257.8784640000003</v>
      </c>
      <c r="ET136">
        <v>0</v>
      </c>
      <c r="EU136">
        <v>1687.3</v>
      </c>
      <c r="EV136">
        <v>0</v>
      </c>
      <c r="EW136">
        <v>0</v>
      </c>
      <c r="EX136">
        <v>7520</v>
      </c>
      <c r="EY136">
        <v>7239</v>
      </c>
      <c r="EZ136">
        <v>1000</v>
      </c>
      <c r="FA136">
        <v>0</v>
      </c>
      <c r="FB136">
        <v>57876.84</v>
      </c>
      <c r="FC136">
        <v>2334.4699999999998</v>
      </c>
      <c r="FD136">
        <v>0</v>
      </c>
      <c r="FE136">
        <v>0</v>
      </c>
      <c r="FF136">
        <v>155752.76999999999</v>
      </c>
      <c r="FG136">
        <v>79479.19</v>
      </c>
      <c r="FH136">
        <v>170632.89</v>
      </c>
      <c r="FI136">
        <v>307.79000000000002</v>
      </c>
      <c r="FJ136">
        <v>0</v>
      </c>
      <c r="FK136">
        <v>30000</v>
      </c>
      <c r="FL136">
        <v>2363843.94</v>
      </c>
      <c r="FM136">
        <v>3313</v>
      </c>
      <c r="FN136">
        <v>346</v>
      </c>
      <c r="FO136">
        <v>167964.75</v>
      </c>
      <c r="FP136">
        <v>224</v>
      </c>
      <c r="FQ136">
        <v>0</v>
      </c>
      <c r="FR136">
        <v>62087.98</v>
      </c>
      <c r="FS136">
        <v>0</v>
      </c>
      <c r="FT136">
        <v>5449.27</v>
      </c>
      <c r="FU136">
        <v>30000</v>
      </c>
      <c r="FV136">
        <v>269385</v>
      </c>
      <c r="FW136">
        <v>2094458.94</v>
      </c>
      <c r="FX136">
        <v>620952.97</v>
      </c>
      <c r="FY136">
        <v>1111177.73</v>
      </c>
      <c r="FZ136">
        <v>750000</v>
      </c>
      <c r="GA136">
        <v>134180</v>
      </c>
      <c r="GB136">
        <v>683250</v>
      </c>
      <c r="GC136">
        <v>2678607.73</v>
      </c>
      <c r="GD136">
        <v>294320</v>
      </c>
      <c r="GE136">
        <v>2384287.73</v>
      </c>
      <c r="GF136">
        <v>620960</v>
      </c>
      <c r="GG136">
        <v>0</v>
      </c>
      <c r="GH136">
        <v>0</v>
      </c>
      <c r="GI136">
        <v>174170.68</v>
      </c>
      <c r="GJ136">
        <v>0</v>
      </c>
      <c r="GK136">
        <v>0</v>
      </c>
      <c r="GL136">
        <v>0</v>
      </c>
      <c r="GM136">
        <v>174170.68</v>
      </c>
      <c r="GN136" t="s">
        <v>1557</v>
      </c>
      <c r="GO136">
        <v>0</v>
      </c>
      <c r="GP136">
        <v>0</v>
      </c>
      <c r="GQ136">
        <v>0</v>
      </c>
      <c r="GR136">
        <v>0</v>
      </c>
      <c r="GS136">
        <v>0</v>
      </c>
      <c r="GT136">
        <v>0</v>
      </c>
      <c r="GU136" t="s">
        <v>1558</v>
      </c>
      <c r="GW136">
        <v>7</v>
      </c>
      <c r="GX136">
        <v>0</v>
      </c>
      <c r="GY136">
        <v>7</v>
      </c>
      <c r="GZ136">
        <v>0</v>
      </c>
      <c r="HA136">
        <v>0</v>
      </c>
      <c r="HB136">
        <v>0</v>
      </c>
      <c r="HG136"/>
      <c r="HH136"/>
      <c r="HI136"/>
      <c r="HJ136"/>
      <c r="HK136"/>
      <c r="HL136"/>
      <c r="HM136"/>
      <c r="HN136"/>
      <c r="HO136"/>
    </row>
    <row r="137" spans="1:223" ht="12.75" customHeight="1" x14ac:dyDescent="0.35">
      <c r="A137" s="428" t="s">
        <v>941</v>
      </c>
      <c r="B137" s="429">
        <v>9</v>
      </c>
      <c r="C137" s="428" t="s">
        <v>940</v>
      </c>
      <c r="D137" s="428" t="s">
        <v>1559</v>
      </c>
      <c r="E137" s="54" t="s">
        <v>1511</v>
      </c>
      <c r="F137" s="430" t="s">
        <v>1121</v>
      </c>
      <c r="G137" s="428">
        <v>46</v>
      </c>
      <c r="H137" s="428">
        <v>0</v>
      </c>
      <c r="I137" s="54" t="s">
        <v>43</v>
      </c>
      <c r="J137" s="54" t="s">
        <v>60</v>
      </c>
      <c r="L137" t="s">
        <v>995</v>
      </c>
      <c r="M137">
        <v>0</v>
      </c>
      <c r="N137">
        <v>0</v>
      </c>
      <c r="O137">
        <v>5</v>
      </c>
      <c r="P137">
        <v>1</v>
      </c>
      <c r="Q137">
        <v>4</v>
      </c>
      <c r="R137">
        <v>0</v>
      </c>
      <c r="S137">
        <v>0</v>
      </c>
      <c r="T137">
        <v>0</v>
      </c>
      <c r="U137">
        <v>1</v>
      </c>
      <c r="V137">
        <v>1</v>
      </c>
      <c r="W137">
        <v>0</v>
      </c>
      <c r="X137">
        <v>0</v>
      </c>
      <c r="Y137">
        <v>0</v>
      </c>
      <c r="Z137">
        <v>0</v>
      </c>
      <c r="AA137">
        <v>12</v>
      </c>
      <c r="AB137">
        <v>0</v>
      </c>
      <c r="AC137">
        <v>0</v>
      </c>
      <c r="AD137">
        <v>0</v>
      </c>
      <c r="AE137">
        <v>0</v>
      </c>
      <c r="AF137">
        <v>0</v>
      </c>
      <c r="AG137">
        <v>0</v>
      </c>
      <c r="AH137">
        <v>0</v>
      </c>
      <c r="AI137">
        <v>0</v>
      </c>
      <c r="AJ137">
        <v>0</v>
      </c>
      <c r="AK137">
        <v>0</v>
      </c>
      <c r="AL137">
        <v>0</v>
      </c>
      <c r="AM137">
        <v>0</v>
      </c>
      <c r="AN137">
        <v>0</v>
      </c>
      <c r="AO137">
        <v>0</v>
      </c>
      <c r="AP137">
        <v>0</v>
      </c>
      <c r="AQ137">
        <v>0</v>
      </c>
      <c r="AR137">
        <v>0</v>
      </c>
      <c r="AS137">
        <v>5</v>
      </c>
      <c r="AT137">
        <v>1</v>
      </c>
      <c r="AU137">
        <v>4</v>
      </c>
      <c r="AV137">
        <v>0</v>
      </c>
      <c r="AW137">
        <v>0</v>
      </c>
      <c r="AX137">
        <v>0</v>
      </c>
      <c r="AY137">
        <v>1</v>
      </c>
      <c r="AZ137">
        <v>1</v>
      </c>
      <c r="BA137">
        <v>0</v>
      </c>
      <c r="BB137">
        <v>0</v>
      </c>
      <c r="BC137">
        <v>0</v>
      </c>
      <c r="BD137">
        <v>0</v>
      </c>
      <c r="BE137">
        <v>12</v>
      </c>
      <c r="BF137">
        <v>0</v>
      </c>
      <c r="BG137">
        <v>0</v>
      </c>
      <c r="BH137" t="s">
        <v>1560</v>
      </c>
      <c r="BI137">
        <v>3284</v>
      </c>
      <c r="BJ137" t="s">
        <v>1560</v>
      </c>
      <c r="BK137">
        <v>18141</v>
      </c>
      <c r="BL137">
        <v>45</v>
      </c>
      <c r="BM137">
        <v>18014</v>
      </c>
      <c r="BN137">
        <v>3786</v>
      </c>
      <c r="BO137">
        <v>12</v>
      </c>
      <c r="BP137">
        <v>268878</v>
      </c>
      <c r="BQ137">
        <v>14206</v>
      </c>
      <c r="BR137">
        <v>56612</v>
      </c>
      <c r="BS137">
        <v>70739</v>
      </c>
      <c r="BT137">
        <v>87141</v>
      </c>
      <c r="BU137">
        <v>22219</v>
      </c>
      <c r="BV137">
        <v>236711</v>
      </c>
      <c r="BW137">
        <v>28589</v>
      </c>
      <c r="BX137">
        <v>279506</v>
      </c>
      <c r="BY137">
        <v>160</v>
      </c>
      <c r="BZ137">
        <v>10663</v>
      </c>
      <c r="CA137">
        <v>7550</v>
      </c>
      <c r="CB137">
        <v>15161</v>
      </c>
      <c r="CC137">
        <v>1970</v>
      </c>
      <c r="CD137">
        <v>35344</v>
      </c>
      <c r="CE137">
        <v>35504</v>
      </c>
      <c r="CF137">
        <v>0</v>
      </c>
      <c r="CG137">
        <v>3901</v>
      </c>
      <c r="CH137">
        <v>2015</v>
      </c>
      <c r="CI137">
        <v>19771</v>
      </c>
      <c r="CJ137">
        <v>17593</v>
      </c>
      <c r="CK137">
        <v>3284</v>
      </c>
      <c r="CL137">
        <v>21882</v>
      </c>
      <c r="CM137">
        <v>2620002</v>
      </c>
      <c r="CN137">
        <v>0</v>
      </c>
      <c r="CO137">
        <v>25687</v>
      </c>
      <c r="CP137">
        <v>664</v>
      </c>
      <c r="CQ137">
        <v>26351</v>
      </c>
      <c r="CR137">
        <v>0</v>
      </c>
      <c r="CS137">
        <v>276</v>
      </c>
      <c r="CT137">
        <v>212</v>
      </c>
      <c r="CU137">
        <v>277</v>
      </c>
      <c r="DA137">
        <v>765</v>
      </c>
      <c r="DB137">
        <v>765</v>
      </c>
      <c r="DC137">
        <v>9.5</v>
      </c>
      <c r="DD137">
        <v>65.900000000000006</v>
      </c>
      <c r="DE137">
        <v>75.400000000000006</v>
      </c>
      <c r="DF137">
        <v>5</v>
      </c>
      <c r="DG137">
        <v>39</v>
      </c>
      <c r="DH137">
        <v>74873</v>
      </c>
      <c r="DI137">
        <v>49858</v>
      </c>
      <c r="DJ137">
        <v>101407</v>
      </c>
      <c r="DK137">
        <v>10911</v>
      </c>
      <c r="DL137">
        <v>237049</v>
      </c>
      <c r="DM137">
        <v>3003</v>
      </c>
      <c r="DN137">
        <v>841</v>
      </c>
      <c r="DO137">
        <v>1949</v>
      </c>
      <c r="DP137">
        <v>67349</v>
      </c>
      <c r="DQ137">
        <v>105421</v>
      </c>
      <c r="DR137">
        <v>32987</v>
      </c>
      <c r="DS137">
        <v>3104</v>
      </c>
      <c r="DT137">
        <v>0</v>
      </c>
      <c r="DU137">
        <v>5793</v>
      </c>
      <c r="DV137">
        <v>105885</v>
      </c>
      <c r="DW137">
        <v>93207</v>
      </c>
      <c r="DX137">
        <v>79</v>
      </c>
      <c r="DY137">
        <v>84</v>
      </c>
      <c r="DZ137">
        <v>90</v>
      </c>
      <c r="EA137">
        <v>0</v>
      </c>
      <c r="EB137">
        <v>0</v>
      </c>
      <c r="EC137" t="s">
        <v>709</v>
      </c>
      <c r="ED137">
        <v>10799</v>
      </c>
      <c r="EE137">
        <v>118</v>
      </c>
      <c r="EF137">
        <v>83557</v>
      </c>
      <c r="EG137">
        <v>0</v>
      </c>
      <c r="EH137" t="s">
        <v>709</v>
      </c>
      <c r="EI137">
        <v>12</v>
      </c>
      <c r="EJ137">
        <v>323392</v>
      </c>
      <c r="EK137">
        <v>29</v>
      </c>
      <c r="EL137">
        <v>56</v>
      </c>
      <c r="EM137">
        <v>2749461</v>
      </c>
      <c r="EN137">
        <v>402796</v>
      </c>
      <c r="EO137">
        <v>9342.82</v>
      </c>
      <c r="EP137">
        <v>73883.179999999993</v>
      </c>
      <c r="EQ137">
        <v>75107.009999999995</v>
      </c>
      <c r="ER137">
        <v>71326.48</v>
      </c>
      <c r="ES137">
        <v>11942.77</v>
      </c>
      <c r="ET137">
        <v>3413.34</v>
      </c>
      <c r="EU137">
        <v>10628.95</v>
      </c>
      <c r="EV137">
        <v>5873.01</v>
      </c>
      <c r="EW137">
        <v>3191.93</v>
      </c>
      <c r="EX137">
        <v>64423.13</v>
      </c>
      <c r="EY137">
        <v>9754.75</v>
      </c>
      <c r="EZ137">
        <v>28982.28</v>
      </c>
      <c r="FA137">
        <v>1450</v>
      </c>
      <c r="FB137">
        <v>0</v>
      </c>
      <c r="FC137">
        <v>67687.399999999994</v>
      </c>
      <c r="FD137">
        <v>0</v>
      </c>
      <c r="FE137">
        <v>83.29</v>
      </c>
      <c r="FF137">
        <v>437090.34</v>
      </c>
      <c r="FG137">
        <v>273411</v>
      </c>
      <c r="FH137">
        <v>26992</v>
      </c>
      <c r="FI137">
        <v>3612</v>
      </c>
      <c r="FJ137">
        <v>2463</v>
      </c>
      <c r="FK137">
        <v>620</v>
      </c>
      <c r="FL137">
        <v>3896445.34</v>
      </c>
      <c r="FM137">
        <v>5486.43</v>
      </c>
      <c r="FN137">
        <v>699.28</v>
      </c>
      <c r="FO137">
        <v>17768.7</v>
      </c>
      <c r="FP137">
        <v>2508.65</v>
      </c>
      <c r="FQ137">
        <v>0</v>
      </c>
      <c r="FR137">
        <v>2000</v>
      </c>
      <c r="FS137">
        <v>0</v>
      </c>
      <c r="FT137">
        <v>8609.73</v>
      </c>
      <c r="FU137">
        <v>0</v>
      </c>
      <c r="FV137">
        <v>37072.79</v>
      </c>
      <c r="FW137">
        <v>3859372.55</v>
      </c>
      <c r="FX137">
        <v>0</v>
      </c>
      <c r="FY137">
        <v>2742500</v>
      </c>
      <c r="FZ137">
        <v>322900</v>
      </c>
      <c r="GA137">
        <v>443200</v>
      </c>
      <c r="GB137">
        <v>346000</v>
      </c>
      <c r="GC137">
        <v>3854600</v>
      </c>
      <c r="GD137">
        <v>223400</v>
      </c>
      <c r="GE137">
        <v>3631200</v>
      </c>
      <c r="GF137">
        <v>0</v>
      </c>
      <c r="GG137">
        <v>0</v>
      </c>
      <c r="GH137">
        <v>206631</v>
      </c>
      <c r="GI137">
        <v>0</v>
      </c>
      <c r="GJ137">
        <v>0</v>
      </c>
      <c r="GK137">
        <v>0</v>
      </c>
      <c r="GL137">
        <v>0</v>
      </c>
      <c r="GM137">
        <v>206631</v>
      </c>
      <c r="GN137">
        <v>0</v>
      </c>
      <c r="GO137">
        <v>0</v>
      </c>
      <c r="GP137">
        <v>0</v>
      </c>
      <c r="GQ137">
        <v>0</v>
      </c>
      <c r="GR137">
        <v>0</v>
      </c>
      <c r="GS137">
        <v>0</v>
      </c>
      <c r="GT137">
        <v>0</v>
      </c>
      <c r="GU137" t="s">
        <v>1561</v>
      </c>
      <c r="GW137">
        <v>12</v>
      </c>
      <c r="GX137">
        <v>0</v>
      </c>
      <c r="GY137">
        <v>12</v>
      </c>
      <c r="GZ137">
        <v>0</v>
      </c>
      <c r="HA137">
        <v>0</v>
      </c>
      <c r="HB137">
        <v>0</v>
      </c>
      <c r="HG137"/>
      <c r="HH137"/>
      <c r="HI137"/>
      <c r="HJ137"/>
      <c r="HK137"/>
      <c r="HL137"/>
      <c r="HM137"/>
      <c r="HN137"/>
      <c r="HO137"/>
    </row>
    <row r="138" spans="1:223" ht="12.75" customHeight="1" x14ac:dyDescent="0.35">
      <c r="A138" s="428" t="s">
        <v>941</v>
      </c>
      <c r="B138" s="429">
        <v>10</v>
      </c>
      <c r="C138" s="428" t="s">
        <v>940</v>
      </c>
      <c r="D138" s="428" t="s">
        <v>1562</v>
      </c>
      <c r="E138" s="54" t="s">
        <v>1563</v>
      </c>
      <c r="F138" s="430" t="s">
        <v>1121</v>
      </c>
      <c r="G138" s="428">
        <v>25</v>
      </c>
      <c r="H138" s="428">
        <v>0</v>
      </c>
      <c r="I138" s="54" t="s">
        <v>43</v>
      </c>
      <c r="J138" s="54" t="s">
        <v>60</v>
      </c>
      <c r="HG138"/>
      <c r="HH138"/>
      <c r="HI138"/>
      <c r="HJ138"/>
      <c r="HK138"/>
      <c r="HL138"/>
      <c r="HM138"/>
      <c r="HN138"/>
      <c r="HO138"/>
    </row>
    <row r="139" spans="1:223" ht="12.75" customHeight="1" x14ac:dyDescent="0.35">
      <c r="A139" s="428" t="s">
        <v>941</v>
      </c>
      <c r="B139" s="429">
        <v>11</v>
      </c>
      <c r="C139" s="428" t="s">
        <v>940</v>
      </c>
      <c r="D139" s="428" t="s">
        <v>1564</v>
      </c>
      <c r="E139" s="54" t="s">
        <v>1565</v>
      </c>
      <c r="F139" s="430" t="s">
        <v>1121</v>
      </c>
      <c r="G139" s="428">
        <v>36</v>
      </c>
      <c r="H139" s="428">
        <v>0</v>
      </c>
      <c r="I139" s="54" t="s">
        <v>43</v>
      </c>
      <c r="J139" s="54" t="s">
        <v>60</v>
      </c>
    </row>
    <row r="140" spans="1:223" ht="12.75" customHeight="1" x14ac:dyDescent="0.35">
      <c r="A140" s="428" t="s">
        <v>941</v>
      </c>
      <c r="B140" s="429">
        <v>12</v>
      </c>
      <c r="C140" s="428" t="s">
        <v>940</v>
      </c>
      <c r="D140" s="428" t="s">
        <v>1566</v>
      </c>
      <c r="E140" s="54" t="s">
        <v>1567</v>
      </c>
      <c r="F140" s="430" t="s">
        <v>1121</v>
      </c>
      <c r="G140" s="428">
        <v>43</v>
      </c>
      <c r="H140" s="428">
        <v>0</v>
      </c>
      <c r="I140" s="54" t="s">
        <v>43</v>
      </c>
      <c r="J140" s="54" t="s">
        <v>60</v>
      </c>
    </row>
    <row r="141" spans="1:223" ht="12.75" customHeight="1" x14ac:dyDescent="0.35">
      <c r="A141" s="428" t="s">
        <v>941</v>
      </c>
      <c r="B141" s="429">
        <v>13</v>
      </c>
      <c r="C141" s="428" t="s">
        <v>940</v>
      </c>
      <c r="D141" s="428" t="s">
        <v>1568</v>
      </c>
      <c r="E141" s="54" t="s">
        <v>1569</v>
      </c>
      <c r="F141" s="430" t="s">
        <v>1121</v>
      </c>
      <c r="G141" s="428">
        <v>18</v>
      </c>
      <c r="H141" s="428">
        <v>0</v>
      </c>
      <c r="I141" s="54" t="s">
        <v>43</v>
      </c>
      <c r="J141" s="54" t="s">
        <v>60</v>
      </c>
    </row>
    <row r="142" spans="1:223" ht="12.75" customHeight="1" x14ac:dyDescent="0.35">
      <c r="A142" s="428" t="s">
        <v>941</v>
      </c>
      <c r="B142" s="429">
        <v>14</v>
      </c>
      <c r="C142" s="428" t="s">
        <v>940</v>
      </c>
      <c r="D142" s="428" t="s">
        <v>1570</v>
      </c>
      <c r="E142" s="54" t="s">
        <v>1571</v>
      </c>
      <c r="F142" s="430" t="s">
        <v>1121</v>
      </c>
      <c r="G142" s="428">
        <v>32</v>
      </c>
      <c r="H142" s="428">
        <v>0</v>
      </c>
      <c r="I142" s="54" t="s">
        <v>43</v>
      </c>
      <c r="J142" s="54" t="s">
        <v>60</v>
      </c>
    </row>
    <row r="143" spans="1:223" ht="12.75" customHeight="1" x14ac:dyDescent="0.35">
      <c r="A143" s="428" t="s">
        <v>941</v>
      </c>
      <c r="B143" s="429">
        <v>15</v>
      </c>
      <c r="C143" s="428" t="s">
        <v>940</v>
      </c>
      <c r="D143" s="428" t="s">
        <v>1572</v>
      </c>
      <c r="E143" s="54" t="s">
        <v>1573</v>
      </c>
      <c r="F143" s="430" t="s">
        <v>1121</v>
      </c>
      <c r="G143" s="428">
        <v>43</v>
      </c>
      <c r="H143" s="428">
        <v>0</v>
      </c>
      <c r="I143" s="54" t="s">
        <v>43</v>
      </c>
      <c r="J143" s="54" t="s">
        <v>60</v>
      </c>
    </row>
    <row r="144" spans="1:223" ht="12.75" customHeight="1" x14ac:dyDescent="0.35">
      <c r="A144" s="428" t="s">
        <v>941</v>
      </c>
      <c r="B144" s="429">
        <v>16</v>
      </c>
      <c r="C144" s="428" t="s">
        <v>940</v>
      </c>
      <c r="D144" s="428" t="s">
        <v>1574</v>
      </c>
      <c r="E144" s="54" t="s">
        <v>1575</v>
      </c>
      <c r="F144" s="430" t="s">
        <v>1121</v>
      </c>
      <c r="G144" s="428">
        <v>15</v>
      </c>
      <c r="H144" s="428">
        <v>0</v>
      </c>
      <c r="I144" s="54" t="s">
        <v>43</v>
      </c>
      <c r="J144" s="54" t="s">
        <v>60</v>
      </c>
    </row>
    <row r="145" spans="1:10" ht="12.75" customHeight="1" x14ac:dyDescent="0.35">
      <c r="A145" s="428" t="s">
        <v>941</v>
      </c>
      <c r="B145" s="429">
        <v>17</v>
      </c>
      <c r="C145" s="428" t="s">
        <v>940</v>
      </c>
      <c r="D145" s="428" t="s">
        <v>1576</v>
      </c>
      <c r="E145" s="54" t="s">
        <v>1577</v>
      </c>
      <c r="F145" s="430" t="s">
        <v>1121</v>
      </c>
      <c r="G145" s="428">
        <v>9</v>
      </c>
      <c r="H145" s="428">
        <v>0</v>
      </c>
      <c r="I145" s="54" t="s">
        <v>43</v>
      </c>
      <c r="J145" s="54" t="s">
        <v>60</v>
      </c>
    </row>
    <row r="146" spans="1:10" ht="12.75" customHeight="1" x14ac:dyDescent="0.35">
      <c r="A146" s="428" t="s">
        <v>941</v>
      </c>
      <c r="B146" s="429">
        <v>18</v>
      </c>
      <c r="C146" s="428" t="s">
        <v>940</v>
      </c>
      <c r="D146" s="428" t="s">
        <v>1578</v>
      </c>
      <c r="E146" s="54" t="s">
        <v>1579</v>
      </c>
      <c r="F146" s="430" t="s">
        <v>1121</v>
      </c>
      <c r="G146" s="428">
        <v>25</v>
      </c>
      <c r="H146" s="428">
        <v>0</v>
      </c>
      <c r="I146" s="54" t="s">
        <v>43</v>
      </c>
      <c r="J146" s="54" t="s">
        <v>60</v>
      </c>
    </row>
    <row r="147" spans="1:10" ht="12.75" customHeight="1" x14ac:dyDescent="0.35">
      <c r="A147" s="428" t="s">
        <v>941</v>
      </c>
      <c r="B147" s="429">
        <v>19</v>
      </c>
      <c r="C147" s="428" t="s">
        <v>940</v>
      </c>
      <c r="D147" s="428" t="s">
        <v>1580</v>
      </c>
      <c r="E147" s="54" t="s">
        <v>1581</v>
      </c>
      <c r="F147" s="430" t="s">
        <v>1140</v>
      </c>
      <c r="G147" s="428">
        <v>17</v>
      </c>
      <c r="H147" s="428">
        <v>0</v>
      </c>
      <c r="I147" s="54" t="s">
        <v>43</v>
      </c>
      <c r="J147" s="54" t="s">
        <v>60</v>
      </c>
    </row>
    <row r="148" spans="1:10" ht="12.75" customHeight="1" x14ac:dyDescent="0.35">
      <c r="A148" s="428" t="s">
        <v>941</v>
      </c>
      <c r="B148" s="429">
        <v>20</v>
      </c>
      <c r="C148" s="428" t="s">
        <v>940</v>
      </c>
      <c r="D148" s="428" t="s">
        <v>1582</v>
      </c>
      <c r="E148" s="54" t="s">
        <v>1583</v>
      </c>
      <c r="F148" s="430" t="s">
        <v>1140</v>
      </c>
      <c r="G148" s="428">
        <v>7</v>
      </c>
      <c r="H148" s="428">
        <v>0</v>
      </c>
      <c r="I148" s="54" t="s">
        <v>43</v>
      </c>
      <c r="J148" s="54" t="s">
        <v>60</v>
      </c>
    </row>
    <row r="149" spans="1:10" ht="12.75" customHeight="1" x14ac:dyDescent="0.35">
      <c r="A149" s="428" t="s">
        <v>941</v>
      </c>
      <c r="B149" s="429">
        <v>21</v>
      </c>
      <c r="C149" s="428" t="s">
        <v>940</v>
      </c>
      <c r="D149" s="428" t="s">
        <v>1584</v>
      </c>
      <c r="E149" s="54" t="s">
        <v>1585</v>
      </c>
      <c r="F149" s="430" t="s">
        <v>1121</v>
      </c>
      <c r="G149" s="428">
        <v>30.5</v>
      </c>
      <c r="H149" s="428">
        <v>0</v>
      </c>
      <c r="I149" s="54" t="s">
        <v>43</v>
      </c>
      <c r="J149" s="54" t="s">
        <v>60</v>
      </c>
    </row>
    <row r="150" spans="1:10" ht="12.75" customHeight="1" x14ac:dyDescent="0.35">
      <c r="A150" s="428" t="s">
        <v>813</v>
      </c>
      <c r="B150" s="429">
        <v>1</v>
      </c>
      <c r="C150" s="428" t="s">
        <v>812</v>
      </c>
      <c r="D150" s="428" t="s">
        <v>1586</v>
      </c>
      <c r="E150" s="54" t="s">
        <v>1587</v>
      </c>
      <c r="F150" s="430" t="s">
        <v>1121</v>
      </c>
      <c r="G150" s="428">
        <v>54</v>
      </c>
      <c r="H150" s="428">
        <v>0</v>
      </c>
      <c r="I150" s="54" t="s">
        <v>43</v>
      </c>
      <c r="J150" s="54" t="s">
        <v>60</v>
      </c>
    </row>
    <row r="151" spans="1:10" ht="12.75" customHeight="1" x14ac:dyDescent="0.35">
      <c r="A151" s="428" t="s">
        <v>813</v>
      </c>
      <c r="B151" s="429">
        <v>2</v>
      </c>
      <c r="C151" s="428" t="s">
        <v>812</v>
      </c>
      <c r="D151" s="428" t="s">
        <v>1588</v>
      </c>
      <c r="E151" s="54" t="s">
        <v>1589</v>
      </c>
      <c r="F151" s="430" t="s">
        <v>1121</v>
      </c>
      <c r="G151" s="428">
        <v>54</v>
      </c>
      <c r="H151" s="428">
        <v>0</v>
      </c>
      <c r="I151" s="54" t="s">
        <v>43</v>
      </c>
      <c r="J151" s="54" t="s">
        <v>60</v>
      </c>
    </row>
    <row r="152" spans="1:10" ht="12.75" customHeight="1" x14ac:dyDescent="0.35">
      <c r="A152" s="428" t="s">
        <v>813</v>
      </c>
      <c r="B152" s="429">
        <v>3</v>
      </c>
      <c r="C152" s="428" t="s">
        <v>812</v>
      </c>
      <c r="D152" s="428" t="s">
        <v>1590</v>
      </c>
      <c r="E152" s="54" t="s">
        <v>1591</v>
      </c>
      <c r="F152" s="430" t="s">
        <v>1121</v>
      </c>
      <c r="G152" s="428">
        <v>54</v>
      </c>
      <c r="H152" s="428">
        <v>0</v>
      </c>
      <c r="I152" s="54" t="s">
        <v>43</v>
      </c>
      <c r="J152" s="54" t="s">
        <v>60</v>
      </c>
    </row>
    <row r="153" spans="1:10" ht="12.75" customHeight="1" x14ac:dyDescent="0.35">
      <c r="A153" s="428" t="s">
        <v>813</v>
      </c>
      <c r="B153" s="429">
        <v>4</v>
      </c>
      <c r="C153" s="428" t="s">
        <v>812</v>
      </c>
      <c r="D153" s="428" t="s">
        <v>1592</v>
      </c>
      <c r="E153" s="54" t="s">
        <v>1593</v>
      </c>
      <c r="F153" s="430" t="s">
        <v>1121</v>
      </c>
      <c r="G153" s="428">
        <v>54</v>
      </c>
      <c r="H153" s="428">
        <v>0</v>
      </c>
      <c r="I153" s="54" t="s">
        <v>43</v>
      </c>
      <c r="J153" s="54" t="s">
        <v>60</v>
      </c>
    </row>
    <row r="154" spans="1:10" ht="12.75" customHeight="1" x14ac:dyDescent="0.35">
      <c r="A154" s="54" t="s">
        <v>813</v>
      </c>
      <c r="B154" s="429">
        <v>5</v>
      </c>
      <c r="C154" s="428" t="s">
        <v>812</v>
      </c>
      <c r="D154" s="54" t="s">
        <v>1594</v>
      </c>
      <c r="E154" s="54" t="s">
        <v>1595</v>
      </c>
      <c r="F154" s="430" t="s">
        <v>1121</v>
      </c>
      <c r="G154" s="428">
        <v>41</v>
      </c>
      <c r="H154" s="428">
        <v>0</v>
      </c>
      <c r="I154" s="54" t="s">
        <v>43</v>
      </c>
      <c r="J154" s="54" t="s">
        <v>60</v>
      </c>
    </row>
    <row r="155" spans="1:10" ht="12.75" customHeight="1" x14ac:dyDescent="0.35">
      <c r="A155" s="54" t="s">
        <v>813</v>
      </c>
      <c r="B155" s="429">
        <v>6</v>
      </c>
      <c r="C155" s="428" t="s">
        <v>812</v>
      </c>
      <c r="D155" s="54" t="s">
        <v>1596</v>
      </c>
      <c r="E155" s="54" t="s">
        <v>1597</v>
      </c>
      <c r="F155" s="430" t="s">
        <v>1121</v>
      </c>
      <c r="G155" s="428">
        <v>24.5</v>
      </c>
      <c r="H155" s="428">
        <v>0</v>
      </c>
      <c r="I155" s="54" t="s">
        <v>43</v>
      </c>
      <c r="J155" s="54" t="s">
        <v>60</v>
      </c>
    </row>
    <row r="156" spans="1:10" ht="12.75" customHeight="1" x14ac:dyDescent="0.35">
      <c r="A156" s="54" t="s">
        <v>813</v>
      </c>
      <c r="B156" s="429">
        <v>7</v>
      </c>
      <c r="C156" s="428" t="s">
        <v>812</v>
      </c>
      <c r="D156" s="54" t="s">
        <v>1598</v>
      </c>
      <c r="E156" s="54" t="s">
        <v>1599</v>
      </c>
      <c r="F156" s="430" t="s">
        <v>1121</v>
      </c>
      <c r="G156" s="428">
        <v>24.5</v>
      </c>
      <c r="H156" s="428">
        <v>0</v>
      </c>
      <c r="I156" s="54" t="s">
        <v>43</v>
      </c>
      <c r="J156" s="54" t="s">
        <v>60</v>
      </c>
    </row>
    <row r="157" spans="1:10" ht="12.75" customHeight="1" x14ac:dyDescent="0.35">
      <c r="A157" s="54" t="s">
        <v>813</v>
      </c>
      <c r="B157" s="429">
        <v>8</v>
      </c>
      <c r="C157" s="428" t="s">
        <v>812</v>
      </c>
      <c r="D157" s="54" t="s">
        <v>1600</v>
      </c>
      <c r="E157" s="54" t="s">
        <v>1276</v>
      </c>
      <c r="F157" s="430" t="s">
        <v>1121</v>
      </c>
      <c r="G157" s="428">
        <v>24.5</v>
      </c>
      <c r="H157" s="428">
        <v>0</v>
      </c>
      <c r="I157" s="54" t="s">
        <v>43</v>
      </c>
      <c r="J157" s="54" t="s">
        <v>60</v>
      </c>
    </row>
    <row r="158" spans="1:10" ht="12.75" customHeight="1" x14ac:dyDescent="0.35">
      <c r="A158" s="54" t="s">
        <v>1039</v>
      </c>
      <c r="B158" s="429">
        <v>1</v>
      </c>
      <c r="C158" s="428" t="s">
        <v>1038</v>
      </c>
      <c r="D158" s="54" t="s">
        <v>1601</v>
      </c>
      <c r="E158" s="54" t="s">
        <v>1602</v>
      </c>
      <c r="F158" s="430" t="s">
        <v>1121</v>
      </c>
      <c r="G158" s="428">
        <v>30.5</v>
      </c>
      <c r="H158" s="428">
        <v>0</v>
      </c>
      <c r="I158" s="54" t="s">
        <v>44</v>
      </c>
      <c r="J158" s="54" t="s">
        <v>60</v>
      </c>
    </row>
    <row r="159" spans="1:10" ht="12.75" customHeight="1" x14ac:dyDescent="0.35">
      <c r="A159" s="54" t="s">
        <v>1039</v>
      </c>
      <c r="B159" s="429">
        <v>2</v>
      </c>
      <c r="C159" s="428" t="s">
        <v>1038</v>
      </c>
      <c r="D159" s="54" t="s">
        <v>1603</v>
      </c>
      <c r="E159" s="54" t="s">
        <v>1604</v>
      </c>
      <c r="F159" s="430" t="s">
        <v>1121</v>
      </c>
      <c r="G159" s="428">
        <v>30</v>
      </c>
      <c r="H159" s="428">
        <v>0</v>
      </c>
      <c r="I159" s="54" t="s">
        <v>44</v>
      </c>
      <c r="J159" s="54" t="s">
        <v>60</v>
      </c>
    </row>
    <row r="160" spans="1:10" ht="12.75" customHeight="1" x14ac:dyDescent="0.35">
      <c r="A160" s="54" t="s">
        <v>1039</v>
      </c>
      <c r="B160" s="429">
        <v>3</v>
      </c>
      <c r="C160" s="428" t="s">
        <v>1038</v>
      </c>
      <c r="D160" s="54" t="s">
        <v>1605</v>
      </c>
      <c r="E160" s="54" t="s">
        <v>1606</v>
      </c>
      <c r="F160" s="430" t="s">
        <v>1121</v>
      </c>
      <c r="G160" s="428">
        <v>31</v>
      </c>
      <c r="H160" s="428">
        <v>0</v>
      </c>
      <c r="I160" s="54" t="s">
        <v>44</v>
      </c>
      <c r="J160" s="54" t="s">
        <v>60</v>
      </c>
    </row>
    <row r="161" spans="1:10" ht="12.75" customHeight="1" x14ac:dyDescent="0.35">
      <c r="A161" s="54" t="s">
        <v>1039</v>
      </c>
      <c r="B161" s="429">
        <v>4</v>
      </c>
      <c r="C161" s="428" t="s">
        <v>1038</v>
      </c>
      <c r="D161" s="54" t="s">
        <v>1607</v>
      </c>
      <c r="E161" s="54" t="s">
        <v>1608</v>
      </c>
      <c r="F161" s="430" t="s">
        <v>1121</v>
      </c>
      <c r="G161" s="428">
        <v>44</v>
      </c>
      <c r="H161" s="428">
        <v>0</v>
      </c>
      <c r="I161" s="54" t="s">
        <v>43</v>
      </c>
      <c r="J161" s="54" t="s">
        <v>60</v>
      </c>
    </row>
    <row r="162" spans="1:10" ht="12.75" customHeight="1" x14ac:dyDescent="0.35">
      <c r="A162" s="54" t="s">
        <v>1039</v>
      </c>
      <c r="B162" s="429">
        <v>5</v>
      </c>
      <c r="C162" s="428" t="s">
        <v>1038</v>
      </c>
      <c r="D162" s="54" t="s">
        <v>1609</v>
      </c>
      <c r="E162" s="54" t="s">
        <v>1610</v>
      </c>
      <c r="F162" s="430" t="s">
        <v>1121</v>
      </c>
      <c r="G162" s="428">
        <v>34</v>
      </c>
      <c r="H162" s="428">
        <v>0</v>
      </c>
      <c r="I162" s="54" t="s">
        <v>44</v>
      </c>
      <c r="J162" s="54" t="s">
        <v>60</v>
      </c>
    </row>
    <row r="163" spans="1:10" ht="12.75" customHeight="1" x14ac:dyDescent="0.35">
      <c r="A163" s="54" t="s">
        <v>1039</v>
      </c>
      <c r="B163" s="429">
        <v>6</v>
      </c>
      <c r="C163" s="428" t="s">
        <v>1038</v>
      </c>
      <c r="D163" s="54" t="s">
        <v>1611</v>
      </c>
      <c r="E163" s="54" t="s">
        <v>1612</v>
      </c>
      <c r="F163" s="430" t="s">
        <v>1121</v>
      </c>
      <c r="G163" s="428">
        <v>25</v>
      </c>
      <c r="H163" s="428">
        <v>0</v>
      </c>
      <c r="I163" s="54" t="s">
        <v>44</v>
      </c>
      <c r="J163" s="54" t="s">
        <v>60</v>
      </c>
    </row>
    <row r="164" spans="1:10" ht="12.75" customHeight="1" x14ac:dyDescent="0.35">
      <c r="A164" s="54" t="s">
        <v>1039</v>
      </c>
      <c r="B164" s="429">
        <v>7</v>
      </c>
      <c r="C164" s="428" t="s">
        <v>1038</v>
      </c>
      <c r="D164" s="54" t="s">
        <v>1613</v>
      </c>
      <c r="E164" s="54" t="s">
        <v>1614</v>
      </c>
      <c r="F164" s="430" t="s">
        <v>1121</v>
      </c>
      <c r="G164" s="428">
        <v>32.5</v>
      </c>
      <c r="H164" s="428">
        <v>0</v>
      </c>
      <c r="I164" s="54" t="s">
        <v>44</v>
      </c>
      <c r="J164" s="54" t="s">
        <v>60</v>
      </c>
    </row>
    <row r="165" spans="1:10" ht="12.75" customHeight="1" x14ac:dyDescent="0.35">
      <c r="A165" s="54" t="s">
        <v>1039</v>
      </c>
      <c r="B165" s="429">
        <v>8</v>
      </c>
      <c r="C165" s="428" t="s">
        <v>1038</v>
      </c>
      <c r="D165" s="54" t="s">
        <v>1615</v>
      </c>
      <c r="E165" s="54" t="s">
        <v>1616</v>
      </c>
      <c r="F165" s="430" t="s">
        <v>1121</v>
      </c>
      <c r="G165" s="428">
        <v>48</v>
      </c>
      <c r="H165" s="428">
        <v>0</v>
      </c>
      <c r="I165" s="54" t="s">
        <v>43</v>
      </c>
      <c r="J165" s="54" t="s">
        <v>60</v>
      </c>
    </row>
    <row r="166" spans="1:10" ht="12.75" customHeight="1" x14ac:dyDescent="0.35">
      <c r="A166" s="54" t="s">
        <v>1039</v>
      </c>
      <c r="B166" s="429">
        <v>9</v>
      </c>
      <c r="C166" s="428" t="s">
        <v>1038</v>
      </c>
      <c r="D166" s="54" t="s">
        <v>1617</v>
      </c>
      <c r="E166" s="54" t="s">
        <v>1618</v>
      </c>
      <c r="F166" s="54" t="s">
        <v>1121</v>
      </c>
      <c r="G166" s="54">
        <v>51</v>
      </c>
      <c r="H166" s="54">
        <v>0</v>
      </c>
      <c r="I166" s="54" t="s">
        <v>43</v>
      </c>
      <c r="J166" s="54" t="s">
        <v>60</v>
      </c>
    </row>
    <row r="167" spans="1:10" ht="12.75" customHeight="1" x14ac:dyDescent="0.35">
      <c r="A167" s="54" t="s">
        <v>1039</v>
      </c>
      <c r="B167" s="429">
        <v>10</v>
      </c>
      <c r="C167" s="428" t="s">
        <v>1038</v>
      </c>
      <c r="D167" s="54" t="s">
        <v>1619</v>
      </c>
      <c r="E167" s="54" t="s">
        <v>1620</v>
      </c>
      <c r="F167" s="54" t="s">
        <v>1121</v>
      </c>
      <c r="G167" s="54">
        <v>49</v>
      </c>
      <c r="H167" s="54">
        <v>0</v>
      </c>
      <c r="I167" s="54" t="s">
        <v>43</v>
      </c>
      <c r="J167" s="54" t="s">
        <v>60</v>
      </c>
    </row>
    <row r="168" spans="1:10" ht="12.75" customHeight="1" x14ac:dyDescent="0.35">
      <c r="A168" s="54" t="s">
        <v>1039</v>
      </c>
      <c r="B168" s="429">
        <v>11</v>
      </c>
      <c r="C168" s="428" t="s">
        <v>1038</v>
      </c>
      <c r="D168" s="54" t="s">
        <v>1621</v>
      </c>
      <c r="E168" s="54" t="s">
        <v>1622</v>
      </c>
      <c r="F168" s="54" t="s">
        <v>1121</v>
      </c>
      <c r="G168" s="54">
        <v>44</v>
      </c>
      <c r="H168" s="54">
        <v>0</v>
      </c>
      <c r="I168" s="54" t="s">
        <v>44</v>
      </c>
      <c r="J168" s="54" t="s">
        <v>60</v>
      </c>
    </row>
    <row r="169" spans="1:10" ht="12.75" customHeight="1" x14ac:dyDescent="0.35">
      <c r="A169" s="54" t="s">
        <v>1039</v>
      </c>
      <c r="B169" s="429">
        <v>12</v>
      </c>
      <c r="C169" s="428" t="s">
        <v>1038</v>
      </c>
      <c r="D169" s="54" t="s">
        <v>1623</v>
      </c>
      <c r="E169" s="54" t="s">
        <v>1624</v>
      </c>
      <c r="F169" s="54" t="s">
        <v>1121</v>
      </c>
      <c r="G169" s="54">
        <v>25</v>
      </c>
      <c r="H169" s="54">
        <v>0</v>
      </c>
      <c r="I169" s="54" t="s">
        <v>44</v>
      </c>
      <c r="J169" s="54" t="s">
        <v>60</v>
      </c>
    </row>
    <row r="170" spans="1:10" ht="12.75" customHeight="1" x14ac:dyDescent="0.35">
      <c r="A170" s="54" t="s">
        <v>1039</v>
      </c>
      <c r="B170" s="429">
        <v>13</v>
      </c>
      <c r="C170" s="428" t="s">
        <v>1038</v>
      </c>
      <c r="D170" s="54" t="s">
        <v>1625</v>
      </c>
      <c r="E170" s="54" t="s">
        <v>1626</v>
      </c>
      <c r="F170" s="54" t="s">
        <v>1121</v>
      </c>
      <c r="G170" s="54">
        <v>44</v>
      </c>
      <c r="H170" s="54">
        <v>0</v>
      </c>
      <c r="I170" s="54" t="s">
        <v>44</v>
      </c>
      <c r="J170" s="54" t="s">
        <v>60</v>
      </c>
    </row>
    <row r="171" spans="1:10" ht="12.75" customHeight="1" x14ac:dyDescent="0.35">
      <c r="A171" s="54" t="s">
        <v>1039</v>
      </c>
      <c r="B171" s="429">
        <v>14</v>
      </c>
      <c r="C171" s="428" t="s">
        <v>1038</v>
      </c>
      <c r="D171" s="54" t="s">
        <v>1627</v>
      </c>
      <c r="E171" s="54" t="s">
        <v>1628</v>
      </c>
      <c r="F171" s="54" t="s">
        <v>1121</v>
      </c>
      <c r="G171" s="54">
        <v>38</v>
      </c>
      <c r="H171" s="54">
        <v>0</v>
      </c>
      <c r="I171" s="54" t="s">
        <v>43</v>
      </c>
      <c r="J171" s="54" t="s">
        <v>60</v>
      </c>
    </row>
    <row r="172" spans="1:10" ht="12.75" customHeight="1" x14ac:dyDescent="0.35">
      <c r="A172" s="54" t="s">
        <v>1039</v>
      </c>
      <c r="B172" s="429">
        <v>15</v>
      </c>
      <c r="C172" s="428" t="s">
        <v>1038</v>
      </c>
      <c r="D172" s="54" t="s">
        <v>1629</v>
      </c>
      <c r="E172" s="54" t="s">
        <v>1630</v>
      </c>
      <c r="F172" s="54" t="s">
        <v>1121</v>
      </c>
      <c r="G172" s="54">
        <v>37</v>
      </c>
      <c r="H172" s="54">
        <v>0</v>
      </c>
      <c r="I172" s="54" t="s">
        <v>44</v>
      </c>
      <c r="J172" s="54" t="s">
        <v>60</v>
      </c>
    </row>
    <row r="173" spans="1:10" ht="12.75" customHeight="1" x14ac:dyDescent="0.35">
      <c r="A173" s="54" t="s">
        <v>1039</v>
      </c>
      <c r="B173" s="429">
        <v>16</v>
      </c>
      <c r="C173" s="428" t="s">
        <v>1038</v>
      </c>
      <c r="D173" s="54" t="s">
        <v>1631</v>
      </c>
      <c r="E173" s="54" t="s">
        <v>1632</v>
      </c>
      <c r="F173" s="54" t="s">
        <v>1121</v>
      </c>
      <c r="G173" s="54">
        <v>35.5</v>
      </c>
      <c r="H173" s="54">
        <v>0</v>
      </c>
      <c r="I173" s="54" t="s">
        <v>44</v>
      </c>
      <c r="J173" s="54" t="s">
        <v>60</v>
      </c>
    </row>
    <row r="174" spans="1:10" ht="12.75" customHeight="1" x14ac:dyDescent="0.35">
      <c r="A174" s="54" t="s">
        <v>1039</v>
      </c>
      <c r="B174" s="429">
        <v>17</v>
      </c>
      <c r="C174" s="428" t="s">
        <v>1038</v>
      </c>
      <c r="D174" s="54" t="s">
        <v>1633</v>
      </c>
      <c r="E174" s="54" t="s">
        <v>1634</v>
      </c>
      <c r="F174" s="54" t="s">
        <v>1121</v>
      </c>
      <c r="G174" s="54">
        <v>13.5</v>
      </c>
      <c r="H174" s="54">
        <v>0</v>
      </c>
      <c r="I174" s="54" t="s">
        <v>44</v>
      </c>
      <c r="J174" s="54" t="s">
        <v>60</v>
      </c>
    </row>
    <row r="175" spans="1:10" ht="12.75" customHeight="1" x14ac:dyDescent="0.35">
      <c r="A175" s="54" t="s">
        <v>1039</v>
      </c>
      <c r="B175" s="429">
        <v>18</v>
      </c>
      <c r="C175" s="428" t="s">
        <v>1038</v>
      </c>
      <c r="D175" s="54" t="s">
        <v>1635</v>
      </c>
      <c r="E175" s="54" t="s">
        <v>1636</v>
      </c>
      <c r="F175" s="54" t="s">
        <v>1121</v>
      </c>
      <c r="G175" s="54">
        <v>35</v>
      </c>
      <c r="H175" s="54">
        <v>0</v>
      </c>
      <c r="I175" s="54" t="s">
        <v>44</v>
      </c>
      <c r="J175" s="54" t="s">
        <v>60</v>
      </c>
    </row>
    <row r="176" spans="1:10" ht="12.75" customHeight="1" x14ac:dyDescent="0.35">
      <c r="A176" s="428" t="s">
        <v>1039</v>
      </c>
      <c r="B176" s="429">
        <v>19</v>
      </c>
      <c r="C176" s="428" t="s">
        <v>1038</v>
      </c>
      <c r="D176" s="428" t="s">
        <v>1637</v>
      </c>
      <c r="E176" s="54" t="s">
        <v>1638</v>
      </c>
      <c r="F176" s="430" t="s">
        <v>1121</v>
      </c>
      <c r="G176" s="428">
        <v>32.5</v>
      </c>
      <c r="H176" s="428">
        <v>0</v>
      </c>
      <c r="I176" s="54" t="s">
        <v>44</v>
      </c>
      <c r="J176" s="54" t="s">
        <v>60</v>
      </c>
    </row>
    <row r="177" spans="1:10" ht="12.75" customHeight="1" x14ac:dyDescent="0.35">
      <c r="A177" s="428" t="s">
        <v>1039</v>
      </c>
      <c r="B177" s="429">
        <v>20</v>
      </c>
      <c r="C177" s="428" t="s">
        <v>1038</v>
      </c>
      <c r="D177" s="428" t="s">
        <v>1639</v>
      </c>
      <c r="E177" s="54" t="s">
        <v>1640</v>
      </c>
      <c r="F177" s="430" t="s">
        <v>1121</v>
      </c>
      <c r="G177" s="428">
        <v>41.5</v>
      </c>
      <c r="H177" s="428">
        <v>0</v>
      </c>
      <c r="I177" s="54" t="s">
        <v>44</v>
      </c>
      <c r="J177" s="54" t="s">
        <v>60</v>
      </c>
    </row>
    <row r="178" spans="1:10" ht="12.75" customHeight="1" x14ac:dyDescent="0.35">
      <c r="A178" s="428" t="s">
        <v>1039</v>
      </c>
      <c r="B178" s="429">
        <v>21</v>
      </c>
      <c r="C178" s="428" t="s">
        <v>1038</v>
      </c>
      <c r="D178" s="428" t="s">
        <v>1641</v>
      </c>
      <c r="E178" s="54" t="s">
        <v>1642</v>
      </c>
      <c r="F178" s="430" t="s">
        <v>1121</v>
      </c>
      <c r="G178" s="428">
        <v>28</v>
      </c>
      <c r="H178" s="428">
        <v>0</v>
      </c>
      <c r="I178" s="54" t="s">
        <v>44</v>
      </c>
      <c r="J178" s="54" t="s">
        <v>60</v>
      </c>
    </row>
    <row r="179" spans="1:10" ht="12.75" customHeight="1" x14ac:dyDescent="0.35">
      <c r="A179" s="428" t="s">
        <v>1039</v>
      </c>
      <c r="B179" s="429">
        <v>22</v>
      </c>
      <c r="C179" s="428" t="s">
        <v>1038</v>
      </c>
      <c r="D179" s="428" t="s">
        <v>1643</v>
      </c>
      <c r="E179" s="54" t="s">
        <v>1644</v>
      </c>
      <c r="F179" s="430" t="s">
        <v>1121</v>
      </c>
      <c r="G179" s="428">
        <v>47</v>
      </c>
      <c r="H179" s="428">
        <v>0</v>
      </c>
      <c r="I179" s="54" t="s">
        <v>43</v>
      </c>
      <c r="J179" s="54" t="s">
        <v>60</v>
      </c>
    </row>
    <row r="180" spans="1:10" ht="12.75" customHeight="1" x14ac:dyDescent="0.35">
      <c r="A180" s="428" t="s">
        <v>1039</v>
      </c>
      <c r="B180" s="429">
        <v>23</v>
      </c>
      <c r="C180" s="428" t="s">
        <v>1038</v>
      </c>
      <c r="D180" s="428" t="s">
        <v>1645</v>
      </c>
      <c r="E180" s="54" t="s">
        <v>1646</v>
      </c>
      <c r="F180" s="430" t="s">
        <v>1121</v>
      </c>
      <c r="G180" s="428">
        <v>32.75</v>
      </c>
      <c r="H180" s="428">
        <v>0</v>
      </c>
      <c r="I180" s="54" t="s">
        <v>44</v>
      </c>
      <c r="J180" s="54" t="s">
        <v>60</v>
      </c>
    </row>
    <row r="181" spans="1:10" ht="12.75" customHeight="1" x14ac:dyDescent="0.35">
      <c r="A181" s="428" t="s">
        <v>1039</v>
      </c>
      <c r="B181" s="429">
        <v>24</v>
      </c>
      <c r="C181" s="428" t="s">
        <v>1038</v>
      </c>
      <c r="D181" s="428" t="s">
        <v>1647</v>
      </c>
      <c r="E181" s="54" t="s">
        <v>1648</v>
      </c>
      <c r="F181" s="430" t="s">
        <v>1121</v>
      </c>
      <c r="G181" s="428">
        <v>10</v>
      </c>
      <c r="H181" s="428">
        <v>0</v>
      </c>
      <c r="I181" s="54" t="s">
        <v>44</v>
      </c>
      <c r="J181" s="54" t="s">
        <v>60</v>
      </c>
    </row>
    <row r="182" spans="1:10" ht="12.75" customHeight="1" x14ac:dyDescent="0.35">
      <c r="A182" s="428" t="s">
        <v>1039</v>
      </c>
      <c r="B182" s="429">
        <v>25</v>
      </c>
      <c r="C182" s="428" t="s">
        <v>1038</v>
      </c>
      <c r="D182" s="428" t="s">
        <v>1649</v>
      </c>
      <c r="E182" s="54" t="s">
        <v>1650</v>
      </c>
      <c r="F182" s="430" t="s">
        <v>1121</v>
      </c>
      <c r="G182" s="428">
        <v>48.5</v>
      </c>
      <c r="H182" s="428">
        <v>0</v>
      </c>
      <c r="I182" s="54" t="s">
        <v>43</v>
      </c>
      <c r="J182" s="54" t="s">
        <v>60</v>
      </c>
    </row>
    <row r="183" spans="1:10" ht="12.75" customHeight="1" x14ac:dyDescent="0.35">
      <c r="A183" s="428" t="s">
        <v>1039</v>
      </c>
      <c r="B183" s="429">
        <v>26</v>
      </c>
      <c r="C183" s="428" t="s">
        <v>1038</v>
      </c>
      <c r="D183" s="428" t="s">
        <v>1651</v>
      </c>
      <c r="E183" s="54" t="s">
        <v>1652</v>
      </c>
      <c r="F183" s="430" t="s">
        <v>1121</v>
      </c>
      <c r="G183" s="428">
        <v>51.5</v>
      </c>
      <c r="H183" s="428">
        <v>0</v>
      </c>
      <c r="I183" s="54" t="s">
        <v>43</v>
      </c>
      <c r="J183" s="54" t="s">
        <v>60</v>
      </c>
    </row>
    <row r="184" spans="1:10" ht="12.75" customHeight="1" x14ac:dyDescent="0.35">
      <c r="A184" s="428" t="s">
        <v>1039</v>
      </c>
      <c r="B184" s="429">
        <v>27</v>
      </c>
      <c r="C184" s="428" t="s">
        <v>1038</v>
      </c>
      <c r="D184" s="428" t="s">
        <v>1653</v>
      </c>
      <c r="E184" s="54" t="s">
        <v>1654</v>
      </c>
      <c r="F184" s="430" t="s">
        <v>1121</v>
      </c>
      <c r="G184" s="428">
        <v>17</v>
      </c>
      <c r="H184" s="428">
        <v>0</v>
      </c>
      <c r="I184" s="54" t="s">
        <v>44</v>
      </c>
      <c r="J184" s="54" t="s">
        <v>60</v>
      </c>
    </row>
    <row r="185" spans="1:10" ht="12.75" customHeight="1" x14ac:dyDescent="0.35">
      <c r="A185" s="428" t="s">
        <v>1039</v>
      </c>
      <c r="B185" s="429">
        <v>28</v>
      </c>
      <c r="C185" s="428" t="s">
        <v>1038</v>
      </c>
      <c r="D185" s="428" t="s">
        <v>1655</v>
      </c>
      <c r="E185" s="54" t="s">
        <v>1656</v>
      </c>
      <c r="F185" s="430" t="s">
        <v>1121</v>
      </c>
      <c r="G185" s="428">
        <v>54.5</v>
      </c>
      <c r="H185" s="428">
        <v>0</v>
      </c>
      <c r="I185" s="54" t="s">
        <v>43</v>
      </c>
      <c r="J185" s="54" t="s">
        <v>60</v>
      </c>
    </row>
    <row r="186" spans="1:10" ht="12.75" customHeight="1" x14ac:dyDescent="0.35">
      <c r="A186" s="428" t="s">
        <v>1039</v>
      </c>
      <c r="B186" s="429">
        <v>29</v>
      </c>
      <c r="C186" s="428" t="s">
        <v>1038</v>
      </c>
      <c r="D186" s="428" t="s">
        <v>1657</v>
      </c>
      <c r="E186" s="54" t="s">
        <v>1658</v>
      </c>
      <c r="F186" s="430" t="s">
        <v>1121</v>
      </c>
      <c r="G186" s="428">
        <v>34</v>
      </c>
      <c r="H186" s="428">
        <v>0</v>
      </c>
      <c r="I186" s="54" t="s">
        <v>44</v>
      </c>
      <c r="J186" s="54" t="s">
        <v>60</v>
      </c>
    </row>
    <row r="187" spans="1:10" ht="12.75" customHeight="1" x14ac:dyDescent="0.35">
      <c r="A187" s="428" t="s">
        <v>1039</v>
      </c>
      <c r="B187" s="429">
        <v>30</v>
      </c>
      <c r="C187" s="428" t="s">
        <v>1038</v>
      </c>
      <c r="D187" s="428" t="s">
        <v>1659</v>
      </c>
      <c r="E187" s="54" t="s">
        <v>1660</v>
      </c>
      <c r="F187" s="430" t="s">
        <v>1121</v>
      </c>
      <c r="G187" s="428">
        <v>28</v>
      </c>
      <c r="H187" s="428">
        <v>0</v>
      </c>
      <c r="I187" s="54" t="s">
        <v>44</v>
      </c>
      <c r="J187" s="54" t="s">
        <v>60</v>
      </c>
    </row>
    <row r="188" spans="1:10" ht="12.75" customHeight="1" x14ac:dyDescent="0.35">
      <c r="A188" s="428" t="s">
        <v>1039</v>
      </c>
      <c r="B188" s="429">
        <v>31</v>
      </c>
      <c r="C188" s="428" t="s">
        <v>1038</v>
      </c>
      <c r="D188" s="428" t="s">
        <v>1661</v>
      </c>
      <c r="E188" s="54" t="s">
        <v>1662</v>
      </c>
      <c r="F188" s="430" t="s">
        <v>1121</v>
      </c>
      <c r="G188" s="428">
        <v>43.5</v>
      </c>
      <c r="H188" s="428">
        <v>0</v>
      </c>
      <c r="I188" s="54" t="s">
        <v>43</v>
      </c>
      <c r="J188" s="54" t="s">
        <v>60</v>
      </c>
    </row>
    <row r="189" spans="1:10" ht="12.75" customHeight="1" x14ac:dyDescent="0.35">
      <c r="A189" s="428" t="s">
        <v>1039</v>
      </c>
      <c r="B189" s="429">
        <v>32</v>
      </c>
      <c r="C189" s="428" t="s">
        <v>1038</v>
      </c>
      <c r="D189" s="428" t="s">
        <v>1663</v>
      </c>
      <c r="E189" s="54" t="s">
        <v>1664</v>
      </c>
      <c r="F189" s="430" t="s">
        <v>1121</v>
      </c>
      <c r="G189" s="428">
        <v>29</v>
      </c>
      <c r="H189" s="428">
        <v>0</v>
      </c>
      <c r="I189" s="54" t="s">
        <v>44</v>
      </c>
      <c r="J189" s="54" t="s">
        <v>60</v>
      </c>
    </row>
    <row r="190" spans="1:10" ht="12.75" customHeight="1" x14ac:dyDescent="0.35">
      <c r="A190" s="428" t="s">
        <v>1039</v>
      </c>
      <c r="B190" s="429">
        <v>33</v>
      </c>
      <c r="C190" s="428" t="s">
        <v>1038</v>
      </c>
      <c r="D190" s="428" t="s">
        <v>1665</v>
      </c>
      <c r="E190" s="54" t="s">
        <v>1666</v>
      </c>
      <c r="F190" s="430" t="s">
        <v>1121</v>
      </c>
      <c r="G190" s="428">
        <v>43</v>
      </c>
      <c r="H190" s="428">
        <v>0</v>
      </c>
      <c r="I190" s="54" t="s">
        <v>43</v>
      </c>
      <c r="J190" s="54" t="s">
        <v>60</v>
      </c>
    </row>
    <row r="191" spans="1:10" ht="12.75" customHeight="1" x14ac:dyDescent="0.35">
      <c r="A191" s="428" t="s">
        <v>1039</v>
      </c>
      <c r="B191" s="429">
        <v>34</v>
      </c>
      <c r="C191" s="428" t="s">
        <v>1038</v>
      </c>
      <c r="D191" s="428" t="s">
        <v>1667</v>
      </c>
      <c r="E191" s="54" t="s">
        <v>1668</v>
      </c>
      <c r="F191" s="430" t="s">
        <v>1121</v>
      </c>
      <c r="G191" s="428">
        <v>27.5</v>
      </c>
      <c r="H191" s="428">
        <v>0</v>
      </c>
      <c r="I191" s="54" t="s">
        <v>44</v>
      </c>
      <c r="J191" s="54" t="s">
        <v>60</v>
      </c>
    </row>
    <row r="192" spans="1:10" ht="12.75" customHeight="1" x14ac:dyDescent="0.35">
      <c r="A192" s="428" t="s">
        <v>1039</v>
      </c>
      <c r="B192" s="429">
        <v>35</v>
      </c>
      <c r="C192" s="428" t="s">
        <v>1038</v>
      </c>
      <c r="D192" s="428" t="s">
        <v>1669</v>
      </c>
      <c r="E192" s="54" t="s">
        <v>1670</v>
      </c>
      <c r="F192" s="430" t="s">
        <v>1121</v>
      </c>
      <c r="G192" s="428">
        <v>30.5</v>
      </c>
      <c r="H192" s="428">
        <v>0</v>
      </c>
      <c r="I192" s="54" t="s">
        <v>44</v>
      </c>
      <c r="J192" s="54" t="s">
        <v>60</v>
      </c>
    </row>
    <row r="193" spans="1:10" ht="12.75" customHeight="1" x14ac:dyDescent="0.35">
      <c r="A193" s="428" t="s">
        <v>1039</v>
      </c>
      <c r="B193" s="429">
        <v>36</v>
      </c>
      <c r="C193" s="428" t="s">
        <v>1038</v>
      </c>
      <c r="D193" s="428" t="s">
        <v>1671</v>
      </c>
      <c r="E193" s="54" t="s">
        <v>1672</v>
      </c>
      <c r="F193" s="430" t="s">
        <v>1121</v>
      </c>
      <c r="G193" s="428">
        <v>54</v>
      </c>
      <c r="H193" s="428">
        <v>0</v>
      </c>
      <c r="I193" s="54" t="s">
        <v>43</v>
      </c>
      <c r="J193" s="54" t="s">
        <v>60</v>
      </c>
    </row>
    <row r="194" spans="1:10" ht="12.75" customHeight="1" x14ac:dyDescent="0.35">
      <c r="A194" s="428" t="s">
        <v>1039</v>
      </c>
      <c r="B194" s="429">
        <v>37</v>
      </c>
      <c r="C194" s="428" t="s">
        <v>1038</v>
      </c>
      <c r="D194" s="428" t="s">
        <v>1673</v>
      </c>
      <c r="E194" s="54" t="s">
        <v>1674</v>
      </c>
      <c r="F194" s="430" t="s">
        <v>1121</v>
      </c>
      <c r="G194" s="428">
        <v>45</v>
      </c>
      <c r="H194" s="428">
        <v>0</v>
      </c>
      <c r="I194" s="54" t="s">
        <v>43</v>
      </c>
      <c r="J194" s="54" t="s">
        <v>60</v>
      </c>
    </row>
    <row r="195" spans="1:10" ht="12.75" customHeight="1" x14ac:dyDescent="0.35">
      <c r="A195" s="428" t="s">
        <v>1039</v>
      </c>
      <c r="B195" s="429">
        <v>38</v>
      </c>
      <c r="C195" s="428" t="s">
        <v>1038</v>
      </c>
      <c r="D195" s="428" t="s">
        <v>1675</v>
      </c>
      <c r="E195" s="54" t="s">
        <v>1676</v>
      </c>
      <c r="F195" s="430" t="s">
        <v>1121</v>
      </c>
      <c r="G195" s="428">
        <v>23</v>
      </c>
      <c r="H195" s="428">
        <v>0</v>
      </c>
      <c r="I195" s="54" t="s">
        <v>44</v>
      </c>
      <c r="J195" s="54" t="s">
        <v>60</v>
      </c>
    </row>
    <row r="196" spans="1:10" ht="12.75" customHeight="1" x14ac:dyDescent="0.35">
      <c r="A196" s="428" t="s">
        <v>1039</v>
      </c>
      <c r="B196" s="429">
        <v>39</v>
      </c>
      <c r="C196" s="428" t="s">
        <v>1038</v>
      </c>
      <c r="D196" s="428" t="s">
        <v>1677</v>
      </c>
      <c r="E196" s="54" t="s">
        <v>1678</v>
      </c>
      <c r="F196" s="430" t="s">
        <v>1121</v>
      </c>
      <c r="G196" s="428">
        <v>51.5</v>
      </c>
      <c r="H196" s="428">
        <v>0</v>
      </c>
      <c r="I196" s="54" t="s">
        <v>43</v>
      </c>
      <c r="J196" s="54" t="s">
        <v>60</v>
      </c>
    </row>
    <row r="197" spans="1:10" ht="12.75" customHeight="1" x14ac:dyDescent="0.35">
      <c r="A197" s="428" t="s">
        <v>1039</v>
      </c>
      <c r="B197" s="429">
        <v>40</v>
      </c>
      <c r="C197" s="428" t="s">
        <v>1038</v>
      </c>
      <c r="D197" s="428" t="s">
        <v>1679</v>
      </c>
      <c r="E197" s="54" t="s">
        <v>1680</v>
      </c>
      <c r="F197" s="430" t="s">
        <v>1121</v>
      </c>
      <c r="G197" s="428">
        <v>47</v>
      </c>
      <c r="H197" s="428">
        <v>0</v>
      </c>
      <c r="I197" s="54" t="s">
        <v>43</v>
      </c>
      <c r="J197" s="54" t="s">
        <v>60</v>
      </c>
    </row>
    <row r="198" spans="1:10" ht="12.75" customHeight="1" x14ac:dyDescent="0.35">
      <c r="A198" s="428" t="s">
        <v>1039</v>
      </c>
      <c r="B198" s="429">
        <v>41</v>
      </c>
      <c r="C198" s="428" t="s">
        <v>1038</v>
      </c>
      <c r="D198" s="428" t="s">
        <v>1681</v>
      </c>
      <c r="E198" s="54" t="s">
        <v>1682</v>
      </c>
      <c r="F198" s="430" t="s">
        <v>1121</v>
      </c>
      <c r="G198" s="428">
        <v>33</v>
      </c>
      <c r="H198" s="428">
        <v>0</v>
      </c>
      <c r="I198" s="54" t="s">
        <v>44</v>
      </c>
      <c r="J198" s="54" t="s">
        <v>60</v>
      </c>
    </row>
    <row r="199" spans="1:10" ht="12.75" customHeight="1" x14ac:dyDescent="0.35">
      <c r="A199" s="428" t="s">
        <v>1039</v>
      </c>
      <c r="B199" s="429">
        <v>42</v>
      </c>
      <c r="C199" s="428" t="s">
        <v>1038</v>
      </c>
      <c r="D199" s="428" t="s">
        <v>1683</v>
      </c>
      <c r="E199" s="54" t="s">
        <v>1684</v>
      </c>
      <c r="F199" s="430" t="s">
        <v>1121</v>
      </c>
      <c r="G199" s="428">
        <v>24.75</v>
      </c>
      <c r="H199" s="428">
        <v>0</v>
      </c>
      <c r="I199" s="54" t="s">
        <v>44</v>
      </c>
      <c r="J199" s="54" t="s">
        <v>60</v>
      </c>
    </row>
    <row r="200" spans="1:10" ht="12.75" customHeight="1" x14ac:dyDescent="0.35">
      <c r="A200" s="428" t="s">
        <v>1039</v>
      </c>
      <c r="B200" s="429">
        <v>43</v>
      </c>
      <c r="C200" s="428" t="s">
        <v>1038</v>
      </c>
      <c r="D200" s="428" t="s">
        <v>1685</v>
      </c>
      <c r="E200" s="54" t="s">
        <v>1686</v>
      </c>
      <c r="F200" s="430" t="s">
        <v>1121</v>
      </c>
      <c r="G200" s="428">
        <v>42</v>
      </c>
      <c r="H200" s="428">
        <v>0</v>
      </c>
      <c r="I200" s="54" t="s">
        <v>43</v>
      </c>
      <c r="J200" s="54" t="s">
        <v>60</v>
      </c>
    </row>
    <row r="201" spans="1:10" ht="12.75" customHeight="1" x14ac:dyDescent="0.35">
      <c r="A201" s="428" t="s">
        <v>1039</v>
      </c>
      <c r="B201" s="429">
        <v>44</v>
      </c>
      <c r="C201" s="428" t="s">
        <v>1038</v>
      </c>
      <c r="D201" s="428" t="s">
        <v>1687</v>
      </c>
      <c r="E201" s="54" t="s">
        <v>1688</v>
      </c>
      <c r="F201" s="430" t="s">
        <v>1140</v>
      </c>
      <c r="G201" s="428">
        <v>15.56</v>
      </c>
      <c r="H201" s="428">
        <v>0</v>
      </c>
      <c r="I201" s="54" t="s">
        <v>43</v>
      </c>
      <c r="J201" s="54" t="s">
        <v>60</v>
      </c>
    </row>
    <row r="202" spans="1:10" ht="12.75" customHeight="1" x14ac:dyDescent="0.35">
      <c r="A202" s="428" t="s">
        <v>1039</v>
      </c>
      <c r="B202" s="429">
        <v>45</v>
      </c>
      <c r="C202" s="428" t="s">
        <v>1038</v>
      </c>
      <c r="D202" s="428" t="s">
        <v>1689</v>
      </c>
      <c r="E202" s="54" t="s">
        <v>1690</v>
      </c>
      <c r="F202" s="430" t="s">
        <v>1140</v>
      </c>
      <c r="G202" s="428">
        <v>17.89</v>
      </c>
      <c r="H202" s="428">
        <v>0</v>
      </c>
      <c r="I202" s="54" t="s">
        <v>43</v>
      </c>
      <c r="J202" s="54" t="s">
        <v>60</v>
      </c>
    </row>
    <row r="203" spans="1:10" ht="12.75" customHeight="1" x14ac:dyDescent="0.35">
      <c r="A203" s="428" t="s">
        <v>795</v>
      </c>
      <c r="B203" s="429">
        <v>1</v>
      </c>
      <c r="C203" s="428" t="s">
        <v>794</v>
      </c>
      <c r="D203" s="428" t="s">
        <v>1691</v>
      </c>
      <c r="E203" s="54" t="s">
        <v>1692</v>
      </c>
      <c r="F203" s="430" t="s">
        <v>1121</v>
      </c>
      <c r="G203" s="428">
        <v>10</v>
      </c>
      <c r="H203" s="428">
        <v>0</v>
      </c>
      <c r="I203" s="54" t="s">
        <v>45</v>
      </c>
      <c r="J203" s="54" t="s">
        <v>60</v>
      </c>
    </row>
    <row r="204" spans="1:10" ht="12.75" customHeight="1" x14ac:dyDescent="0.35">
      <c r="A204" s="428" t="s">
        <v>795</v>
      </c>
      <c r="B204" s="429">
        <v>2</v>
      </c>
      <c r="C204" s="428" t="s">
        <v>794</v>
      </c>
      <c r="D204" s="428" t="s">
        <v>1693</v>
      </c>
      <c r="E204" s="54" t="s">
        <v>1694</v>
      </c>
      <c r="F204" s="430" t="s">
        <v>1121</v>
      </c>
      <c r="G204" s="428">
        <v>18.5</v>
      </c>
      <c r="H204" s="428">
        <v>41</v>
      </c>
      <c r="I204" s="54" t="s">
        <v>45</v>
      </c>
      <c r="J204" s="54" t="s">
        <v>60</v>
      </c>
    </row>
    <row r="205" spans="1:10" ht="12.75" customHeight="1" x14ac:dyDescent="0.35">
      <c r="A205" s="428" t="s">
        <v>795</v>
      </c>
      <c r="B205" s="429">
        <v>3</v>
      </c>
      <c r="C205" s="428" t="s">
        <v>794</v>
      </c>
      <c r="D205" s="428" t="s">
        <v>1695</v>
      </c>
      <c r="E205" s="54" t="s">
        <v>1696</v>
      </c>
      <c r="F205" s="430" t="s">
        <v>1121</v>
      </c>
      <c r="G205" s="428">
        <v>21</v>
      </c>
      <c r="H205" s="428">
        <v>0</v>
      </c>
      <c r="I205" s="54" t="s">
        <v>45</v>
      </c>
      <c r="J205" s="54" t="s">
        <v>60</v>
      </c>
    </row>
    <row r="206" spans="1:10" ht="12.75" customHeight="1" x14ac:dyDescent="0.35">
      <c r="A206" s="428" t="s">
        <v>795</v>
      </c>
      <c r="B206" s="429">
        <v>4</v>
      </c>
      <c r="C206" s="428" t="s">
        <v>794</v>
      </c>
      <c r="D206" s="428" t="s">
        <v>1697</v>
      </c>
      <c r="E206" s="54" t="s">
        <v>1698</v>
      </c>
      <c r="F206" s="430" t="s">
        <v>1121</v>
      </c>
      <c r="G206" s="428">
        <v>7</v>
      </c>
      <c r="H206" s="428">
        <v>0</v>
      </c>
      <c r="I206" s="54" t="s">
        <v>45</v>
      </c>
      <c r="J206" s="54" t="s">
        <v>60</v>
      </c>
    </row>
    <row r="207" spans="1:10" ht="12.75" customHeight="1" x14ac:dyDescent="0.35">
      <c r="A207" s="428" t="s">
        <v>795</v>
      </c>
      <c r="B207" s="429">
        <v>5</v>
      </c>
      <c r="C207" s="428" t="s">
        <v>794</v>
      </c>
      <c r="D207" s="428" t="s">
        <v>1699</v>
      </c>
      <c r="E207" s="54" t="s">
        <v>1700</v>
      </c>
      <c r="F207" s="430" t="s">
        <v>1121</v>
      </c>
      <c r="G207" s="428">
        <v>52</v>
      </c>
      <c r="H207" s="428">
        <v>0</v>
      </c>
      <c r="I207" s="54" t="s">
        <v>45</v>
      </c>
      <c r="J207" s="54" t="s">
        <v>60</v>
      </c>
    </row>
    <row r="208" spans="1:10" ht="12.75" customHeight="1" x14ac:dyDescent="0.35">
      <c r="A208" s="428" t="s">
        <v>795</v>
      </c>
      <c r="B208" s="429">
        <v>6</v>
      </c>
      <c r="C208" s="428" t="s">
        <v>794</v>
      </c>
      <c r="D208" s="428" t="s">
        <v>1701</v>
      </c>
      <c r="E208" s="54" t="s">
        <v>1702</v>
      </c>
      <c r="F208" s="430" t="s">
        <v>1121</v>
      </c>
      <c r="G208" s="428">
        <v>38</v>
      </c>
      <c r="H208" s="428">
        <v>0</v>
      </c>
      <c r="I208" s="54" t="s">
        <v>45</v>
      </c>
      <c r="J208" s="54" t="s">
        <v>60</v>
      </c>
    </row>
    <row r="209" spans="1:10" ht="12.75" customHeight="1" x14ac:dyDescent="0.35">
      <c r="A209" s="428" t="s">
        <v>795</v>
      </c>
      <c r="B209" s="429">
        <v>7</v>
      </c>
      <c r="C209" s="428" t="s">
        <v>794</v>
      </c>
      <c r="D209" s="428" t="s">
        <v>1703</v>
      </c>
      <c r="E209" s="54" t="s">
        <v>1704</v>
      </c>
      <c r="F209" s="430" t="s">
        <v>1121</v>
      </c>
      <c r="G209" s="428">
        <v>21</v>
      </c>
      <c r="H209" s="428">
        <v>0</v>
      </c>
      <c r="I209" s="54" t="s">
        <v>45</v>
      </c>
      <c r="J209" s="54" t="s">
        <v>60</v>
      </c>
    </row>
    <row r="210" spans="1:10" ht="12.75" customHeight="1" x14ac:dyDescent="0.35">
      <c r="A210" s="428" t="s">
        <v>795</v>
      </c>
      <c r="B210" s="429">
        <v>8</v>
      </c>
      <c r="C210" s="428" t="s">
        <v>794</v>
      </c>
      <c r="D210" s="428" t="s">
        <v>1705</v>
      </c>
      <c r="E210" s="54" t="s">
        <v>1706</v>
      </c>
      <c r="F210" s="430" t="s">
        <v>1121</v>
      </c>
      <c r="G210" s="428">
        <v>21</v>
      </c>
      <c r="H210" s="428">
        <v>7</v>
      </c>
      <c r="I210" s="54" t="s">
        <v>45</v>
      </c>
      <c r="J210" s="54" t="s">
        <v>60</v>
      </c>
    </row>
    <row r="211" spans="1:10" ht="12.75" customHeight="1" x14ac:dyDescent="0.35">
      <c r="A211" s="428" t="s">
        <v>795</v>
      </c>
      <c r="B211" s="429">
        <v>9</v>
      </c>
      <c r="C211" s="428" t="s">
        <v>794</v>
      </c>
      <c r="D211" s="428" t="s">
        <v>1707</v>
      </c>
      <c r="E211" s="54" t="s">
        <v>1708</v>
      </c>
      <c r="F211" s="430" t="s">
        <v>1121</v>
      </c>
      <c r="G211" s="428">
        <v>15</v>
      </c>
      <c r="H211" s="428">
        <v>0</v>
      </c>
      <c r="I211" s="54" t="s">
        <v>45</v>
      </c>
      <c r="J211" s="54" t="s">
        <v>60</v>
      </c>
    </row>
    <row r="212" spans="1:10" ht="12.75" customHeight="1" x14ac:dyDescent="0.35">
      <c r="A212" s="428" t="s">
        <v>795</v>
      </c>
      <c r="B212" s="429">
        <v>10</v>
      </c>
      <c r="C212" s="428" t="s">
        <v>794</v>
      </c>
      <c r="D212" s="428" t="s">
        <v>1709</v>
      </c>
      <c r="E212" s="54" t="s">
        <v>1710</v>
      </c>
      <c r="F212" s="430" t="s">
        <v>1121</v>
      </c>
      <c r="G212" s="428">
        <v>27</v>
      </c>
      <c r="H212" s="428">
        <v>0</v>
      </c>
      <c r="I212" s="54" t="s">
        <v>45</v>
      </c>
      <c r="J212" s="54" t="s">
        <v>60</v>
      </c>
    </row>
    <row r="213" spans="1:10" ht="12.75" customHeight="1" x14ac:dyDescent="0.35">
      <c r="A213" s="428" t="s">
        <v>795</v>
      </c>
      <c r="B213" s="429">
        <v>11</v>
      </c>
      <c r="C213" s="428" t="s">
        <v>794</v>
      </c>
      <c r="D213" s="428" t="s">
        <v>1711</v>
      </c>
      <c r="E213" s="54" t="s">
        <v>1712</v>
      </c>
      <c r="F213" s="430" t="s">
        <v>1121</v>
      </c>
      <c r="G213" s="428">
        <v>6</v>
      </c>
      <c r="H213" s="428">
        <v>0</v>
      </c>
      <c r="I213" s="54" t="s">
        <v>45</v>
      </c>
      <c r="J213" s="54" t="s">
        <v>60</v>
      </c>
    </row>
    <row r="214" spans="1:10" ht="12.75" customHeight="1" x14ac:dyDescent="0.35">
      <c r="A214" s="428" t="s">
        <v>795</v>
      </c>
      <c r="B214" s="429">
        <v>12</v>
      </c>
      <c r="C214" s="428" t="s">
        <v>794</v>
      </c>
      <c r="D214" s="428" t="s">
        <v>1713</v>
      </c>
      <c r="E214" s="54" t="s">
        <v>1714</v>
      </c>
      <c r="F214" s="430" t="s">
        <v>1121</v>
      </c>
      <c r="G214" s="428">
        <v>15</v>
      </c>
      <c r="H214" s="428">
        <v>0</v>
      </c>
      <c r="I214" s="54" t="s">
        <v>45</v>
      </c>
      <c r="J214" s="54" t="s">
        <v>60</v>
      </c>
    </row>
    <row r="215" spans="1:10" ht="12.75" customHeight="1" x14ac:dyDescent="0.35">
      <c r="A215" s="428" t="s">
        <v>795</v>
      </c>
      <c r="B215" s="429">
        <v>13</v>
      </c>
      <c r="C215" s="428" t="s">
        <v>794</v>
      </c>
      <c r="D215" s="428" t="s">
        <v>1715</v>
      </c>
      <c r="E215" s="54" t="s">
        <v>1716</v>
      </c>
      <c r="F215" s="430" t="s">
        <v>1121</v>
      </c>
      <c r="G215" s="428">
        <v>20</v>
      </c>
      <c r="H215" s="428">
        <v>0</v>
      </c>
      <c r="I215" s="54" t="s">
        <v>45</v>
      </c>
      <c r="J215" s="54" t="s">
        <v>60</v>
      </c>
    </row>
    <row r="216" spans="1:10" ht="12.75" customHeight="1" x14ac:dyDescent="0.35">
      <c r="A216" s="428" t="s">
        <v>795</v>
      </c>
      <c r="B216" s="429">
        <v>14</v>
      </c>
      <c r="C216" s="428" t="s">
        <v>794</v>
      </c>
      <c r="D216" s="428" t="s">
        <v>1717</v>
      </c>
      <c r="E216" s="54" t="s">
        <v>1718</v>
      </c>
      <c r="F216" s="430" t="s">
        <v>1121</v>
      </c>
      <c r="G216" s="428">
        <v>6</v>
      </c>
      <c r="H216" s="428">
        <v>0</v>
      </c>
      <c r="I216" s="54" t="s">
        <v>45</v>
      </c>
      <c r="J216" s="54" t="s">
        <v>60</v>
      </c>
    </row>
    <row r="217" spans="1:10" ht="12.75" customHeight="1" x14ac:dyDescent="0.35">
      <c r="A217" s="428" t="s">
        <v>795</v>
      </c>
      <c r="B217" s="429">
        <v>15</v>
      </c>
      <c r="C217" s="428" t="s">
        <v>794</v>
      </c>
      <c r="D217" s="428" t="s">
        <v>1719</v>
      </c>
      <c r="E217" s="54" t="s">
        <v>1720</v>
      </c>
      <c r="F217" s="430" t="s">
        <v>1121</v>
      </c>
      <c r="G217" s="428">
        <v>10.5</v>
      </c>
      <c r="H217" s="428">
        <v>2</v>
      </c>
      <c r="I217" s="54" t="s">
        <v>45</v>
      </c>
      <c r="J217" s="54" t="s">
        <v>60</v>
      </c>
    </row>
    <row r="218" spans="1:10" ht="12.75" customHeight="1" x14ac:dyDescent="0.35">
      <c r="A218" s="428" t="s">
        <v>795</v>
      </c>
      <c r="B218" s="429">
        <v>16</v>
      </c>
      <c r="C218" s="428" t="s">
        <v>794</v>
      </c>
      <c r="D218" s="428" t="s">
        <v>1721</v>
      </c>
      <c r="E218" s="54" t="s">
        <v>1722</v>
      </c>
      <c r="F218" s="430" t="s">
        <v>1121</v>
      </c>
      <c r="G218" s="428">
        <v>10</v>
      </c>
      <c r="H218" s="428">
        <v>0</v>
      </c>
      <c r="I218" s="54" t="s">
        <v>45</v>
      </c>
      <c r="J218" s="54" t="s">
        <v>60</v>
      </c>
    </row>
    <row r="219" spans="1:10" ht="12.75" customHeight="1" x14ac:dyDescent="0.35">
      <c r="A219" s="428" t="s">
        <v>795</v>
      </c>
      <c r="B219" s="429">
        <v>17</v>
      </c>
      <c r="C219" s="428" t="s">
        <v>794</v>
      </c>
      <c r="D219" s="428" t="s">
        <v>1723</v>
      </c>
      <c r="E219" s="54" t="s">
        <v>1724</v>
      </c>
      <c r="F219" s="430" t="s">
        <v>1121</v>
      </c>
      <c r="G219" s="428">
        <v>38</v>
      </c>
      <c r="H219" s="428">
        <v>0</v>
      </c>
      <c r="I219" s="54" t="s">
        <v>45</v>
      </c>
      <c r="J219" s="54" t="s">
        <v>60</v>
      </c>
    </row>
    <row r="220" spans="1:10" ht="12.75" customHeight="1" x14ac:dyDescent="0.35">
      <c r="A220" s="428" t="s">
        <v>795</v>
      </c>
      <c r="B220" s="429">
        <v>18</v>
      </c>
      <c r="C220" s="428" t="s">
        <v>794</v>
      </c>
      <c r="D220" s="428" t="s">
        <v>1725</v>
      </c>
      <c r="E220" s="54" t="s">
        <v>1726</v>
      </c>
      <c r="F220" s="430" t="s">
        <v>1121</v>
      </c>
      <c r="G220" s="428">
        <v>44</v>
      </c>
      <c r="H220" s="428">
        <v>31.5</v>
      </c>
      <c r="I220" s="54" t="s">
        <v>45</v>
      </c>
      <c r="J220" s="54" t="s">
        <v>60</v>
      </c>
    </row>
    <row r="221" spans="1:10" ht="12.75" customHeight="1" x14ac:dyDescent="0.35">
      <c r="A221" s="428" t="s">
        <v>795</v>
      </c>
      <c r="B221" s="429">
        <v>19</v>
      </c>
      <c r="C221" s="428" t="s">
        <v>794</v>
      </c>
      <c r="D221" s="428" t="s">
        <v>1727</v>
      </c>
      <c r="E221" s="54" t="s">
        <v>1728</v>
      </c>
      <c r="F221" s="430" t="s">
        <v>1121</v>
      </c>
      <c r="G221" s="428">
        <v>37</v>
      </c>
      <c r="H221" s="428">
        <v>0</v>
      </c>
      <c r="I221" s="54" t="s">
        <v>45</v>
      </c>
      <c r="J221" s="54" t="s">
        <v>60</v>
      </c>
    </row>
    <row r="222" spans="1:10" ht="12.75" customHeight="1" x14ac:dyDescent="0.35">
      <c r="A222" s="428" t="s">
        <v>795</v>
      </c>
      <c r="B222" s="429">
        <v>20</v>
      </c>
      <c r="C222" s="428" t="s">
        <v>794</v>
      </c>
      <c r="D222" s="428" t="s">
        <v>1729</v>
      </c>
      <c r="E222" s="54" t="s">
        <v>1730</v>
      </c>
      <c r="F222" s="430" t="s">
        <v>1121</v>
      </c>
      <c r="G222" s="428">
        <v>33</v>
      </c>
      <c r="H222" s="428">
        <v>0</v>
      </c>
      <c r="I222" s="54" t="s">
        <v>45</v>
      </c>
      <c r="J222" s="54" t="s">
        <v>60</v>
      </c>
    </row>
    <row r="223" spans="1:10" ht="12.75" customHeight="1" x14ac:dyDescent="0.35">
      <c r="A223" s="428" t="s">
        <v>795</v>
      </c>
      <c r="B223" s="429">
        <v>21</v>
      </c>
      <c r="C223" s="428" t="s">
        <v>794</v>
      </c>
      <c r="D223" s="428" t="s">
        <v>1731</v>
      </c>
      <c r="E223" s="54" t="s">
        <v>1256</v>
      </c>
      <c r="F223" s="430" t="s">
        <v>1121</v>
      </c>
      <c r="G223" s="428">
        <v>58</v>
      </c>
      <c r="H223" s="428">
        <v>0</v>
      </c>
      <c r="I223" s="54" t="s">
        <v>45</v>
      </c>
      <c r="J223" s="54" t="s">
        <v>60</v>
      </c>
    </row>
    <row r="224" spans="1:10" ht="12.75" customHeight="1" x14ac:dyDescent="0.35">
      <c r="A224" s="428" t="s">
        <v>795</v>
      </c>
      <c r="B224" s="429">
        <v>22</v>
      </c>
      <c r="C224" s="428" t="s">
        <v>794</v>
      </c>
      <c r="D224" s="428" t="s">
        <v>1732</v>
      </c>
      <c r="E224" s="54" t="s">
        <v>1733</v>
      </c>
      <c r="F224" s="430" t="s">
        <v>1121</v>
      </c>
      <c r="G224" s="428">
        <v>43</v>
      </c>
      <c r="H224" s="428">
        <v>0</v>
      </c>
      <c r="I224" s="54" t="s">
        <v>45</v>
      </c>
      <c r="J224" s="54" t="s">
        <v>60</v>
      </c>
    </row>
    <row r="225" spans="1:10" ht="12.75" customHeight="1" x14ac:dyDescent="0.35">
      <c r="A225" s="428" t="s">
        <v>795</v>
      </c>
      <c r="B225" s="429">
        <v>23</v>
      </c>
      <c r="C225" s="428" t="s">
        <v>794</v>
      </c>
      <c r="D225" s="428" t="s">
        <v>1734</v>
      </c>
      <c r="E225" s="54" t="s">
        <v>1735</v>
      </c>
      <c r="F225" s="430" t="s">
        <v>1121</v>
      </c>
      <c r="G225" s="428">
        <v>21</v>
      </c>
      <c r="H225" s="428">
        <v>0</v>
      </c>
      <c r="I225" s="54" t="s">
        <v>45</v>
      </c>
      <c r="J225" s="54" t="s">
        <v>60</v>
      </c>
    </row>
    <row r="226" spans="1:10" ht="12.75" customHeight="1" x14ac:dyDescent="0.35">
      <c r="A226" s="428" t="s">
        <v>795</v>
      </c>
      <c r="B226" s="429">
        <v>24</v>
      </c>
      <c r="C226" s="428" t="s">
        <v>794</v>
      </c>
      <c r="D226" s="428" t="s">
        <v>1736</v>
      </c>
      <c r="E226" s="54" t="s">
        <v>1737</v>
      </c>
      <c r="F226" s="54" t="s">
        <v>1121</v>
      </c>
      <c r="G226" s="54">
        <v>38</v>
      </c>
      <c r="H226" s="54">
        <v>0</v>
      </c>
      <c r="I226" s="54" t="s">
        <v>45</v>
      </c>
      <c r="J226" s="54" t="s">
        <v>60</v>
      </c>
    </row>
    <row r="227" spans="1:10" ht="12.75" customHeight="1" x14ac:dyDescent="0.35">
      <c r="A227" s="428" t="s">
        <v>795</v>
      </c>
      <c r="B227" s="429">
        <v>25</v>
      </c>
      <c r="C227" s="428" t="s">
        <v>794</v>
      </c>
      <c r="D227" s="428" t="s">
        <v>1738</v>
      </c>
      <c r="E227" s="54" t="s">
        <v>1739</v>
      </c>
      <c r="F227" s="54" t="s">
        <v>1121</v>
      </c>
      <c r="G227" s="54">
        <v>33</v>
      </c>
      <c r="H227" s="54">
        <v>0</v>
      </c>
      <c r="I227" s="54" t="s">
        <v>45</v>
      </c>
      <c r="J227" s="54" t="s">
        <v>60</v>
      </c>
    </row>
    <row r="228" spans="1:10" ht="12.75" customHeight="1" x14ac:dyDescent="0.35">
      <c r="A228" s="428" t="s">
        <v>795</v>
      </c>
      <c r="B228" s="429">
        <v>26</v>
      </c>
      <c r="C228" s="428" t="s">
        <v>794</v>
      </c>
      <c r="D228" s="428" t="s">
        <v>1740</v>
      </c>
      <c r="E228" s="54" t="s">
        <v>1741</v>
      </c>
      <c r="F228" s="54" t="s">
        <v>1121</v>
      </c>
      <c r="G228" s="54">
        <v>44</v>
      </c>
      <c r="H228" s="54">
        <v>4</v>
      </c>
      <c r="I228" s="54" t="s">
        <v>45</v>
      </c>
      <c r="J228" s="54" t="s">
        <v>60</v>
      </c>
    </row>
    <row r="229" spans="1:10" ht="12.75" customHeight="1" x14ac:dyDescent="0.35">
      <c r="A229" s="428" t="s">
        <v>795</v>
      </c>
      <c r="B229" s="429">
        <v>27</v>
      </c>
      <c r="C229" s="428" t="s">
        <v>794</v>
      </c>
      <c r="D229" s="428" t="s">
        <v>1742</v>
      </c>
      <c r="E229" s="54" t="s">
        <v>1743</v>
      </c>
      <c r="F229" s="54" t="s">
        <v>1121</v>
      </c>
      <c r="G229" s="54">
        <v>38</v>
      </c>
      <c r="H229" s="54">
        <v>0</v>
      </c>
      <c r="I229" s="54" t="s">
        <v>45</v>
      </c>
      <c r="J229" s="54" t="s">
        <v>60</v>
      </c>
    </row>
    <row r="230" spans="1:10" ht="12.75" customHeight="1" x14ac:dyDescent="0.35">
      <c r="A230" s="428" t="s">
        <v>795</v>
      </c>
      <c r="B230" s="429">
        <v>28</v>
      </c>
      <c r="C230" s="428" t="s">
        <v>794</v>
      </c>
      <c r="D230" s="428" t="s">
        <v>1744</v>
      </c>
      <c r="E230" s="54" t="s">
        <v>1745</v>
      </c>
      <c r="F230" s="54" t="s">
        <v>1121</v>
      </c>
      <c r="G230" s="54">
        <v>15</v>
      </c>
      <c r="H230" s="54">
        <v>0</v>
      </c>
      <c r="I230" s="54" t="s">
        <v>45</v>
      </c>
      <c r="J230" s="54" t="s">
        <v>60</v>
      </c>
    </row>
    <row r="231" spans="1:10" ht="12.75" customHeight="1" x14ac:dyDescent="0.35">
      <c r="A231" s="428" t="s">
        <v>795</v>
      </c>
      <c r="B231" s="429">
        <v>29</v>
      </c>
      <c r="C231" s="428" t="s">
        <v>794</v>
      </c>
      <c r="D231" s="428" t="s">
        <v>1746</v>
      </c>
      <c r="E231" s="54" t="s">
        <v>1747</v>
      </c>
      <c r="F231" s="54" t="s">
        <v>1121</v>
      </c>
      <c r="G231" s="54">
        <v>21</v>
      </c>
      <c r="H231" s="54">
        <v>0</v>
      </c>
      <c r="I231" s="54" t="s">
        <v>45</v>
      </c>
      <c r="J231" s="54" t="s">
        <v>60</v>
      </c>
    </row>
    <row r="232" spans="1:10" ht="12.75" customHeight="1" x14ac:dyDescent="0.35">
      <c r="A232" s="428" t="s">
        <v>795</v>
      </c>
      <c r="B232" s="429">
        <v>30</v>
      </c>
      <c r="C232" s="428" t="s">
        <v>794</v>
      </c>
      <c r="D232" s="428" t="s">
        <v>1748</v>
      </c>
      <c r="E232" s="54" t="s">
        <v>1749</v>
      </c>
      <c r="F232" s="54" t="s">
        <v>1121</v>
      </c>
      <c r="G232" s="54">
        <v>6</v>
      </c>
      <c r="H232" s="54">
        <v>0</v>
      </c>
      <c r="I232" s="54" t="s">
        <v>45</v>
      </c>
      <c r="J232" s="54" t="s">
        <v>60</v>
      </c>
    </row>
    <row r="233" spans="1:10" ht="12.75" customHeight="1" x14ac:dyDescent="0.35">
      <c r="A233" s="428" t="s">
        <v>795</v>
      </c>
      <c r="B233" s="429">
        <v>31</v>
      </c>
      <c r="C233" s="428" t="s">
        <v>794</v>
      </c>
      <c r="D233" s="428" t="s">
        <v>1750</v>
      </c>
      <c r="E233" s="54" t="s">
        <v>1751</v>
      </c>
      <c r="F233" s="54" t="s">
        <v>1121</v>
      </c>
      <c r="G233" s="54">
        <v>6</v>
      </c>
      <c r="H233" s="54">
        <v>3</v>
      </c>
      <c r="I233" s="54" t="s">
        <v>45</v>
      </c>
      <c r="J233" s="54" t="s">
        <v>60</v>
      </c>
    </row>
    <row r="234" spans="1:10" ht="12.75" customHeight="1" x14ac:dyDescent="0.35">
      <c r="A234" s="428" t="s">
        <v>795</v>
      </c>
      <c r="B234" s="429">
        <v>32</v>
      </c>
      <c r="C234" s="428" t="s">
        <v>794</v>
      </c>
      <c r="D234" s="428" t="s">
        <v>1752</v>
      </c>
      <c r="E234" s="54" t="s">
        <v>1753</v>
      </c>
      <c r="F234" s="54" t="s">
        <v>1121</v>
      </c>
      <c r="G234" s="54">
        <v>51</v>
      </c>
      <c r="H234" s="54">
        <v>0</v>
      </c>
      <c r="I234" s="54" t="s">
        <v>45</v>
      </c>
      <c r="J234" s="54" t="s">
        <v>60</v>
      </c>
    </row>
    <row r="235" spans="1:10" ht="12.75" customHeight="1" x14ac:dyDescent="0.35">
      <c r="A235" s="428" t="s">
        <v>795</v>
      </c>
      <c r="B235" s="429">
        <v>33</v>
      </c>
      <c r="C235" s="428" t="s">
        <v>794</v>
      </c>
      <c r="D235" s="428" t="s">
        <v>1754</v>
      </c>
      <c r="E235" s="54" t="s">
        <v>1755</v>
      </c>
      <c r="F235" s="54" t="s">
        <v>1121</v>
      </c>
      <c r="G235" s="54">
        <v>21</v>
      </c>
      <c r="H235" s="54">
        <v>0</v>
      </c>
      <c r="I235" s="54" t="s">
        <v>45</v>
      </c>
      <c r="J235" s="54" t="s">
        <v>60</v>
      </c>
    </row>
    <row r="236" spans="1:10" ht="12.75" customHeight="1" x14ac:dyDescent="0.35">
      <c r="A236" s="428" t="s">
        <v>795</v>
      </c>
      <c r="B236" s="429">
        <v>34</v>
      </c>
      <c r="C236" s="428" t="s">
        <v>794</v>
      </c>
      <c r="D236" s="428" t="s">
        <v>1756</v>
      </c>
      <c r="E236" s="54" t="s">
        <v>1757</v>
      </c>
      <c r="F236" s="54" t="s">
        <v>1121</v>
      </c>
      <c r="G236" s="54">
        <v>42</v>
      </c>
      <c r="H236" s="54">
        <v>0</v>
      </c>
      <c r="I236" s="54" t="s">
        <v>45</v>
      </c>
      <c r="J236" s="54" t="s">
        <v>60</v>
      </c>
    </row>
    <row r="237" spans="1:10" ht="12.75" customHeight="1" x14ac:dyDescent="0.35">
      <c r="A237" s="428" t="s">
        <v>795</v>
      </c>
      <c r="B237" s="429">
        <v>35</v>
      </c>
      <c r="C237" s="428" t="s">
        <v>794</v>
      </c>
      <c r="D237" s="428" t="s">
        <v>1758</v>
      </c>
      <c r="E237" s="54" t="s">
        <v>1759</v>
      </c>
      <c r="F237" s="54" t="s">
        <v>1121</v>
      </c>
      <c r="G237" s="54">
        <v>21</v>
      </c>
      <c r="H237" s="54">
        <v>5</v>
      </c>
      <c r="I237" s="54" t="s">
        <v>45</v>
      </c>
      <c r="J237" s="54" t="s">
        <v>60</v>
      </c>
    </row>
    <row r="238" spans="1:10" ht="12.75" customHeight="1" x14ac:dyDescent="0.35">
      <c r="A238" s="428" t="s">
        <v>795</v>
      </c>
      <c r="B238" s="429">
        <v>36</v>
      </c>
      <c r="C238" s="428" t="s">
        <v>794</v>
      </c>
      <c r="D238" s="428" t="s">
        <v>1760</v>
      </c>
      <c r="E238" s="54" t="s">
        <v>1761</v>
      </c>
      <c r="F238" s="54" t="s">
        <v>1121</v>
      </c>
      <c r="G238" s="54">
        <v>15</v>
      </c>
      <c r="H238" s="54">
        <v>0</v>
      </c>
      <c r="I238" s="54" t="s">
        <v>45</v>
      </c>
      <c r="J238" s="54" t="s">
        <v>60</v>
      </c>
    </row>
    <row r="239" spans="1:10" ht="12.75" customHeight="1" x14ac:dyDescent="0.35">
      <c r="A239" s="428" t="s">
        <v>795</v>
      </c>
      <c r="B239" s="429">
        <v>37</v>
      </c>
      <c r="C239" s="428" t="s">
        <v>794</v>
      </c>
      <c r="D239" s="428" t="s">
        <v>1762</v>
      </c>
      <c r="E239" s="54" t="s">
        <v>1763</v>
      </c>
      <c r="F239" s="54" t="s">
        <v>1121</v>
      </c>
      <c r="G239" s="54">
        <v>6</v>
      </c>
      <c r="H239" s="54">
        <v>0</v>
      </c>
      <c r="I239" s="54" t="s">
        <v>45</v>
      </c>
      <c r="J239" s="54" t="s">
        <v>60</v>
      </c>
    </row>
    <row r="240" spans="1:10" ht="12.75" customHeight="1" x14ac:dyDescent="0.35">
      <c r="A240" s="428" t="s">
        <v>795</v>
      </c>
      <c r="B240" s="429">
        <v>38</v>
      </c>
      <c r="C240" s="428" t="s">
        <v>794</v>
      </c>
      <c r="D240" s="428" t="s">
        <v>1764</v>
      </c>
      <c r="E240" s="54" t="s">
        <v>1765</v>
      </c>
      <c r="F240" s="430" t="s">
        <v>1121</v>
      </c>
      <c r="G240" s="428">
        <v>11.5</v>
      </c>
      <c r="H240" s="428">
        <v>2.5</v>
      </c>
      <c r="I240" s="54" t="s">
        <v>45</v>
      </c>
      <c r="J240" s="54" t="s">
        <v>60</v>
      </c>
    </row>
    <row r="241" spans="1:10" ht="12.75" customHeight="1" x14ac:dyDescent="0.35">
      <c r="A241" s="428" t="s">
        <v>795</v>
      </c>
      <c r="B241" s="429">
        <v>39</v>
      </c>
      <c r="C241" s="428" t="s">
        <v>794</v>
      </c>
      <c r="D241" s="428" t="s">
        <v>1766</v>
      </c>
      <c r="E241" s="54" t="s">
        <v>1767</v>
      </c>
      <c r="F241" s="430" t="s">
        <v>1121</v>
      </c>
      <c r="G241" s="428">
        <v>33</v>
      </c>
      <c r="H241" s="428">
        <v>0</v>
      </c>
      <c r="I241" s="54" t="s">
        <v>45</v>
      </c>
      <c r="J241" s="54" t="s">
        <v>60</v>
      </c>
    </row>
    <row r="242" spans="1:10" ht="12.75" customHeight="1" x14ac:dyDescent="0.35">
      <c r="A242" s="428" t="s">
        <v>795</v>
      </c>
      <c r="B242" s="429">
        <v>40</v>
      </c>
      <c r="C242" s="428" t="s">
        <v>794</v>
      </c>
      <c r="D242" s="428" t="s">
        <v>1768</v>
      </c>
      <c r="E242" s="54" t="s">
        <v>1769</v>
      </c>
      <c r="F242" s="430" t="s">
        <v>1121</v>
      </c>
      <c r="G242" s="428">
        <v>38</v>
      </c>
      <c r="H242" s="428">
        <v>0</v>
      </c>
      <c r="I242" s="54" t="s">
        <v>45</v>
      </c>
      <c r="J242" s="54" t="s">
        <v>60</v>
      </c>
    </row>
    <row r="243" spans="1:10" ht="12.75" customHeight="1" x14ac:dyDescent="0.35">
      <c r="A243" s="428" t="s">
        <v>795</v>
      </c>
      <c r="B243" s="429">
        <v>41</v>
      </c>
      <c r="C243" s="428" t="s">
        <v>794</v>
      </c>
      <c r="D243" s="428" t="s">
        <v>1770</v>
      </c>
      <c r="E243" s="54" t="s">
        <v>1771</v>
      </c>
      <c r="F243" s="430" t="s">
        <v>1121</v>
      </c>
      <c r="G243" s="428">
        <v>33</v>
      </c>
      <c r="H243" s="428">
        <v>0</v>
      </c>
      <c r="I243" s="54" t="s">
        <v>45</v>
      </c>
      <c r="J243" s="54" t="s">
        <v>60</v>
      </c>
    </row>
    <row r="244" spans="1:10" ht="12.75" customHeight="1" x14ac:dyDescent="0.35">
      <c r="A244" s="428" t="s">
        <v>795</v>
      </c>
      <c r="B244" s="429">
        <v>42</v>
      </c>
      <c r="C244" s="428" t="s">
        <v>794</v>
      </c>
      <c r="D244" s="428" t="s">
        <v>1772</v>
      </c>
      <c r="E244" s="54" t="s">
        <v>1773</v>
      </c>
      <c r="F244" s="430" t="s">
        <v>1121</v>
      </c>
      <c r="G244" s="428">
        <v>38</v>
      </c>
      <c r="H244" s="428">
        <v>0</v>
      </c>
      <c r="I244" s="54" t="s">
        <v>45</v>
      </c>
      <c r="J244" s="54" t="s">
        <v>60</v>
      </c>
    </row>
    <row r="245" spans="1:10" ht="12.75" customHeight="1" x14ac:dyDescent="0.35">
      <c r="A245" s="428" t="s">
        <v>795</v>
      </c>
      <c r="B245" s="429">
        <v>43</v>
      </c>
      <c r="C245" s="428" t="s">
        <v>794</v>
      </c>
      <c r="D245" s="428" t="s">
        <v>1774</v>
      </c>
      <c r="E245" s="54" t="s">
        <v>1775</v>
      </c>
      <c r="F245" s="430" t="s">
        <v>1121</v>
      </c>
      <c r="G245" s="428">
        <v>6</v>
      </c>
      <c r="H245" s="428">
        <v>0</v>
      </c>
      <c r="I245" s="54" t="s">
        <v>45</v>
      </c>
      <c r="J245" s="54" t="s">
        <v>60</v>
      </c>
    </row>
    <row r="246" spans="1:10" ht="12.75" customHeight="1" x14ac:dyDescent="0.35">
      <c r="A246" s="428" t="s">
        <v>795</v>
      </c>
      <c r="B246" s="429">
        <v>44</v>
      </c>
      <c r="C246" s="428" t="s">
        <v>794</v>
      </c>
      <c r="D246" s="428" t="s">
        <v>1776</v>
      </c>
      <c r="E246" s="54" t="s">
        <v>1777</v>
      </c>
      <c r="F246" s="430" t="s">
        <v>1121</v>
      </c>
      <c r="G246" s="428">
        <v>43</v>
      </c>
      <c r="H246" s="428">
        <v>0</v>
      </c>
      <c r="I246" s="54" t="s">
        <v>45</v>
      </c>
      <c r="J246" s="54" t="s">
        <v>60</v>
      </c>
    </row>
    <row r="247" spans="1:10" ht="12.75" customHeight="1" x14ac:dyDescent="0.35">
      <c r="A247" s="428" t="s">
        <v>795</v>
      </c>
      <c r="B247" s="429">
        <v>45</v>
      </c>
      <c r="C247" s="428" t="s">
        <v>794</v>
      </c>
      <c r="D247" s="428" t="s">
        <v>1778</v>
      </c>
      <c r="E247" s="54" t="s">
        <v>1779</v>
      </c>
      <c r="F247" s="430" t="s">
        <v>1121</v>
      </c>
      <c r="G247" s="428">
        <v>38</v>
      </c>
      <c r="H247" s="428">
        <v>0</v>
      </c>
      <c r="I247" s="54" t="s">
        <v>45</v>
      </c>
      <c r="J247" s="54" t="s">
        <v>60</v>
      </c>
    </row>
    <row r="248" spans="1:10" ht="12.75" customHeight="1" x14ac:dyDescent="0.35">
      <c r="A248" s="428" t="s">
        <v>795</v>
      </c>
      <c r="B248" s="429">
        <v>46</v>
      </c>
      <c r="C248" s="428" t="s">
        <v>794</v>
      </c>
      <c r="D248" s="428" t="s">
        <v>1780</v>
      </c>
      <c r="E248" s="54" t="s">
        <v>1781</v>
      </c>
      <c r="F248" s="430" t="s">
        <v>1121</v>
      </c>
      <c r="G248" s="428">
        <v>43</v>
      </c>
      <c r="H248" s="428">
        <v>0</v>
      </c>
      <c r="I248" s="54" t="s">
        <v>45</v>
      </c>
      <c r="J248" s="54" t="s">
        <v>60</v>
      </c>
    </row>
    <row r="249" spans="1:10" ht="12.75" customHeight="1" x14ac:dyDescent="0.35">
      <c r="A249" s="428" t="s">
        <v>795</v>
      </c>
      <c r="B249" s="429">
        <v>47</v>
      </c>
      <c r="C249" s="428" t="s">
        <v>794</v>
      </c>
      <c r="D249" s="428" t="s">
        <v>1782</v>
      </c>
      <c r="E249" s="54" t="s">
        <v>1783</v>
      </c>
      <c r="F249" s="430" t="s">
        <v>1121</v>
      </c>
      <c r="G249" s="428">
        <v>17.5</v>
      </c>
      <c r="H249" s="428">
        <v>0</v>
      </c>
      <c r="I249" s="54" t="s">
        <v>45</v>
      </c>
      <c r="J249" s="54" t="s">
        <v>60</v>
      </c>
    </row>
    <row r="250" spans="1:10" ht="12.75" customHeight="1" x14ac:dyDescent="0.35">
      <c r="A250" s="428" t="s">
        <v>795</v>
      </c>
      <c r="B250" s="429">
        <v>48</v>
      </c>
      <c r="C250" s="428" t="s">
        <v>794</v>
      </c>
      <c r="D250" s="428" t="s">
        <v>1784</v>
      </c>
      <c r="E250" s="54" t="s">
        <v>1785</v>
      </c>
      <c r="F250" s="430" t="s">
        <v>1121</v>
      </c>
      <c r="G250" s="428">
        <v>21</v>
      </c>
      <c r="H250" s="428">
        <v>0</v>
      </c>
      <c r="I250" s="54" t="s">
        <v>45</v>
      </c>
      <c r="J250" s="54" t="s">
        <v>60</v>
      </c>
    </row>
    <row r="251" spans="1:10" ht="12.75" customHeight="1" x14ac:dyDescent="0.35">
      <c r="A251" s="428" t="s">
        <v>795</v>
      </c>
      <c r="B251" s="429">
        <v>49</v>
      </c>
      <c r="C251" s="428" t="s">
        <v>794</v>
      </c>
      <c r="D251" s="428" t="s">
        <v>1786</v>
      </c>
      <c r="E251" s="54" t="s">
        <v>1787</v>
      </c>
      <c r="F251" s="430" t="s">
        <v>1121</v>
      </c>
      <c r="G251" s="428">
        <v>38</v>
      </c>
      <c r="H251" s="428">
        <v>0</v>
      </c>
      <c r="I251" s="54" t="s">
        <v>45</v>
      </c>
      <c r="J251" s="54" t="s">
        <v>60</v>
      </c>
    </row>
    <row r="252" spans="1:10" ht="12.75" customHeight="1" x14ac:dyDescent="0.35">
      <c r="A252" s="428" t="s">
        <v>795</v>
      </c>
      <c r="B252" s="429">
        <v>50</v>
      </c>
      <c r="C252" s="428" t="s">
        <v>794</v>
      </c>
      <c r="D252" s="428" t="s">
        <v>1788</v>
      </c>
      <c r="E252" s="54" t="s">
        <v>1789</v>
      </c>
      <c r="F252" s="430" t="s">
        <v>1121</v>
      </c>
      <c r="G252" s="428">
        <v>6</v>
      </c>
      <c r="H252" s="428">
        <v>2</v>
      </c>
      <c r="I252" s="54" t="s">
        <v>45</v>
      </c>
      <c r="J252" s="54" t="s">
        <v>60</v>
      </c>
    </row>
    <row r="253" spans="1:10" ht="12.75" customHeight="1" x14ac:dyDescent="0.35">
      <c r="A253" s="428" t="s">
        <v>795</v>
      </c>
      <c r="B253" s="429">
        <v>51</v>
      </c>
      <c r="C253" s="428" t="s">
        <v>794</v>
      </c>
      <c r="D253" s="428" t="s">
        <v>1790</v>
      </c>
      <c r="E253" s="54" t="s">
        <v>1446</v>
      </c>
      <c r="F253" s="430" t="s">
        <v>1140</v>
      </c>
      <c r="G253" s="428">
        <v>16.809999999999999</v>
      </c>
      <c r="H253" s="428">
        <v>0</v>
      </c>
      <c r="I253" s="54" t="s">
        <v>45</v>
      </c>
      <c r="J253" s="54" t="s">
        <v>60</v>
      </c>
    </row>
    <row r="254" spans="1:10" ht="12.75" customHeight="1" x14ac:dyDescent="0.35">
      <c r="A254" s="428" t="s">
        <v>795</v>
      </c>
      <c r="B254" s="429">
        <v>52</v>
      </c>
      <c r="C254" s="428" t="s">
        <v>794</v>
      </c>
      <c r="D254" s="428" t="s">
        <v>1791</v>
      </c>
      <c r="E254" s="54" t="s">
        <v>1792</v>
      </c>
      <c r="F254" s="430" t="s">
        <v>1140</v>
      </c>
      <c r="G254" s="428">
        <v>18.350000000000001</v>
      </c>
      <c r="H254" s="428">
        <v>0</v>
      </c>
      <c r="I254" s="54" t="s">
        <v>45</v>
      </c>
      <c r="J254" s="54" t="s">
        <v>60</v>
      </c>
    </row>
    <row r="255" spans="1:10" ht="12.75" customHeight="1" x14ac:dyDescent="0.35">
      <c r="A255" s="428" t="s">
        <v>795</v>
      </c>
      <c r="B255" s="429">
        <v>53</v>
      </c>
      <c r="C255" s="428" t="s">
        <v>794</v>
      </c>
      <c r="D255" s="428" t="s">
        <v>1793</v>
      </c>
      <c r="E255" s="54" t="s">
        <v>1794</v>
      </c>
      <c r="F255" s="430" t="s">
        <v>1140</v>
      </c>
      <c r="G255" s="428">
        <v>16.829999999999998</v>
      </c>
      <c r="H255" s="428">
        <v>0</v>
      </c>
      <c r="I255" s="54" t="s">
        <v>45</v>
      </c>
      <c r="J255" s="54" t="s">
        <v>60</v>
      </c>
    </row>
    <row r="256" spans="1:10" ht="12.75" customHeight="1" x14ac:dyDescent="0.35">
      <c r="A256" s="428" t="s">
        <v>795</v>
      </c>
      <c r="B256" s="429">
        <v>54</v>
      </c>
      <c r="C256" s="428" t="s">
        <v>794</v>
      </c>
      <c r="D256" s="428" t="s">
        <v>1795</v>
      </c>
      <c r="E256" s="54" t="s">
        <v>1796</v>
      </c>
      <c r="F256" s="430" t="s">
        <v>1140</v>
      </c>
      <c r="G256" s="428">
        <v>17.850000000000001</v>
      </c>
      <c r="H256" s="428">
        <v>0</v>
      </c>
      <c r="I256" s="54" t="s">
        <v>45</v>
      </c>
      <c r="J256" s="54" t="s">
        <v>60</v>
      </c>
    </row>
    <row r="257" spans="1:10" ht="12.75" customHeight="1" x14ac:dyDescent="0.35">
      <c r="A257" s="428" t="s">
        <v>905</v>
      </c>
      <c r="B257" s="429">
        <v>1</v>
      </c>
      <c r="C257" s="428" t="s">
        <v>904</v>
      </c>
      <c r="D257" s="428" t="s">
        <v>1797</v>
      </c>
      <c r="E257" s="54" t="s">
        <v>1798</v>
      </c>
      <c r="F257" s="430" t="s">
        <v>1121</v>
      </c>
      <c r="G257" s="428">
        <v>58</v>
      </c>
      <c r="H257" s="428">
        <v>0</v>
      </c>
      <c r="I257" s="54" t="s">
        <v>44</v>
      </c>
      <c r="J257" s="54" t="s">
        <v>60</v>
      </c>
    </row>
    <row r="258" spans="1:10" ht="12.75" customHeight="1" x14ac:dyDescent="0.35">
      <c r="A258" s="428" t="s">
        <v>905</v>
      </c>
      <c r="B258" s="429">
        <v>2</v>
      </c>
      <c r="C258" s="428" t="s">
        <v>904</v>
      </c>
      <c r="D258" s="428" t="s">
        <v>1799</v>
      </c>
      <c r="E258" s="54" t="s">
        <v>1800</v>
      </c>
      <c r="F258" s="430" t="s">
        <v>1121</v>
      </c>
      <c r="G258" s="428">
        <v>56.5</v>
      </c>
      <c r="H258" s="428">
        <v>0</v>
      </c>
      <c r="I258" s="54" t="s">
        <v>43</v>
      </c>
      <c r="J258" s="54" t="s">
        <v>60</v>
      </c>
    </row>
    <row r="259" spans="1:10" ht="12.75" customHeight="1" x14ac:dyDescent="0.35">
      <c r="A259" s="428" t="s">
        <v>905</v>
      </c>
      <c r="B259" s="429">
        <v>3</v>
      </c>
      <c r="C259" s="428" t="s">
        <v>904</v>
      </c>
      <c r="D259" s="428" t="s">
        <v>1801</v>
      </c>
      <c r="E259" s="54" t="s">
        <v>1802</v>
      </c>
      <c r="F259" s="430" t="s">
        <v>1121</v>
      </c>
      <c r="G259" s="428">
        <v>39</v>
      </c>
      <c r="H259" s="428">
        <v>0</v>
      </c>
      <c r="I259" s="54" t="s">
        <v>44</v>
      </c>
      <c r="J259" s="54" t="s">
        <v>60</v>
      </c>
    </row>
    <row r="260" spans="1:10" ht="12.75" customHeight="1" x14ac:dyDescent="0.35">
      <c r="A260" s="428" t="s">
        <v>905</v>
      </c>
      <c r="B260" s="429">
        <v>4</v>
      </c>
      <c r="C260" s="428" t="s">
        <v>904</v>
      </c>
      <c r="D260" s="428" t="s">
        <v>1803</v>
      </c>
      <c r="E260" s="54" t="s">
        <v>1133</v>
      </c>
      <c r="F260" s="430" t="s">
        <v>1121</v>
      </c>
      <c r="G260" s="428">
        <v>80</v>
      </c>
      <c r="H260" s="428">
        <v>0</v>
      </c>
      <c r="I260" s="54" t="s">
        <v>43</v>
      </c>
      <c r="J260" s="54" t="s">
        <v>60</v>
      </c>
    </row>
    <row r="261" spans="1:10" ht="12.75" customHeight="1" x14ac:dyDescent="0.35">
      <c r="A261" s="428" t="s">
        <v>905</v>
      </c>
      <c r="B261" s="429">
        <v>5</v>
      </c>
      <c r="C261" s="428" t="s">
        <v>904</v>
      </c>
      <c r="D261" s="428" t="s">
        <v>1804</v>
      </c>
      <c r="E261" s="54" t="s">
        <v>1805</v>
      </c>
      <c r="F261" s="430" t="s">
        <v>1121</v>
      </c>
      <c r="G261" s="428">
        <v>66</v>
      </c>
      <c r="H261" s="428">
        <v>0</v>
      </c>
      <c r="I261" s="54" t="s">
        <v>44</v>
      </c>
      <c r="J261" s="54" t="s">
        <v>60</v>
      </c>
    </row>
    <row r="262" spans="1:10" ht="12.75" customHeight="1" x14ac:dyDescent="0.35">
      <c r="A262" s="428" t="s">
        <v>905</v>
      </c>
      <c r="B262" s="429">
        <v>6</v>
      </c>
      <c r="C262" s="428" t="s">
        <v>904</v>
      </c>
      <c r="D262" s="428" t="s">
        <v>1806</v>
      </c>
      <c r="E262" s="54" t="s">
        <v>1807</v>
      </c>
      <c r="F262" s="430" t="s">
        <v>1121</v>
      </c>
      <c r="G262" s="428">
        <v>29</v>
      </c>
      <c r="H262" s="428">
        <v>0</v>
      </c>
      <c r="I262" s="54" t="s">
        <v>44</v>
      </c>
      <c r="J262" s="54" t="s">
        <v>60</v>
      </c>
    </row>
    <row r="263" spans="1:10" ht="12.75" customHeight="1" x14ac:dyDescent="0.35">
      <c r="A263" s="428" t="s">
        <v>905</v>
      </c>
      <c r="B263" s="429">
        <v>7</v>
      </c>
      <c r="C263" s="428" t="s">
        <v>904</v>
      </c>
      <c r="D263" s="428" t="s">
        <v>1808</v>
      </c>
      <c r="E263" s="54" t="s">
        <v>904</v>
      </c>
      <c r="F263" s="430" t="s">
        <v>1121</v>
      </c>
      <c r="G263" s="428">
        <v>84</v>
      </c>
      <c r="H263" s="428">
        <v>0</v>
      </c>
      <c r="I263" s="54" t="s">
        <v>43</v>
      </c>
      <c r="J263" s="54" t="s">
        <v>60</v>
      </c>
    </row>
    <row r="264" spans="1:10" ht="12.75" customHeight="1" x14ac:dyDescent="0.35">
      <c r="A264" s="428" t="s">
        <v>905</v>
      </c>
      <c r="B264" s="429">
        <v>8</v>
      </c>
      <c r="C264" s="428" t="s">
        <v>904</v>
      </c>
      <c r="D264" s="428" t="s">
        <v>1809</v>
      </c>
      <c r="E264" s="54" t="s">
        <v>1810</v>
      </c>
      <c r="F264" s="430" t="s">
        <v>1121</v>
      </c>
      <c r="G264" s="428">
        <v>64</v>
      </c>
      <c r="H264" s="428">
        <v>0</v>
      </c>
      <c r="I264" s="54" t="s">
        <v>44</v>
      </c>
      <c r="J264" s="54" t="s">
        <v>60</v>
      </c>
    </row>
    <row r="265" spans="1:10" ht="12.75" customHeight="1" x14ac:dyDescent="0.35">
      <c r="A265" s="428" t="s">
        <v>905</v>
      </c>
      <c r="B265" s="429">
        <v>9</v>
      </c>
      <c r="C265" s="428" t="s">
        <v>904</v>
      </c>
      <c r="D265" s="428" t="s">
        <v>1811</v>
      </c>
      <c r="E265" s="54" t="s">
        <v>1812</v>
      </c>
      <c r="F265" s="430" t="s">
        <v>1121</v>
      </c>
      <c r="G265" s="428">
        <v>32</v>
      </c>
      <c r="H265" s="428">
        <v>0</v>
      </c>
      <c r="I265" s="54" t="s">
        <v>44</v>
      </c>
      <c r="J265" s="54" t="s">
        <v>60</v>
      </c>
    </row>
    <row r="266" spans="1:10" ht="12.75" customHeight="1" x14ac:dyDescent="0.35">
      <c r="A266" s="428" t="s">
        <v>905</v>
      </c>
      <c r="B266" s="429">
        <v>10</v>
      </c>
      <c r="C266" s="428" t="s">
        <v>904</v>
      </c>
      <c r="D266" s="428" t="s">
        <v>1813</v>
      </c>
      <c r="E266" s="54" t="s">
        <v>1814</v>
      </c>
      <c r="F266" s="430" t="s">
        <v>1121</v>
      </c>
      <c r="G266" s="428">
        <v>15</v>
      </c>
      <c r="H266" s="428">
        <v>0</v>
      </c>
      <c r="I266" s="54" t="s">
        <v>44</v>
      </c>
      <c r="J266" s="54" t="s">
        <v>60</v>
      </c>
    </row>
    <row r="267" spans="1:10" ht="12.75" customHeight="1" x14ac:dyDescent="0.35">
      <c r="A267" s="428" t="s">
        <v>905</v>
      </c>
      <c r="B267" s="429">
        <v>11</v>
      </c>
      <c r="C267" s="428" t="s">
        <v>904</v>
      </c>
      <c r="D267" s="428" t="s">
        <v>1815</v>
      </c>
      <c r="E267" s="54" t="s">
        <v>1816</v>
      </c>
      <c r="F267" s="430" t="s">
        <v>1121</v>
      </c>
      <c r="G267" s="428">
        <v>34</v>
      </c>
      <c r="H267" s="428">
        <v>0</v>
      </c>
      <c r="I267" s="54" t="s">
        <v>44</v>
      </c>
      <c r="J267" s="54" t="s">
        <v>60</v>
      </c>
    </row>
    <row r="268" spans="1:10" ht="12.75" customHeight="1" x14ac:dyDescent="0.35">
      <c r="A268" s="428" t="s">
        <v>905</v>
      </c>
      <c r="B268" s="429">
        <v>12</v>
      </c>
      <c r="C268" s="428" t="s">
        <v>904</v>
      </c>
      <c r="D268" s="428" t="s">
        <v>1817</v>
      </c>
      <c r="E268" s="54" t="s">
        <v>1818</v>
      </c>
      <c r="F268" s="430" t="s">
        <v>1121</v>
      </c>
      <c r="G268" s="428">
        <v>85</v>
      </c>
      <c r="H268" s="428">
        <v>0</v>
      </c>
      <c r="I268" s="54" t="s">
        <v>43</v>
      </c>
      <c r="J268" s="54" t="s">
        <v>60</v>
      </c>
    </row>
    <row r="269" spans="1:10" ht="12.75" customHeight="1" x14ac:dyDescent="0.35">
      <c r="A269" s="428" t="s">
        <v>905</v>
      </c>
      <c r="B269" s="429">
        <v>13</v>
      </c>
      <c r="C269" s="428" t="s">
        <v>904</v>
      </c>
      <c r="D269" s="428" t="s">
        <v>1819</v>
      </c>
      <c r="E269" s="54" t="s">
        <v>1820</v>
      </c>
      <c r="F269" s="430" t="s">
        <v>1121</v>
      </c>
      <c r="G269" s="428">
        <v>40</v>
      </c>
      <c r="H269" s="428">
        <v>0</v>
      </c>
      <c r="I269" s="54" t="s">
        <v>44</v>
      </c>
      <c r="J269" s="54" t="s">
        <v>60</v>
      </c>
    </row>
    <row r="270" spans="1:10" ht="12.75" customHeight="1" x14ac:dyDescent="0.35">
      <c r="A270" s="428" t="s">
        <v>827</v>
      </c>
      <c r="B270" s="429">
        <v>1</v>
      </c>
      <c r="C270" s="428" t="s">
        <v>826</v>
      </c>
      <c r="D270" s="428" t="s">
        <v>1821</v>
      </c>
      <c r="E270" s="54" t="s">
        <v>1822</v>
      </c>
      <c r="F270" s="430" t="s">
        <v>1121</v>
      </c>
      <c r="G270" s="428">
        <v>19</v>
      </c>
      <c r="H270" s="428">
        <v>0</v>
      </c>
      <c r="I270" s="54" t="s">
        <v>43</v>
      </c>
      <c r="J270" s="54" t="s">
        <v>60</v>
      </c>
    </row>
    <row r="271" spans="1:10" ht="12.75" customHeight="1" x14ac:dyDescent="0.35">
      <c r="A271" s="428" t="s">
        <v>827</v>
      </c>
      <c r="B271" s="429">
        <v>2</v>
      </c>
      <c r="C271" s="428" t="s">
        <v>826</v>
      </c>
      <c r="D271" s="428" t="s">
        <v>1823</v>
      </c>
      <c r="E271" s="54" t="s">
        <v>1824</v>
      </c>
      <c r="F271" s="430" t="s">
        <v>1121</v>
      </c>
      <c r="G271" s="428">
        <v>24</v>
      </c>
      <c r="H271" s="428">
        <v>0</v>
      </c>
      <c r="I271" s="54" t="s">
        <v>43</v>
      </c>
      <c r="J271" s="54" t="s">
        <v>60</v>
      </c>
    </row>
    <row r="272" spans="1:10" ht="12.75" customHeight="1" x14ac:dyDescent="0.35">
      <c r="A272" s="428" t="s">
        <v>827</v>
      </c>
      <c r="B272" s="429">
        <v>3</v>
      </c>
      <c r="C272" s="428" t="s">
        <v>826</v>
      </c>
      <c r="D272" s="428" t="s">
        <v>1825</v>
      </c>
      <c r="E272" s="54" t="s">
        <v>1826</v>
      </c>
      <c r="F272" s="430" t="s">
        <v>1121</v>
      </c>
      <c r="G272" s="428">
        <v>23</v>
      </c>
      <c r="H272" s="428">
        <v>0</v>
      </c>
      <c r="I272" s="54" t="s">
        <v>43</v>
      </c>
      <c r="J272" s="54" t="s">
        <v>60</v>
      </c>
    </row>
    <row r="273" spans="1:10" ht="12.75" customHeight="1" x14ac:dyDescent="0.35">
      <c r="A273" s="428" t="s">
        <v>827</v>
      </c>
      <c r="B273" s="429">
        <v>4</v>
      </c>
      <c r="C273" s="428" t="s">
        <v>826</v>
      </c>
      <c r="D273" s="428" t="s">
        <v>1827</v>
      </c>
      <c r="E273" s="54" t="s">
        <v>1828</v>
      </c>
      <c r="F273" s="430" t="s">
        <v>1121</v>
      </c>
      <c r="G273" s="428">
        <v>56.5</v>
      </c>
      <c r="H273" s="428">
        <v>0</v>
      </c>
      <c r="I273" s="54" t="s">
        <v>43</v>
      </c>
      <c r="J273" s="54" t="s">
        <v>60</v>
      </c>
    </row>
    <row r="274" spans="1:10" ht="12.75" customHeight="1" x14ac:dyDescent="0.35">
      <c r="A274" s="428" t="s">
        <v>827</v>
      </c>
      <c r="B274" s="429">
        <v>5</v>
      </c>
      <c r="C274" s="428" t="s">
        <v>826</v>
      </c>
      <c r="D274" s="428" t="s">
        <v>1829</v>
      </c>
      <c r="E274" s="54" t="s">
        <v>1830</v>
      </c>
      <c r="F274" s="430" t="s">
        <v>1121</v>
      </c>
      <c r="G274" s="428">
        <v>36</v>
      </c>
      <c r="H274" s="428">
        <v>0</v>
      </c>
      <c r="I274" s="54" t="s">
        <v>43</v>
      </c>
      <c r="J274" s="54" t="s">
        <v>60</v>
      </c>
    </row>
    <row r="275" spans="1:10" ht="12.75" customHeight="1" x14ac:dyDescent="0.35">
      <c r="A275" s="428" t="s">
        <v>827</v>
      </c>
      <c r="B275" s="429">
        <v>6</v>
      </c>
      <c r="C275" s="428" t="s">
        <v>826</v>
      </c>
      <c r="D275" s="428" t="s">
        <v>1831</v>
      </c>
      <c r="E275" s="54" t="s">
        <v>1832</v>
      </c>
      <c r="F275" s="430" t="s">
        <v>1121</v>
      </c>
      <c r="G275" s="428">
        <v>20</v>
      </c>
      <c r="H275" s="428">
        <v>0</v>
      </c>
      <c r="I275" s="54" t="s">
        <v>43</v>
      </c>
      <c r="J275" s="54" t="s">
        <v>60</v>
      </c>
    </row>
    <row r="276" spans="1:10" ht="12.75" customHeight="1" x14ac:dyDescent="0.35">
      <c r="A276" s="428" t="s">
        <v>827</v>
      </c>
      <c r="B276" s="429">
        <v>7</v>
      </c>
      <c r="C276" s="428" t="s">
        <v>826</v>
      </c>
      <c r="D276" s="428" t="s">
        <v>1833</v>
      </c>
      <c r="E276" s="54" t="s">
        <v>1834</v>
      </c>
      <c r="F276" s="430" t="s">
        <v>1121</v>
      </c>
      <c r="G276" s="428">
        <v>62.5</v>
      </c>
      <c r="H276" s="428">
        <v>0</v>
      </c>
      <c r="I276" s="54" t="s">
        <v>43</v>
      </c>
      <c r="J276" s="54" t="s">
        <v>60</v>
      </c>
    </row>
    <row r="277" spans="1:10" ht="12.75" customHeight="1" x14ac:dyDescent="0.35">
      <c r="A277" s="428" t="s">
        <v>827</v>
      </c>
      <c r="B277" s="429">
        <v>8</v>
      </c>
      <c r="C277" s="428" t="s">
        <v>826</v>
      </c>
      <c r="D277" s="428" t="s">
        <v>1835</v>
      </c>
      <c r="E277" s="54" t="s">
        <v>1836</v>
      </c>
      <c r="F277" s="430" t="s">
        <v>1121</v>
      </c>
      <c r="G277" s="428">
        <v>40</v>
      </c>
      <c r="H277" s="428">
        <v>0</v>
      </c>
      <c r="I277" s="54" t="s">
        <v>43</v>
      </c>
      <c r="J277" s="54" t="s">
        <v>60</v>
      </c>
    </row>
    <row r="278" spans="1:10" ht="12.75" customHeight="1" x14ac:dyDescent="0.35">
      <c r="A278" s="428" t="s">
        <v>827</v>
      </c>
      <c r="B278" s="429">
        <v>9</v>
      </c>
      <c r="C278" s="428" t="s">
        <v>826</v>
      </c>
      <c r="D278" s="428" t="s">
        <v>1837</v>
      </c>
      <c r="E278" s="54" t="s">
        <v>1838</v>
      </c>
      <c r="F278" s="430" t="s">
        <v>1121</v>
      </c>
      <c r="G278" s="428">
        <v>43</v>
      </c>
      <c r="H278" s="428">
        <v>0</v>
      </c>
      <c r="I278" s="54" t="s">
        <v>43</v>
      </c>
      <c r="J278" s="54" t="s">
        <v>60</v>
      </c>
    </row>
    <row r="279" spans="1:10" ht="12.75" customHeight="1" x14ac:dyDescent="0.35">
      <c r="A279" s="428" t="s">
        <v>827</v>
      </c>
      <c r="B279" s="429">
        <v>10</v>
      </c>
      <c r="C279" s="428" t="s">
        <v>826</v>
      </c>
      <c r="D279" s="428" t="s">
        <v>1839</v>
      </c>
      <c r="E279" s="54" t="s">
        <v>1840</v>
      </c>
      <c r="F279" s="430" t="s">
        <v>1121</v>
      </c>
      <c r="G279" s="428">
        <v>35</v>
      </c>
      <c r="H279" s="428">
        <v>0</v>
      </c>
      <c r="I279" s="54" t="s">
        <v>43</v>
      </c>
      <c r="J279" s="54" t="s">
        <v>60</v>
      </c>
    </row>
    <row r="280" spans="1:10" ht="12.75" customHeight="1" x14ac:dyDescent="0.35">
      <c r="A280" s="428" t="s">
        <v>827</v>
      </c>
      <c r="B280" s="429">
        <v>11</v>
      </c>
      <c r="C280" s="428" t="s">
        <v>826</v>
      </c>
      <c r="D280" s="428" t="s">
        <v>1841</v>
      </c>
      <c r="E280" s="54" t="s">
        <v>1140</v>
      </c>
      <c r="F280" s="430" t="s">
        <v>1140</v>
      </c>
      <c r="G280" s="428">
        <v>0</v>
      </c>
      <c r="H280" s="428">
        <v>0</v>
      </c>
      <c r="I280" s="54" t="s">
        <v>43</v>
      </c>
      <c r="J280" s="54" t="s">
        <v>61</v>
      </c>
    </row>
    <row r="281" spans="1:10" ht="12.75" customHeight="1" x14ac:dyDescent="0.35">
      <c r="A281" s="428" t="s">
        <v>827</v>
      </c>
      <c r="B281" s="429">
        <v>12</v>
      </c>
      <c r="C281" s="428" t="s">
        <v>826</v>
      </c>
      <c r="D281" s="428" t="s">
        <v>1842</v>
      </c>
      <c r="E281" s="54" t="s">
        <v>1843</v>
      </c>
      <c r="F281" s="430" t="s">
        <v>1121</v>
      </c>
      <c r="G281" s="428">
        <v>53.5</v>
      </c>
      <c r="H281" s="428">
        <v>0</v>
      </c>
      <c r="I281" s="54" t="s">
        <v>43</v>
      </c>
      <c r="J281" s="54" t="s">
        <v>60</v>
      </c>
    </row>
    <row r="282" spans="1:10" ht="12.75" customHeight="1" x14ac:dyDescent="0.35">
      <c r="A282" s="428" t="s">
        <v>827</v>
      </c>
      <c r="B282" s="429">
        <v>13</v>
      </c>
      <c r="C282" s="428" t="s">
        <v>826</v>
      </c>
      <c r="D282" s="428" t="s">
        <v>1844</v>
      </c>
      <c r="E282" s="54" t="s">
        <v>1845</v>
      </c>
      <c r="F282" s="430" t="s">
        <v>1121</v>
      </c>
      <c r="G282" s="428">
        <v>49.5</v>
      </c>
      <c r="H282" s="428">
        <v>0</v>
      </c>
      <c r="I282" s="54" t="s">
        <v>43</v>
      </c>
      <c r="J282" s="54" t="s">
        <v>60</v>
      </c>
    </row>
    <row r="283" spans="1:10" ht="12.75" customHeight="1" x14ac:dyDescent="0.35">
      <c r="A283" s="428" t="s">
        <v>827</v>
      </c>
      <c r="B283" s="429">
        <v>14</v>
      </c>
      <c r="C283" s="428" t="s">
        <v>826</v>
      </c>
      <c r="D283" s="428" t="s">
        <v>1846</v>
      </c>
      <c r="E283" s="54" t="s">
        <v>1847</v>
      </c>
      <c r="F283" s="430" t="s">
        <v>1121</v>
      </c>
      <c r="G283" s="428">
        <v>49.5</v>
      </c>
      <c r="H283" s="428">
        <v>0</v>
      </c>
      <c r="I283" s="54" t="s">
        <v>43</v>
      </c>
      <c r="J283" s="54" t="s">
        <v>60</v>
      </c>
    </row>
    <row r="284" spans="1:10" ht="12.75" customHeight="1" x14ac:dyDescent="0.35">
      <c r="A284" s="428" t="s">
        <v>827</v>
      </c>
      <c r="B284" s="429">
        <v>15</v>
      </c>
      <c r="C284" s="428" t="s">
        <v>826</v>
      </c>
      <c r="D284" s="428" t="s">
        <v>1848</v>
      </c>
      <c r="E284" s="54" t="s">
        <v>1849</v>
      </c>
      <c r="F284" s="430" t="s">
        <v>1121</v>
      </c>
      <c r="G284" s="428">
        <v>43</v>
      </c>
      <c r="H284" s="428">
        <v>0</v>
      </c>
      <c r="I284" s="54" t="s">
        <v>43</v>
      </c>
      <c r="J284" s="54" t="s">
        <v>60</v>
      </c>
    </row>
    <row r="285" spans="1:10" ht="12.75" customHeight="1" x14ac:dyDescent="0.35">
      <c r="A285" s="428" t="s">
        <v>827</v>
      </c>
      <c r="B285" s="429">
        <v>16</v>
      </c>
      <c r="C285" s="428" t="s">
        <v>826</v>
      </c>
      <c r="D285" s="428" t="s">
        <v>1850</v>
      </c>
      <c r="E285" s="54" t="s">
        <v>1851</v>
      </c>
      <c r="F285" s="430" t="s">
        <v>1121</v>
      </c>
      <c r="G285" s="428">
        <v>50</v>
      </c>
      <c r="H285" s="428">
        <v>0</v>
      </c>
      <c r="I285" s="54" t="s">
        <v>43</v>
      </c>
      <c r="J285" s="54" t="s">
        <v>60</v>
      </c>
    </row>
    <row r="286" spans="1:10" ht="12.75" customHeight="1" x14ac:dyDescent="0.35">
      <c r="A286" s="428" t="s">
        <v>827</v>
      </c>
      <c r="B286" s="429">
        <v>17</v>
      </c>
      <c r="C286" s="428" t="s">
        <v>826</v>
      </c>
      <c r="D286" s="428" t="s">
        <v>1852</v>
      </c>
      <c r="E286" s="54" t="s">
        <v>1853</v>
      </c>
      <c r="F286" s="54" t="s">
        <v>1121</v>
      </c>
      <c r="G286" s="54">
        <v>45</v>
      </c>
      <c r="H286" s="54">
        <v>0</v>
      </c>
      <c r="I286" s="54" t="s">
        <v>43</v>
      </c>
      <c r="J286" s="54" t="s">
        <v>60</v>
      </c>
    </row>
    <row r="287" spans="1:10" ht="12.75" customHeight="1" x14ac:dyDescent="0.35">
      <c r="A287" s="428" t="s">
        <v>827</v>
      </c>
      <c r="B287" s="429">
        <v>18</v>
      </c>
      <c r="C287" s="428" t="s">
        <v>826</v>
      </c>
      <c r="D287" s="428" t="s">
        <v>1854</v>
      </c>
      <c r="E287" s="54" t="s">
        <v>1855</v>
      </c>
      <c r="F287" s="54" t="s">
        <v>1121</v>
      </c>
      <c r="G287" s="54">
        <v>36.5</v>
      </c>
      <c r="H287" s="54">
        <v>0</v>
      </c>
      <c r="I287" s="54" t="s">
        <v>43</v>
      </c>
      <c r="J287" s="54" t="s">
        <v>60</v>
      </c>
    </row>
    <row r="288" spans="1:10" ht="12.75" customHeight="1" x14ac:dyDescent="0.35">
      <c r="A288" s="428" t="s">
        <v>712</v>
      </c>
      <c r="B288" s="429">
        <v>1</v>
      </c>
      <c r="C288" s="428" t="s">
        <v>711</v>
      </c>
      <c r="D288" s="428" t="s">
        <v>1856</v>
      </c>
      <c r="E288" s="54" t="s">
        <v>1857</v>
      </c>
      <c r="F288" s="54" t="s">
        <v>1121</v>
      </c>
      <c r="G288" s="54">
        <v>15.5</v>
      </c>
      <c r="H288" s="54">
        <v>30.5</v>
      </c>
      <c r="I288" s="54" t="s">
        <v>43</v>
      </c>
      <c r="J288" s="54" t="s">
        <v>60</v>
      </c>
    </row>
    <row r="289" spans="1:10" ht="12.75" customHeight="1" x14ac:dyDescent="0.35">
      <c r="A289" s="428" t="s">
        <v>712</v>
      </c>
      <c r="B289" s="429">
        <v>2</v>
      </c>
      <c r="C289" s="428" t="s">
        <v>711</v>
      </c>
      <c r="D289" s="428" t="s">
        <v>1858</v>
      </c>
      <c r="E289" s="54" t="s">
        <v>1859</v>
      </c>
      <c r="F289" s="54" t="s">
        <v>1121</v>
      </c>
      <c r="G289" s="54">
        <v>21</v>
      </c>
      <c r="H289" s="54">
        <v>0</v>
      </c>
      <c r="I289" s="54" t="s">
        <v>45</v>
      </c>
      <c r="J289" s="54" t="s">
        <v>60</v>
      </c>
    </row>
    <row r="290" spans="1:10" ht="12.75" customHeight="1" x14ac:dyDescent="0.35">
      <c r="A290" s="428" t="s">
        <v>712</v>
      </c>
      <c r="B290" s="429">
        <v>3</v>
      </c>
      <c r="C290" s="428" t="s">
        <v>711</v>
      </c>
      <c r="D290" s="428" t="s">
        <v>1860</v>
      </c>
      <c r="E290" s="54" t="s">
        <v>1405</v>
      </c>
      <c r="F290" s="54" t="s">
        <v>1121</v>
      </c>
      <c r="G290" s="54">
        <v>23.5</v>
      </c>
      <c r="H290" s="54">
        <v>68.5</v>
      </c>
      <c r="I290" s="54" t="s">
        <v>43</v>
      </c>
      <c r="J290" s="54" t="s">
        <v>60</v>
      </c>
    </row>
    <row r="291" spans="1:10" ht="12.75" customHeight="1" x14ac:dyDescent="0.35">
      <c r="A291" s="428" t="s">
        <v>712</v>
      </c>
      <c r="B291" s="429">
        <v>4</v>
      </c>
      <c r="C291" s="428" t="s">
        <v>711</v>
      </c>
      <c r="D291" s="428" t="s">
        <v>1861</v>
      </c>
      <c r="E291" s="54" t="s">
        <v>1862</v>
      </c>
      <c r="F291" s="54" t="s">
        <v>1121</v>
      </c>
      <c r="G291" s="54">
        <v>23.5</v>
      </c>
      <c r="H291" s="54">
        <v>68.5</v>
      </c>
      <c r="I291" s="54" t="s">
        <v>43</v>
      </c>
      <c r="J291" s="54" t="s">
        <v>60</v>
      </c>
    </row>
    <row r="292" spans="1:10" ht="12.75" customHeight="1" x14ac:dyDescent="0.35">
      <c r="A292" s="428" t="s">
        <v>712</v>
      </c>
      <c r="B292" s="429">
        <v>5</v>
      </c>
      <c r="C292" s="428" t="s">
        <v>711</v>
      </c>
      <c r="D292" s="428" t="s">
        <v>1863</v>
      </c>
      <c r="E292" s="54" t="s">
        <v>1864</v>
      </c>
      <c r="F292" s="54" t="s">
        <v>1121</v>
      </c>
      <c r="G292" s="54">
        <v>21</v>
      </c>
      <c r="H292" s="54">
        <v>0</v>
      </c>
      <c r="I292" s="54" t="s">
        <v>45</v>
      </c>
      <c r="J292" s="54" t="s">
        <v>60</v>
      </c>
    </row>
    <row r="293" spans="1:10" ht="12.75" customHeight="1" x14ac:dyDescent="0.35">
      <c r="A293" s="428" t="s">
        <v>712</v>
      </c>
      <c r="B293" s="429">
        <v>6</v>
      </c>
      <c r="C293" s="428" t="s">
        <v>711</v>
      </c>
      <c r="D293" s="428" t="s">
        <v>1865</v>
      </c>
      <c r="E293" s="54" t="s">
        <v>1866</v>
      </c>
      <c r="F293" s="54" t="s">
        <v>1121</v>
      </c>
      <c r="G293" s="54">
        <v>16</v>
      </c>
      <c r="H293" s="54">
        <v>53</v>
      </c>
      <c r="I293" s="54" t="s">
        <v>43</v>
      </c>
      <c r="J293" s="54" t="s">
        <v>60</v>
      </c>
    </row>
    <row r="294" spans="1:10" ht="12.75" customHeight="1" x14ac:dyDescent="0.35">
      <c r="A294" s="428" t="s">
        <v>712</v>
      </c>
      <c r="B294" s="429">
        <v>7</v>
      </c>
      <c r="C294" s="428" t="s">
        <v>711</v>
      </c>
      <c r="D294" s="428" t="s">
        <v>1867</v>
      </c>
      <c r="E294" s="54" t="s">
        <v>1868</v>
      </c>
      <c r="F294" s="54" t="s">
        <v>1121</v>
      </c>
      <c r="G294" s="54">
        <v>23.5</v>
      </c>
      <c r="H294" s="54">
        <v>68.5</v>
      </c>
      <c r="I294" s="54" t="s">
        <v>43</v>
      </c>
      <c r="J294" s="54" t="s">
        <v>60</v>
      </c>
    </row>
    <row r="295" spans="1:10" ht="12.75" customHeight="1" x14ac:dyDescent="0.35">
      <c r="A295" s="428" t="s">
        <v>712</v>
      </c>
      <c r="B295" s="429">
        <v>8</v>
      </c>
      <c r="C295" s="428" t="s">
        <v>711</v>
      </c>
      <c r="D295" s="428" t="s">
        <v>1869</v>
      </c>
      <c r="E295" s="54" t="s">
        <v>1870</v>
      </c>
      <c r="F295" s="54" t="s">
        <v>1121</v>
      </c>
      <c r="G295" s="54">
        <v>15.5</v>
      </c>
      <c r="H295" s="54">
        <v>53.5</v>
      </c>
      <c r="I295" s="54" t="s">
        <v>43</v>
      </c>
      <c r="J295" s="54" t="s">
        <v>60</v>
      </c>
    </row>
    <row r="296" spans="1:10" ht="12.75" customHeight="1" x14ac:dyDescent="0.35">
      <c r="A296" s="428" t="s">
        <v>712</v>
      </c>
      <c r="B296" s="429">
        <v>9</v>
      </c>
      <c r="C296" s="428" t="s">
        <v>711</v>
      </c>
      <c r="D296" s="428" t="s">
        <v>1871</v>
      </c>
      <c r="E296" s="54" t="s">
        <v>1872</v>
      </c>
      <c r="F296" s="54" t="s">
        <v>1121</v>
      </c>
      <c r="G296" s="54">
        <v>23.5</v>
      </c>
      <c r="H296" s="54">
        <v>68.5</v>
      </c>
      <c r="I296" s="54" t="s">
        <v>43</v>
      </c>
      <c r="J296" s="54" t="s">
        <v>60</v>
      </c>
    </row>
    <row r="297" spans="1:10" ht="12.75" customHeight="1" x14ac:dyDescent="0.35">
      <c r="A297" s="428" t="s">
        <v>712</v>
      </c>
      <c r="B297" s="429">
        <v>10</v>
      </c>
      <c r="C297" s="428" t="s">
        <v>711</v>
      </c>
      <c r="D297" s="428" t="s">
        <v>1873</v>
      </c>
      <c r="E297" s="54" t="s">
        <v>1874</v>
      </c>
      <c r="F297" s="54" t="s">
        <v>1121</v>
      </c>
      <c r="G297" s="54">
        <v>16</v>
      </c>
      <c r="H297" s="54">
        <v>53</v>
      </c>
      <c r="I297" s="54" t="s">
        <v>43</v>
      </c>
      <c r="J297" s="54" t="s">
        <v>60</v>
      </c>
    </row>
    <row r="298" spans="1:10" ht="12.75" customHeight="1" x14ac:dyDescent="0.35">
      <c r="A298" s="428" t="s">
        <v>712</v>
      </c>
      <c r="B298" s="429">
        <v>11</v>
      </c>
      <c r="C298" s="428" t="s">
        <v>711</v>
      </c>
      <c r="D298" s="428" t="s">
        <v>1875</v>
      </c>
      <c r="E298" s="54" t="s">
        <v>1876</v>
      </c>
      <c r="F298" s="54" t="s">
        <v>1121</v>
      </c>
      <c r="G298" s="54">
        <v>17.5</v>
      </c>
      <c r="H298" s="54">
        <v>0</v>
      </c>
      <c r="I298" s="54" t="s">
        <v>45</v>
      </c>
      <c r="J298" s="54" t="s">
        <v>60</v>
      </c>
    </row>
    <row r="299" spans="1:10" ht="12.75" customHeight="1" x14ac:dyDescent="0.35">
      <c r="A299" s="428" t="s">
        <v>712</v>
      </c>
      <c r="B299" s="429">
        <v>12</v>
      </c>
      <c r="C299" s="428" t="s">
        <v>711</v>
      </c>
      <c r="D299" s="428" t="s">
        <v>1877</v>
      </c>
      <c r="E299" s="54" t="s">
        <v>1878</v>
      </c>
      <c r="F299" s="54" t="s">
        <v>1121</v>
      </c>
      <c r="G299" s="54">
        <v>15.5</v>
      </c>
      <c r="H299" s="54">
        <v>53.5</v>
      </c>
      <c r="I299" s="54" t="s">
        <v>43</v>
      </c>
      <c r="J299" s="54" t="s">
        <v>60</v>
      </c>
    </row>
    <row r="300" spans="1:10" ht="12.75" customHeight="1" x14ac:dyDescent="0.35">
      <c r="A300" s="428" t="s">
        <v>712</v>
      </c>
      <c r="B300" s="429">
        <v>13</v>
      </c>
      <c r="C300" s="428" t="s">
        <v>711</v>
      </c>
      <c r="D300" s="428" t="s">
        <v>1879</v>
      </c>
      <c r="E300" s="54" t="s">
        <v>1880</v>
      </c>
      <c r="F300" s="54" t="s">
        <v>1121</v>
      </c>
      <c r="G300" s="54">
        <v>15.5</v>
      </c>
      <c r="H300" s="54">
        <v>53.5</v>
      </c>
      <c r="I300" s="54" t="s">
        <v>43</v>
      </c>
      <c r="J300" s="54" t="s">
        <v>60</v>
      </c>
    </row>
    <row r="301" spans="1:10" ht="12.75" customHeight="1" x14ac:dyDescent="0.35">
      <c r="A301" s="428" t="s">
        <v>712</v>
      </c>
      <c r="B301" s="429">
        <v>14</v>
      </c>
      <c r="C301" s="428" t="s">
        <v>711</v>
      </c>
      <c r="D301" s="428" t="s">
        <v>1881</v>
      </c>
      <c r="E301" s="54" t="s">
        <v>1882</v>
      </c>
      <c r="F301" s="54" t="s">
        <v>1121</v>
      </c>
      <c r="G301" s="54">
        <v>24</v>
      </c>
      <c r="H301" s="54">
        <v>0</v>
      </c>
      <c r="I301" s="54" t="s">
        <v>45</v>
      </c>
      <c r="J301" s="54" t="s">
        <v>60</v>
      </c>
    </row>
    <row r="302" spans="1:10" ht="12.75" customHeight="1" x14ac:dyDescent="0.35">
      <c r="A302" s="428" t="s">
        <v>712</v>
      </c>
      <c r="B302" s="429">
        <v>15</v>
      </c>
      <c r="C302" s="428" t="s">
        <v>711</v>
      </c>
      <c r="D302" s="428" t="s">
        <v>1883</v>
      </c>
      <c r="E302" s="54" t="s">
        <v>1884</v>
      </c>
      <c r="F302" s="54" t="s">
        <v>1121</v>
      </c>
      <c r="G302" s="54">
        <v>35</v>
      </c>
      <c r="H302" s="54">
        <v>0</v>
      </c>
      <c r="I302" s="54" t="s">
        <v>44</v>
      </c>
      <c r="J302" s="54" t="s">
        <v>61</v>
      </c>
    </row>
    <row r="303" spans="1:10" ht="12.75" customHeight="1" x14ac:dyDescent="0.35">
      <c r="A303" s="428" t="s">
        <v>712</v>
      </c>
      <c r="B303" s="429">
        <v>16</v>
      </c>
      <c r="C303" s="428" t="s">
        <v>711</v>
      </c>
      <c r="D303" s="428" t="s">
        <v>1885</v>
      </c>
      <c r="E303" s="54" t="s">
        <v>1886</v>
      </c>
      <c r="F303" s="54" t="s">
        <v>1121</v>
      </c>
      <c r="G303" s="54">
        <v>48</v>
      </c>
      <c r="H303" s="54">
        <v>0</v>
      </c>
      <c r="I303" s="54" t="s">
        <v>1887</v>
      </c>
      <c r="J303" s="54" t="s">
        <v>61</v>
      </c>
    </row>
    <row r="304" spans="1:10" ht="12.75" customHeight="1" x14ac:dyDescent="0.35">
      <c r="A304" s="428" t="s">
        <v>712</v>
      </c>
      <c r="B304" s="429">
        <v>17</v>
      </c>
      <c r="C304" s="428" t="s">
        <v>711</v>
      </c>
      <c r="D304" s="428" t="s">
        <v>1888</v>
      </c>
      <c r="E304" s="54" t="s">
        <v>1889</v>
      </c>
      <c r="F304" s="54" t="s">
        <v>1140</v>
      </c>
      <c r="G304" s="54">
        <v>22</v>
      </c>
      <c r="H304" s="54">
        <v>0</v>
      </c>
      <c r="I304" s="54" t="s">
        <v>43</v>
      </c>
      <c r="J304" s="54" t="s">
        <v>60</v>
      </c>
    </row>
    <row r="305" spans="1:10" ht="12.75" customHeight="1" x14ac:dyDescent="0.35">
      <c r="A305" s="428" t="s">
        <v>1075</v>
      </c>
      <c r="B305" s="429">
        <v>1</v>
      </c>
      <c r="C305" s="428" t="s">
        <v>1074</v>
      </c>
      <c r="D305" s="428" t="s">
        <v>1890</v>
      </c>
      <c r="E305" s="54" t="s">
        <v>1891</v>
      </c>
      <c r="F305" s="54" t="s">
        <v>1121</v>
      </c>
      <c r="G305" s="54">
        <v>48</v>
      </c>
      <c r="H305" s="54">
        <v>16</v>
      </c>
      <c r="I305" s="54" t="s">
        <v>43</v>
      </c>
      <c r="J305" s="54" t="s">
        <v>60</v>
      </c>
    </row>
    <row r="306" spans="1:10" ht="12.75" customHeight="1" x14ac:dyDescent="0.35">
      <c r="A306" s="428" t="s">
        <v>1075</v>
      </c>
      <c r="B306" s="429">
        <v>2</v>
      </c>
      <c r="C306" s="428" t="s">
        <v>1074</v>
      </c>
      <c r="D306" s="428" t="s">
        <v>1892</v>
      </c>
      <c r="E306" s="54" t="s">
        <v>1893</v>
      </c>
      <c r="F306" s="54" t="s">
        <v>1121</v>
      </c>
      <c r="G306" s="54">
        <v>43</v>
      </c>
      <c r="H306" s="54">
        <v>0</v>
      </c>
      <c r="I306" s="54" t="s">
        <v>43</v>
      </c>
      <c r="J306" s="54" t="s">
        <v>60</v>
      </c>
    </row>
    <row r="307" spans="1:10" ht="12.75" customHeight="1" x14ac:dyDescent="0.35">
      <c r="A307" s="428" t="s">
        <v>1075</v>
      </c>
      <c r="B307" s="429">
        <v>3</v>
      </c>
      <c r="C307" s="428" t="s">
        <v>1074</v>
      </c>
      <c r="D307" s="428" t="s">
        <v>1894</v>
      </c>
      <c r="E307" s="54" t="s">
        <v>1895</v>
      </c>
      <c r="F307" s="54" t="s">
        <v>1121</v>
      </c>
      <c r="G307" s="54">
        <v>43</v>
      </c>
      <c r="H307" s="54">
        <v>0</v>
      </c>
      <c r="I307" s="54" t="s">
        <v>43</v>
      </c>
      <c r="J307" s="54" t="s">
        <v>60</v>
      </c>
    </row>
    <row r="308" spans="1:10" ht="12.75" customHeight="1" x14ac:dyDescent="0.35">
      <c r="A308" s="428" t="s">
        <v>1075</v>
      </c>
      <c r="B308" s="429">
        <v>4</v>
      </c>
      <c r="C308" s="428" t="s">
        <v>1074</v>
      </c>
      <c r="D308" s="428" t="s">
        <v>1896</v>
      </c>
      <c r="E308" s="54" t="s">
        <v>1897</v>
      </c>
      <c r="F308" s="54" t="s">
        <v>1121</v>
      </c>
      <c r="G308" s="54">
        <v>43</v>
      </c>
      <c r="H308" s="54">
        <v>0</v>
      </c>
      <c r="I308" s="54" t="s">
        <v>43</v>
      </c>
      <c r="J308" s="54" t="s">
        <v>60</v>
      </c>
    </row>
    <row r="309" spans="1:10" ht="12.75" customHeight="1" x14ac:dyDescent="0.35">
      <c r="A309" s="428" t="s">
        <v>1075</v>
      </c>
      <c r="B309" s="429">
        <v>5</v>
      </c>
      <c r="C309" s="428" t="s">
        <v>1074</v>
      </c>
      <c r="D309" s="428" t="s">
        <v>1898</v>
      </c>
      <c r="E309" s="54" t="s">
        <v>1899</v>
      </c>
      <c r="F309" s="54" t="s">
        <v>1121</v>
      </c>
      <c r="G309" s="54">
        <v>27.5</v>
      </c>
      <c r="H309" s="54">
        <v>0</v>
      </c>
      <c r="I309" s="54" t="s">
        <v>44</v>
      </c>
      <c r="J309" s="54" t="s">
        <v>60</v>
      </c>
    </row>
    <row r="310" spans="1:10" ht="12.75" customHeight="1" x14ac:dyDescent="0.35">
      <c r="A310" s="428" t="s">
        <v>1075</v>
      </c>
      <c r="B310" s="429">
        <v>6</v>
      </c>
      <c r="C310" s="428" t="s">
        <v>1074</v>
      </c>
      <c r="D310" s="428" t="s">
        <v>1900</v>
      </c>
      <c r="E310" s="54" t="s">
        <v>1901</v>
      </c>
      <c r="F310" s="54" t="s">
        <v>1121</v>
      </c>
      <c r="G310" s="54">
        <v>24</v>
      </c>
      <c r="H310" s="54">
        <v>0</v>
      </c>
      <c r="I310" s="54" t="s">
        <v>44</v>
      </c>
      <c r="J310" s="54" t="s">
        <v>60</v>
      </c>
    </row>
    <row r="311" spans="1:10" ht="12.75" customHeight="1" x14ac:dyDescent="0.35">
      <c r="A311" s="428" t="s">
        <v>1075</v>
      </c>
      <c r="B311" s="429">
        <v>7</v>
      </c>
      <c r="C311" s="428" t="s">
        <v>1074</v>
      </c>
      <c r="D311" s="428" t="s">
        <v>1902</v>
      </c>
      <c r="E311" s="54" t="s">
        <v>1903</v>
      </c>
      <c r="F311" s="54" t="s">
        <v>1121</v>
      </c>
      <c r="G311" s="54">
        <v>7</v>
      </c>
      <c r="H311" s="54">
        <v>0</v>
      </c>
      <c r="I311" s="54" t="s">
        <v>44</v>
      </c>
      <c r="J311" s="54" t="s">
        <v>60</v>
      </c>
    </row>
    <row r="312" spans="1:10" ht="12.75" customHeight="1" x14ac:dyDescent="0.35">
      <c r="A312" s="428" t="s">
        <v>1075</v>
      </c>
      <c r="B312" s="429">
        <v>8</v>
      </c>
      <c r="C312" s="428" t="s">
        <v>1074</v>
      </c>
      <c r="D312" s="428" t="s">
        <v>1904</v>
      </c>
      <c r="E312" s="54" t="s">
        <v>1905</v>
      </c>
      <c r="F312" s="54" t="s">
        <v>1121</v>
      </c>
      <c r="G312" s="54">
        <v>18</v>
      </c>
      <c r="H312" s="54">
        <v>0</v>
      </c>
      <c r="I312" s="54" t="s">
        <v>44</v>
      </c>
      <c r="J312" s="54" t="s">
        <v>60</v>
      </c>
    </row>
    <row r="313" spans="1:10" ht="12.75" customHeight="1" x14ac:dyDescent="0.35">
      <c r="A313" s="428" t="s">
        <v>1075</v>
      </c>
      <c r="B313" s="429">
        <v>9</v>
      </c>
      <c r="C313" s="428" t="s">
        <v>1074</v>
      </c>
      <c r="D313" s="428" t="s">
        <v>1906</v>
      </c>
      <c r="E313" s="54" t="s">
        <v>1907</v>
      </c>
      <c r="F313" s="54" t="s">
        <v>1121</v>
      </c>
      <c r="G313" s="54">
        <v>13</v>
      </c>
      <c r="H313" s="54">
        <v>0</v>
      </c>
      <c r="I313" s="54" t="s">
        <v>44</v>
      </c>
      <c r="J313" s="54" t="s">
        <v>60</v>
      </c>
    </row>
    <row r="314" spans="1:10" ht="12.75" customHeight="1" x14ac:dyDescent="0.35">
      <c r="A314" s="428" t="s">
        <v>1087</v>
      </c>
      <c r="B314" s="429">
        <v>1</v>
      </c>
      <c r="C314" s="428" t="s">
        <v>1086</v>
      </c>
      <c r="D314" s="428" t="s">
        <v>1908</v>
      </c>
      <c r="E314" s="54" t="s">
        <v>1909</v>
      </c>
      <c r="F314" s="54" t="s">
        <v>1121</v>
      </c>
      <c r="G314" s="54">
        <v>38</v>
      </c>
      <c r="H314" s="54">
        <v>0</v>
      </c>
      <c r="I314" s="54" t="s">
        <v>43</v>
      </c>
      <c r="J314" s="54" t="s">
        <v>60</v>
      </c>
    </row>
    <row r="315" spans="1:10" ht="12.75" customHeight="1" x14ac:dyDescent="0.35">
      <c r="A315" s="428" t="s">
        <v>1087</v>
      </c>
      <c r="B315" s="429">
        <v>2</v>
      </c>
      <c r="C315" s="428" t="s">
        <v>1086</v>
      </c>
      <c r="D315" s="428" t="s">
        <v>1910</v>
      </c>
      <c r="E315" s="54" t="s">
        <v>1911</v>
      </c>
      <c r="F315" s="54" t="s">
        <v>1121</v>
      </c>
      <c r="G315" s="54">
        <v>35</v>
      </c>
      <c r="H315" s="54">
        <v>0</v>
      </c>
      <c r="I315" s="54" t="s">
        <v>43</v>
      </c>
      <c r="J315" s="54" t="s">
        <v>60</v>
      </c>
    </row>
    <row r="316" spans="1:10" ht="12.75" customHeight="1" x14ac:dyDescent="0.35">
      <c r="A316" s="428" t="s">
        <v>1087</v>
      </c>
      <c r="B316" s="429">
        <v>3</v>
      </c>
      <c r="C316" s="428" t="s">
        <v>1086</v>
      </c>
      <c r="D316" s="428" t="s">
        <v>1912</v>
      </c>
      <c r="E316" s="54" t="s">
        <v>1913</v>
      </c>
      <c r="F316" s="54" t="s">
        <v>1121</v>
      </c>
      <c r="G316" s="54">
        <v>19</v>
      </c>
      <c r="H316" s="54">
        <v>0</v>
      </c>
      <c r="I316" s="54" t="s">
        <v>44</v>
      </c>
      <c r="J316" s="54" t="s">
        <v>61</v>
      </c>
    </row>
    <row r="317" spans="1:10" ht="12.75" customHeight="1" x14ac:dyDescent="0.35">
      <c r="A317" s="428" t="s">
        <v>1087</v>
      </c>
      <c r="B317" s="429">
        <v>4</v>
      </c>
      <c r="C317" s="428" t="s">
        <v>1086</v>
      </c>
      <c r="D317" s="428" t="s">
        <v>1914</v>
      </c>
      <c r="E317" s="54" t="s">
        <v>1915</v>
      </c>
      <c r="F317" s="54" t="s">
        <v>1121</v>
      </c>
      <c r="G317" s="54">
        <v>35</v>
      </c>
      <c r="H317" s="54">
        <v>0</v>
      </c>
      <c r="I317" s="54" t="s">
        <v>43</v>
      </c>
      <c r="J317" s="54" t="s">
        <v>60</v>
      </c>
    </row>
    <row r="318" spans="1:10" ht="12.75" customHeight="1" x14ac:dyDescent="0.35">
      <c r="A318" s="428" t="s">
        <v>1087</v>
      </c>
      <c r="B318" s="429">
        <v>5</v>
      </c>
      <c r="C318" s="428" t="s">
        <v>1086</v>
      </c>
      <c r="D318" s="428" t="s">
        <v>1916</v>
      </c>
      <c r="E318" s="54" t="s">
        <v>1917</v>
      </c>
      <c r="F318" s="54" t="s">
        <v>1121</v>
      </c>
      <c r="G318" s="54">
        <v>23</v>
      </c>
      <c r="H318" s="54">
        <v>0</v>
      </c>
      <c r="I318" s="54" t="s">
        <v>44</v>
      </c>
      <c r="J318" s="54" t="s">
        <v>61</v>
      </c>
    </row>
    <row r="319" spans="1:10" ht="12.75" customHeight="1" x14ac:dyDescent="0.35">
      <c r="A319" s="428" t="s">
        <v>1087</v>
      </c>
      <c r="B319" s="429">
        <v>6</v>
      </c>
      <c r="C319" s="428" t="s">
        <v>1086</v>
      </c>
      <c r="D319" s="428" t="s">
        <v>1918</v>
      </c>
      <c r="E319" s="54" t="s">
        <v>1919</v>
      </c>
      <c r="F319" s="54" t="s">
        <v>1121</v>
      </c>
      <c r="G319" s="54">
        <v>30.5</v>
      </c>
      <c r="H319" s="54">
        <v>0</v>
      </c>
      <c r="I319" s="54" t="s">
        <v>44</v>
      </c>
      <c r="J319" s="54" t="s">
        <v>61</v>
      </c>
    </row>
    <row r="320" spans="1:10" ht="12.75" customHeight="1" x14ac:dyDescent="0.35">
      <c r="A320" s="428" t="s">
        <v>1087</v>
      </c>
      <c r="B320" s="429">
        <v>7</v>
      </c>
      <c r="C320" s="428" t="s">
        <v>1086</v>
      </c>
      <c r="D320" s="428" t="s">
        <v>1920</v>
      </c>
      <c r="E320" s="54" t="s">
        <v>1921</v>
      </c>
      <c r="F320" s="54" t="s">
        <v>1121</v>
      </c>
      <c r="G320" s="54">
        <v>7</v>
      </c>
      <c r="H320" s="54">
        <v>0</v>
      </c>
      <c r="I320" s="54" t="s">
        <v>44</v>
      </c>
      <c r="J320" s="54" t="s">
        <v>60</v>
      </c>
    </row>
    <row r="321" spans="1:10" ht="12.75" customHeight="1" x14ac:dyDescent="0.35">
      <c r="A321" s="428" t="s">
        <v>1087</v>
      </c>
      <c r="B321" s="429">
        <v>8</v>
      </c>
      <c r="C321" s="428" t="s">
        <v>1086</v>
      </c>
      <c r="D321" s="428" t="s">
        <v>1922</v>
      </c>
      <c r="E321" s="54" t="s">
        <v>1923</v>
      </c>
      <c r="F321" s="54" t="s">
        <v>1121</v>
      </c>
      <c r="G321" s="54">
        <v>26</v>
      </c>
      <c r="H321" s="54">
        <v>0</v>
      </c>
      <c r="I321" s="54" t="s">
        <v>43</v>
      </c>
      <c r="J321" s="54" t="s">
        <v>60</v>
      </c>
    </row>
    <row r="322" spans="1:10" ht="12.75" customHeight="1" x14ac:dyDescent="0.35">
      <c r="A322" s="428" t="s">
        <v>1087</v>
      </c>
      <c r="B322" s="429">
        <v>9</v>
      </c>
      <c r="C322" s="428" t="s">
        <v>1086</v>
      </c>
      <c r="D322" s="428" t="s">
        <v>1924</v>
      </c>
      <c r="E322" s="54" t="s">
        <v>1925</v>
      </c>
      <c r="F322" s="54" t="s">
        <v>1121</v>
      </c>
      <c r="G322" s="54">
        <v>10</v>
      </c>
      <c r="H322" s="54">
        <v>0</v>
      </c>
      <c r="I322" s="54" t="s">
        <v>44</v>
      </c>
      <c r="J322" s="54" t="s">
        <v>61</v>
      </c>
    </row>
    <row r="323" spans="1:10" ht="12.75" customHeight="1" x14ac:dyDescent="0.35">
      <c r="A323" s="428" t="s">
        <v>1087</v>
      </c>
      <c r="B323" s="429">
        <v>10</v>
      </c>
      <c r="C323" s="428" t="s">
        <v>1086</v>
      </c>
      <c r="D323" s="428" t="s">
        <v>1926</v>
      </c>
      <c r="E323" s="54" t="s">
        <v>1927</v>
      </c>
      <c r="F323" s="54" t="s">
        <v>1121</v>
      </c>
      <c r="G323" s="54">
        <v>25.5</v>
      </c>
      <c r="H323" s="54">
        <v>0</v>
      </c>
      <c r="I323" s="54" t="s">
        <v>44</v>
      </c>
      <c r="J323" s="54" t="s">
        <v>61</v>
      </c>
    </row>
    <row r="324" spans="1:10" ht="12.75" customHeight="1" x14ac:dyDescent="0.35">
      <c r="A324" s="428" t="s">
        <v>1087</v>
      </c>
      <c r="B324" s="429">
        <v>11</v>
      </c>
      <c r="C324" s="428" t="s">
        <v>1086</v>
      </c>
      <c r="D324" s="428" t="s">
        <v>1928</v>
      </c>
      <c r="E324" s="54" t="s">
        <v>1929</v>
      </c>
      <c r="F324" s="54" t="s">
        <v>1121</v>
      </c>
      <c r="G324" s="54">
        <v>42</v>
      </c>
      <c r="H324" s="54">
        <v>0</v>
      </c>
      <c r="I324" s="54" t="s">
        <v>44</v>
      </c>
      <c r="J324" s="54" t="s">
        <v>61</v>
      </c>
    </row>
    <row r="325" spans="1:10" ht="12.75" customHeight="1" x14ac:dyDescent="0.35">
      <c r="A325" s="428" t="s">
        <v>1087</v>
      </c>
      <c r="B325" s="429">
        <v>12</v>
      </c>
      <c r="C325" s="428" t="s">
        <v>1086</v>
      </c>
      <c r="D325" s="428" t="s">
        <v>1930</v>
      </c>
      <c r="E325" s="54" t="s">
        <v>1931</v>
      </c>
      <c r="F325" s="54" t="s">
        <v>1121</v>
      </c>
      <c r="G325" s="54">
        <v>12</v>
      </c>
      <c r="H325" s="54">
        <v>0</v>
      </c>
      <c r="I325" s="54" t="s">
        <v>44</v>
      </c>
      <c r="J325" s="54" t="s">
        <v>61</v>
      </c>
    </row>
    <row r="326" spans="1:10" ht="12.75" customHeight="1" x14ac:dyDescent="0.35">
      <c r="A326" s="428" t="s">
        <v>1087</v>
      </c>
      <c r="B326" s="429">
        <v>13</v>
      </c>
      <c r="C326" s="428" t="s">
        <v>1086</v>
      </c>
      <c r="D326" s="428" t="s">
        <v>1932</v>
      </c>
      <c r="E326" s="54" t="s">
        <v>1933</v>
      </c>
      <c r="F326" s="54" t="s">
        <v>1121</v>
      </c>
      <c r="G326" s="54">
        <v>24</v>
      </c>
      <c r="H326" s="54">
        <v>0</v>
      </c>
      <c r="I326" s="54" t="s">
        <v>44</v>
      </c>
      <c r="J326" s="54" t="s">
        <v>61</v>
      </c>
    </row>
    <row r="327" spans="1:10" ht="12.75" customHeight="1" x14ac:dyDescent="0.35">
      <c r="A327" s="428" t="s">
        <v>1087</v>
      </c>
      <c r="B327" s="429">
        <v>14</v>
      </c>
      <c r="C327" s="428" t="s">
        <v>1086</v>
      </c>
      <c r="D327" s="428" t="s">
        <v>1934</v>
      </c>
      <c r="E327" s="54" t="s">
        <v>1935</v>
      </c>
      <c r="F327" s="54" t="s">
        <v>1121</v>
      </c>
      <c r="G327" s="54">
        <v>45</v>
      </c>
      <c r="H327" s="54">
        <v>0</v>
      </c>
      <c r="I327" s="54" t="s">
        <v>43</v>
      </c>
      <c r="J327" s="54" t="s">
        <v>60</v>
      </c>
    </row>
    <row r="328" spans="1:10" ht="12.75" customHeight="1" x14ac:dyDescent="0.35">
      <c r="A328" s="428" t="s">
        <v>1087</v>
      </c>
      <c r="B328" s="429">
        <v>15</v>
      </c>
      <c r="C328" s="428" t="s">
        <v>1086</v>
      </c>
      <c r="D328" s="428" t="s">
        <v>1936</v>
      </c>
      <c r="E328" s="54" t="s">
        <v>1937</v>
      </c>
      <c r="F328" s="54" t="s">
        <v>1121</v>
      </c>
      <c r="G328" s="54">
        <v>15</v>
      </c>
      <c r="H328" s="54">
        <v>0</v>
      </c>
      <c r="I328" s="54" t="s">
        <v>44</v>
      </c>
      <c r="J328" s="54" t="s">
        <v>61</v>
      </c>
    </row>
    <row r="329" spans="1:10" ht="12.75" customHeight="1" x14ac:dyDescent="0.35">
      <c r="A329" s="428" t="s">
        <v>1087</v>
      </c>
      <c r="B329" s="429">
        <v>16</v>
      </c>
      <c r="C329" s="428" t="s">
        <v>1086</v>
      </c>
      <c r="D329" s="428" t="s">
        <v>1938</v>
      </c>
      <c r="E329" s="54" t="s">
        <v>1939</v>
      </c>
      <c r="F329" s="54" t="s">
        <v>1121</v>
      </c>
      <c r="G329" s="54">
        <v>8.5</v>
      </c>
      <c r="H329" s="54">
        <v>0</v>
      </c>
      <c r="I329" s="54" t="s">
        <v>44</v>
      </c>
      <c r="J329" s="54" t="s">
        <v>61</v>
      </c>
    </row>
    <row r="330" spans="1:10" ht="12.75" customHeight="1" x14ac:dyDescent="0.35">
      <c r="A330" s="428" t="s">
        <v>1087</v>
      </c>
      <c r="B330" s="429">
        <v>17</v>
      </c>
      <c r="C330" s="428" t="s">
        <v>1086</v>
      </c>
      <c r="D330" s="428" t="s">
        <v>1940</v>
      </c>
      <c r="E330" s="54" t="s">
        <v>1941</v>
      </c>
      <c r="F330" s="54" t="s">
        <v>1121</v>
      </c>
      <c r="G330" s="54">
        <v>54</v>
      </c>
      <c r="H330" s="54">
        <v>0</v>
      </c>
      <c r="I330" s="54" t="s">
        <v>43</v>
      </c>
      <c r="J330" s="54" t="s">
        <v>60</v>
      </c>
    </row>
    <row r="331" spans="1:10" ht="12.75" customHeight="1" x14ac:dyDescent="0.35">
      <c r="A331" s="428" t="s">
        <v>1087</v>
      </c>
      <c r="B331" s="429">
        <v>18</v>
      </c>
      <c r="C331" s="428" t="s">
        <v>1086</v>
      </c>
      <c r="D331" s="428" t="s">
        <v>1942</v>
      </c>
      <c r="E331" s="54" t="s">
        <v>1943</v>
      </c>
      <c r="F331" s="54" t="s">
        <v>1121</v>
      </c>
      <c r="G331" s="54">
        <v>32</v>
      </c>
      <c r="H331" s="54">
        <v>0</v>
      </c>
      <c r="I331" s="54" t="s">
        <v>43</v>
      </c>
      <c r="J331" s="54" t="s">
        <v>60</v>
      </c>
    </row>
    <row r="332" spans="1:10" ht="12.75" customHeight="1" x14ac:dyDescent="0.35">
      <c r="A332" s="428" t="s">
        <v>1087</v>
      </c>
      <c r="B332" s="429">
        <v>19</v>
      </c>
      <c r="C332" s="428" t="s">
        <v>1086</v>
      </c>
      <c r="D332" s="428" t="s">
        <v>1944</v>
      </c>
      <c r="E332" s="54" t="s">
        <v>1945</v>
      </c>
      <c r="F332" s="54" t="s">
        <v>1121</v>
      </c>
      <c r="G332" s="54">
        <v>54</v>
      </c>
      <c r="H332" s="54">
        <v>0</v>
      </c>
      <c r="I332" s="54" t="s">
        <v>43</v>
      </c>
      <c r="J332" s="54" t="s">
        <v>60</v>
      </c>
    </row>
    <row r="333" spans="1:10" ht="12.75" customHeight="1" x14ac:dyDescent="0.35">
      <c r="A333" s="428" t="s">
        <v>1087</v>
      </c>
      <c r="B333" s="429">
        <v>20</v>
      </c>
      <c r="C333" s="428" t="s">
        <v>1086</v>
      </c>
      <c r="D333" s="428" t="s">
        <v>1946</v>
      </c>
      <c r="E333" s="54" t="s">
        <v>1947</v>
      </c>
      <c r="F333" s="54" t="s">
        <v>1121</v>
      </c>
      <c r="G333" s="54">
        <v>27</v>
      </c>
      <c r="H333" s="54">
        <v>0</v>
      </c>
      <c r="I333" s="54" t="s">
        <v>43</v>
      </c>
      <c r="J333" s="54" t="s">
        <v>60</v>
      </c>
    </row>
    <row r="334" spans="1:10" ht="12.75" customHeight="1" x14ac:dyDescent="0.35">
      <c r="A334" s="428" t="s">
        <v>1087</v>
      </c>
      <c r="B334" s="429">
        <v>21</v>
      </c>
      <c r="C334" s="428" t="s">
        <v>1086</v>
      </c>
      <c r="D334" s="428" t="s">
        <v>1948</v>
      </c>
      <c r="E334" s="54" t="s">
        <v>1949</v>
      </c>
      <c r="F334" s="54" t="s">
        <v>1121</v>
      </c>
      <c r="G334" s="54">
        <v>54</v>
      </c>
      <c r="H334" s="54">
        <v>0</v>
      </c>
      <c r="I334" s="54" t="s">
        <v>43</v>
      </c>
      <c r="J334" s="54" t="s">
        <v>60</v>
      </c>
    </row>
    <row r="335" spans="1:10" ht="12.75" customHeight="1" x14ac:dyDescent="0.35">
      <c r="A335" s="428" t="s">
        <v>1087</v>
      </c>
      <c r="B335" s="429">
        <v>22</v>
      </c>
      <c r="C335" s="428" t="s">
        <v>1086</v>
      </c>
      <c r="D335" s="428" t="s">
        <v>1950</v>
      </c>
      <c r="E335" s="54" t="s">
        <v>1951</v>
      </c>
      <c r="F335" s="54" t="s">
        <v>1121</v>
      </c>
      <c r="G335" s="54">
        <v>20</v>
      </c>
      <c r="H335" s="54">
        <v>0</v>
      </c>
      <c r="I335" s="54" t="s">
        <v>43</v>
      </c>
      <c r="J335" s="54" t="s">
        <v>60</v>
      </c>
    </row>
    <row r="336" spans="1:10" ht="12.75" customHeight="1" x14ac:dyDescent="0.35">
      <c r="A336" s="428" t="s">
        <v>1087</v>
      </c>
      <c r="B336" s="429">
        <v>23</v>
      </c>
      <c r="C336" s="428" t="s">
        <v>1086</v>
      </c>
      <c r="D336" s="428" t="s">
        <v>1952</v>
      </c>
      <c r="E336" s="54" t="s">
        <v>1953</v>
      </c>
      <c r="F336" s="54" t="s">
        <v>1121</v>
      </c>
      <c r="G336" s="54">
        <v>35</v>
      </c>
      <c r="H336" s="54">
        <v>0</v>
      </c>
      <c r="I336" s="54" t="s">
        <v>43</v>
      </c>
      <c r="J336" s="54" t="s">
        <v>60</v>
      </c>
    </row>
    <row r="337" spans="1:10" ht="12.75" customHeight="1" x14ac:dyDescent="0.35">
      <c r="A337" s="428" t="s">
        <v>1087</v>
      </c>
      <c r="B337" s="429">
        <v>24</v>
      </c>
      <c r="C337" s="428" t="s">
        <v>1086</v>
      </c>
      <c r="D337" s="428" t="s">
        <v>1954</v>
      </c>
      <c r="E337" s="54" t="s">
        <v>1955</v>
      </c>
      <c r="F337" s="54" t="s">
        <v>1121</v>
      </c>
      <c r="G337" s="54">
        <v>42.5</v>
      </c>
      <c r="H337" s="54">
        <v>0</v>
      </c>
      <c r="I337" s="54" t="s">
        <v>43</v>
      </c>
      <c r="J337" s="54" t="s">
        <v>60</v>
      </c>
    </row>
    <row r="338" spans="1:10" ht="12.75" customHeight="1" x14ac:dyDescent="0.35">
      <c r="A338" s="428" t="s">
        <v>1087</v>
      </c>
      <c r="B338" s="429">
        <v>25</v>
      </c>
      <c r="C338" s="428" t="s">
        <v>1086</v>
      </c>
      <c r="D338" s="428" t="s">
        <v>1956</v>
      </c>
      <c r="E338" s="54" t="s">
        <v>1396</v>
      </c>
      <c r="F338" s="54" t="s">
        <v>1121</v>
      </c>
      <c r="G338" s="54">
        <v>45</v>
      </c>
      <c r="H338" s="54">
        <v>0</v>
      </c>
      <c r="I338" s="54" t="s">
        <v>43</v>
      </c>
      <c r="J338" s="54" t="s">
        <v>60</v>
      </c>
    </row>
    <row r="339" spans="1:10" ht="12.75" customHeight="1" x14ac:dyDescent="0.35">
      <c r="A339" s="428" t="s">
        <v>1087</v>
      </c>
      <c r="B339" s="429">
        <v>26</v>
      </c>
      <c r="C339" s="428" t="s">
        <v>1086</v>
      </c>
      <c r="D339" s="428" t="s">
        <v>1957</v>
      </c>
      <c r="E339" s="54" t="s">
        <v>1958</v>
      </c>
      <c r="F339" s="54" t="s">
        <v>1121</v>
      </c>
      <c r="G339" s="54">
        <v>20.5</v>
      </c>
      <c r="H339" s="54">
        <v>0</v>
      </c>
      <c r="I339" s="54" t="s">
        <v>44</v>
      </c>
      <c r="J339" s="54" t="s">
        <v>61</v>
      </c>
    </row>
    <row r="340" spans="1:10" ht="12.75" customHeight="1" x14ac:dyDescent="0.35">
      <c r="A340" s="428" t="s">
        <v>1087</v>
      </c>
      <c r="B340" s="429">
        <v>27</v>
      </c>
      <c r="C340" s="428" t="s">
        <v>1086</v>
      </c>
      <c r="D340" s="428" t="s">
        <v>1959</v>
      </c>
      <c r="E340" s="54" t="s">
        <v>1960</v>
      </c>
      <c r="F340" s="54" t="s">
        <v>1121</v>
      </c>
      <c r="G340" s="54">
        <v>54</v>
      </c>
      <c r="H340" s="54">
        <v>0</v>
      </c>
      <c r="I340" s="54" t="s">
        <v>43</v>
      </c>
      <c r="J340" s="54" t="s">
        <v>60</v>
      </c>
    </row>
    <row r="341" spans="1:10" ht="12.75" customHeight="1" x14ac:dyDescent="0.35">
      <c r="A341" s="428" t="s">
        <v>1087</v>
      </c>
      <c r="B341" s="429">
        <v>28</v>
      </c>
      <c r="C341" s="428" t="s">
        <v>1086</v>
      </c>
      <c r="D341" s="428" t="s">
        <v>1961</v>
      </c>
      <c r="E341" s="54" t="s">
        <v>1962</v>
      </c>
      <c r="F341" s="54" t="s">
        <v>1121</v>
      </c>
      <c r="G341" s="54">
        <v>16</v>
      </c>
      <c r="H341" s="54">
        <v>0</v>
      </c>
      <c r="I341" s="54" t="s">
        <v>44</v>
      </c>
      <c r="J341" s="54" t="s">
        <v>61</v>
      </c>
    </row>
    <row r="342" spans="1:10" ht="12.75" customHeight="1" x14ac:dyDescent="0.35">
      <c r="A342" s="428" t="s">
        <v>1087</v>
      </c>
      <c r="B342" s="429">
        <v>29</v>
      </c>
      <c r="C342" s="428" t="s">
        <v>1086</v>
      </c>
      <c r="D342" s="428" t="s">
        <v>1963</v>
      </c>
      <c r="E342" s="54" t="s">
        <v>1964</v>
      </c>
      <c r="F342" s="54" t="s">
        <v>1121</v>
      </c>
      <c r="G342" s="54">
        <v>20</v>
      </c>
      <c r="H342" s="54">
        <v>0</v>
      </c>
      <c r="I342" s="54" t="s">
        <v>43</v>
      </c>
      <c r="J342" s="54" t="s">
        <v>60</v>
      </c>
    </row>
    <row r="343" spans="1:10" ht="12.75" customHeight="1" x14ac:dyDescent="0.35">
      <c r="A343" s="428" t="s">
        <v>1087</v>
      </c>
      <c r="B343" s="429">
        <v>30</v>
      </c>
      <c r="C343" s="428" t="s">
        <v>1086</v>
      </c>
      <c r="D343" s="428" t="s">
        <v>1965</v>
      </c>
      <c r="E343" s="54" t="s">
        <v>1966</v>
      </c>
      <c r="F343" s="54" t="s">
        <v>1121</v>
      </c>
      <c r="G343" s="54">
        <v>25</v>
      </c>
      <c r="H343" s="54">
        <v>0</v>
      </c>
      <c r="I343" s="54" t="s">
        <v>43</v>
      </c>
      <c r="J343" s="54" t="s">
        <v>60</v>
      </c>
    </row>
    <row r="344" spans="1:10" ht="12.75" customHeight="1" x14ac:dyDescent="0.35">
      <c r="A344" s="428" t="s">
        <v>1087</v>
      </c>
      <c r="B344" s="429">
        <v>31</v>
      </c>
      <c r="C344" s="428" t="s">
        <v>1086</v>
      </c>
      <c r="D344" s="428" t="s">
        <v>1967</v>
      </c>
      <c r="E344" s="54" t="s">
        <v>1968</v>
      </c>
      <c r="F344" s="54" t="s">
        <v>1121</v>
      </c>
      <c r="G344" s="54">
        <v>15</v>
      </c>
      <c r="H344" s="54">
        <v>0</v>
      </c>
      <c r="I344" s="54" t="s">
        <v>43</v>
      </c>
      <c r="J344" s="54" t="s">
        <v>60</v>
      </c>
    </row>
    <row r="345" spans="1:10" ht="12.75" customHeight="1" x14ac:dyDescent="0.35">
      <c r="A345" s="428" t="s">
        <v>1087</v>
      </c>
      <c r="B345" s="429">
        <v>32</v>
      </c>
      <c r="C345" s="428" t="s">
        <v>1086</v>
      </c>
      <c r="D345" s="428" t="s">
        <v>1969</v>
      </c>
      <c r="E345" s="54" t="s">
        <v>1970</v>
      </c>
      <c r="F345" s="54" t="s">
        <v>1140</v>
      </c>
      <c r="G345" s="54">
        <v>15.5</v>
      </c>
      <c r="H345" s="54">
        <v>0</v>
      </c>
      <c r="I345" s="54" t="s">
        <v>43</v>
      </c>
      <c r="J345" s="54" t="s">
        <v>60</v>
      </c>
    </row>
    <row r="346" spans="1:10" ht="12.75" customHeight="1" x14ac:dyDescent="0.35">
      <c r="A346" s="428" t="s">
        <v>1087</v>
      </c>
      <c r="B346" s="429">
        <v>33</v>
      </c>
      <c r="C346" s="428" t="s">
        <v>1086</v>
      </c>
      <c r="D346" s="428" t="s">
        <v>1971</v>
      </c>
      <c r="E346" s="54" t="s">
        <v>1972</v>
      </c>
      <c r="F346" s="54" t="s">
        <v>1140</v>
      </c>
      <c r="G346" s="54">
        <v>14.06</v>
      </c>
      <c r="H346" s="54">
        <v>0</v>
      </c>
      <c r="I346" s="54" t="s">
        <v>43</v>
      </c>
      <c r="J346" s="54" t="s">
        <v>60</v>
      </c>
    </row>
    <row r="347" spans="1:10" ht="12.75" customHeight="1" x14ac:dyDescent="0.35">
      <c r="A347" s="428" t="s">
        <v>1087</v>
      </c>
      <c r="B347" s="429">
        <v>34</v>
      </c>
      <c r="C347" s="428" t="s">
        <v>1086</v>
      </c>
      <c r="D347" s="428" t="s">
        <v>1973</v>
      </c>
      <c r="E347" s="54" t="s">
        <v>1974</v>
      </c>
      <c r="F347" s="54" t="s">
        <v>1140</v>
      </c>
      <c r="G347" s="54">
        <v>16.690000000000001</v>
      </c>
      <c r="H347" s="54">
        <v>0</v>
      </c>
      <c r="I347" s="54" t="s">
        <v>43</v>
      </c>
      <c r="J347" s="54" t="s">
        <v>60</v>
      </c>
    </row>
    <row r="348" spans="1:10" ht="12.75" customHeight="1" x14ac:dyDescent="0.35">
      <c r="A348" s="428" t="s">
        <v>897</v>
      </c>
      <c r="B348" s="429">
        <v>1</v>
      </c>
      <c r="C348" s="428" t="s">
        <v>896</v>
      </c>
      <c r="D348" s="428" t="s">
        <v>1975</v>
      </c>
      <c r="E348" s="54" t="s">
        <v>1976</v>
      </c>
      <c r="F348" s="54" t="s">
        <v>1121</v>
      </c>
      <c r="G348" s="54">
        <v>50</v>
      </c>
      <c r="H348" s="54">
        <v>0</v>
      </c>
      <c r="I348" s="54" t="s">
        <v>43</v>
      </c>
      <c r="J348" s="54" t="s">
        <v>60</v>
      </c>
    </row>
    <row r="349" spans="1:10" ht="12.75" customHeight="1" x14ac:dyDescent="0.35">
      <c r="A349" s="428" t="s">
        <v>897</v>
      </c>
      <c r="B349" s="429">
        <v>2</v>
      </c>
      <c r="C349" s="428" t="s">
        <v>896</v>
      </c>
      <c r="D349" s="428" t="s">
        <v>1977</v>
      </c>
      <c r="E349" s="54" t="s">
        <v>1978</v>
      </c>
      <c r="F349" s="54" t="s">
        <v>1121</v>
      </c>
      <c r="G349" s="54">
        <v>34</v>
      </c>
      <c r="H349" s="54">
        <v>0</v>
      </c>
      <c r="I349" s="54" t="s">
        <v>43</v>
      </c>
      <c r="J349" s="54" t="s">
        <v>60</v>
      </c>
    </row>
    <row r="350" spans="1:10" ht="12.75" customHeight="1" x14ac:dyDescent="0.35">
      <c r="A350" s="428" t="s">
        <v>897</v>
      </c>
      <c r="B350" s="429">
        <v>3</v>
      </c>
      <c r="C350" s="428" t="s">
        <v>896</v>
      </c>
      <c r="D350" s="428" t="s">
        <v>1979</v>
      </c>
      <c r="E350" s="54" t="s">
        <v>1980</v>
      </c>
      <c r="F350" s="54" t="s">
        <v>1121</v>
      </c>
      <c r="G350" s="54">
        <v>42</v>
      </c>
      <c r="H350" s="54">
        <v>0</v>
      </c>
      <c r="I350" s="54" t="s">
        <v>43</v>
      </c>
      <c r="J350" s="54" t="s">
        <v>60</v>
      </c>
    </row>
    <row r="351" spans="1:10" ht="12.75" customHeight="1" x14ac:dyDescent="0.35">
      <c r="A351" s="428" t="s">
        <v>897</v>
      </c>
      <c r="B351" s="429">
        <v>4</v>
      </c>
      <c r="C351" s="428" t="s">
        <v>896</v>
      </c>
      <c r="D351" s="428" t="s">
        <v>1981</v>
      </c>
      <c r="E351" s="54" t="s">
        <v>1982</v>
      </c>
      <c r="F351" s="54" t="s">
        <v>1121</v>
      </c>
      <c r="G351" s="54">
        <v>34</v>
      </c>
      <c r="H351" s="54">
        <v>0</v>
      </c>
      <c r="I351" s="54" t="s">
        <v>43</v>
      </c>
      <c r="J351" s="54" t="s">
        <v>60</v>
      </c>
    </row>
    <row r="352" spans="1:10" ht="12.75" customHeight="1" x14ac:dyDescent="0.35">
      <c r="A352" s="428" t="s">
        <v>897</v>
      </c>
      <c r="B352" s="429">
        <v>5</v>
      </c>
      <c r="C352" s="428" t="s">
        <v>896</v>
      </c>
      <c r="D352" s="428" t="s">
        <v>1983</v>
      </c>
      <c r="E352" s="54" t="s">
        <v>1984</v>
      </c>
      <c r="F352" s="54" t="s">
        <v>1121</v>
      </c>
      <c r="G352" s="54">
        <v>34</v>
      </c>
      <c r="H352" s="54">
        <v>0</v>
      </c>
      <c r="I352" s="54" t="s">
        <v>43</v>
      </c>
      <c r="J352" s="54" t="s">
        <v>60</v>
      </c>
    </row>
    <row r="353" spans="1:10" ht="12.75" customHeight="1" x14ac:dyDescent="0.35">
      <c r="A353" s="428" t="s">
        <v>897</v>
      </c>
      <c r="B353" s="429">
        <v>6</v>
      </c>
      <c r="C353" s="428" t="s">
        <v>896</v>
      </c>
      <c r="D353" s="428" t="s">
        <v>1985</v>
      </c>
      <c r="E353" s="54" t="s">
        <v>1986</v>
      </c>
      <c r="F353" s="54" t="s">
        <v>1121</v>
      </c>
      <c r="G353" s="54">
        <v>34</v>
      </c>
      <c r="H353" s="54">
        <v>0</v>
      </c>
      <c r="I353" s="54" t="s">
        <v>43</v>
      </c>
      <c r="J353" s="54" t="s">
        <v>60</v>
      </c>
    </row>
    <row r="354" spans="1:10" ht="12.75" customHeight="1" x14ac:dyDescent="0.35">
      <c r="A354" s="428" t="s">
        <v>897</v>
      </c>
      <c r="B354" s="429">
        <v>7</v>
      </c>
      <c r="C354" s="428" t="s">
        <v>896</v>
      </c>
      <c r="D354" s="428" t="s">
        <v>1987</v>
      </c>
      <c r="E354" s="54" t="s">
        <v>1988</v>
      </c>
      <c r="F354" s="54" t="s">
        <v>1121</v>
      </c>
      <c r="G354" s="54">
        <v>50</v>
      </c>
      <c r="H354" s="54">
        <v>0</v>
      </c>
      <c r="I354" s="54" t="s">
        <v>43</v>
      </c>
      <c r="J354" s="54" t="s">
        <v>60</v>
      </c>
    </row>
    <row r="355" spans="1:10" ht="12.75" customHeight="1" x14ac:dyDescent="0.35">
      <c r="A355" s="428" t="s">
        <v>897</v>
      </c>
      <c r="B355" s="429">
        <v>8</v>
      </c>
      <c r="C355" s="428" t="s">
        <v>896</v>
      </c>
      <c r="D355" s="428" t="s">
        <v>1989</v>
      </c>
      <c r="E355" s="54" t="s">
        <v>1990</v>
      </c>
      <c r="F355" s="54" t="s">
        <v>1121</v>
      </c>
      <c r="G355" s="54">
        <v>34</v>
      </c>
      <c r="H355" s="54">
        <v>0</v>
      </c>
      <c r="I355" s="54" t="s">
        <v>43</v>
      </c>
      <c r="J355" s="54" t="s">
        <v>60</v>
      </c>
    </row>
    <row r="356" spans="1:10" ht="12.75" customHeight="1" x14ac:dyDescent="0.35">
      <c r="A356" s="428" t="s">
        <v>897</v>
      </c>
      <c r="B356" s="429">
        <v>9</v>
      </c>
      <c r="C356" s="428" t="s">
        <v>896</v>
      </c>
      <c r="D356" s="428" t="s">
        <v>1991</v>
      </c>
      <c r="E356" s="54" t="s">
        <v>1992</v>
      </c>
      <c r="F356" s="54" t="s">
        <v>1121</v>
      </c>
      <c r="G356" s="54">
        <v>34</v>
      </c>
      <c r="H356" s="54">
        <v>0</v>
      </c>
      <c r="I356" s="54" t="s">
        <v>43</v>
      </c>
      <c r="J356" s="54" t="s">
        <v>60</v>
      </c>
    </row>
    <row r="357" spans="1:10" ht="12.75" customHeight="1" x14ac:dyDescent="0.35">
      <c r="A357" s="428" t="s">
        <v>897</v>
      </c>
      <c r="B357" s="429">
        <v>10</v>
      </c>
      <c r="C357" s="428" t="s">
        <v>896</v>
      </c>
      <c r="D357" s="428" t="s">
        <v>1993</v>
      </c>
      <c r="E357" s="54" t="s">
        <v>1994</v>
      </c>
      <c r="F357" s="54" t="s">
        <v>1121</v>
      </c>
      <c r="G357" s="54">
        <v>34</v>
      </c>
      <c r="H357" s="54">
        <v>0</v>
      </c>
      <c r="I357" s="54" t="s">
        <v>43</v>
      </c>
      <c r="J357" s="54" t="s">
        <v>60</v>
      </c>
    </row>
    <row r="358" spans="1:10" ht="12.75" customHeight="1" x14ac:dyDescent="0.35">
      <c r="A358" s="428" t="s">
        <v>897</v>
      </c>
      <c r="B358" s="429">
        <v>11</v>
      </c>
      <c r="C358" s="428" t="s">
        <v>896</v>
      </c>
      <c r="D358" s="428" t="s">
        <v>1995</v>
      </c>
      <c r="E358" s="54" t="s">
        <v>1996</v>
      </c>
      <c r="F358" s="54" t="s">
        <v>1121</v>
      </c>
      <c r="G358" s="54">
        <v>18</v>
      </c>
      <c r="H358" s="54">
        <v>0</v>
      </c>
      <c r="I358" s="54" t="s">
        <v>43</v>
      </c>
      <c r="J358" s="54" t="s">
        <v>60</v>
      </c>
    </row>
    <row r="359" spans="1:10" ht="12.75" customHeight="1" x14ac:dyDescent="0.35">
      <c r="A359" s="428" t="s">
        <v>897</v>
      </c>
      <c r="B359" s="429">
        <v>12</v>
      </c>
      <c r="C359" s="428" t="s">
        <v>896</v>
      </c>
      <c r="D359" s="428" t="s">
        <v>1997</v>
      </c>
      <c r="E359" s="54" t="s">
        <v>1998</v>
      </c>
      <c r="F359" s="54" t="s">
        <v>1121</v>
      </c>
      <c r="G359" s="54">
        <v>34</v>
      </c>
      <c r="H359" s="54">
        <v>0</v>
      </c>
      <c r="I359" s="54" t="s">
        <v>43</v>
      </c>
      <c r="J359" s="54" t="s">
        <v>60</v>
      </c>
    </row>
    <row r="360" spans="1:10" ht="12.75" customHeight="1" x14ac:dyDescent="0.35">
      <c r="A360" s="428" t="s">
        <v>897</v>
      </c>
      <c r="B360" s="429">
        <v>13</v>
      </c>
      <c r="C360" s="428" t="s">
        <v>896</v>
      </c>
      <c r="D360" s="428" t="s">
        <v>1999</v>
      </c>
      <c r="E360" s="54" t="s">
        <v>2000</v>
      </c>
      <c r="F360" s="54" t="s">
        <v>1121</v>
      </c>
      <c r="G360" s="54">
        <v>50</v>
      </c>
      <c r="H360" s="54">
        <v>0</v>
      </c>
      <c r="I360" s="54" t="s">
        <v>43</v>
      </c>
      <c r="J360" s="54" t="s">
        <v>60</v>
      </c>
    </row>
    <row r="361" spans="1:10" ht="12.75" customHeight="1" x14ac:dyDescent="0.35">
      <c r="A361" s="428" t="s">
        <v>897</v>
      </c>
      <c r="B361" s="429">
        <v>14</v>
      </c>
      <c r="C361" s="428" t="s">
        <v>896</v>
      </c>
      <c r="D361" s="428" t="s">
        <v>2001</v>
      </c>
      <c r="E361" s="54" t="s">
        <v>2002</v>
      </c>
      <c r="F361" s="54" t="s">
        <v>1121</v>
      </c>
      <c r="G361" s="54">
        <v>34</v>
      </c>
      <c r="H361" s="54">
        <v>0</v>
      </c>
      <c r="I361" s="54" t="s">
        <v>43</v>
      </c>
      <c r="J361" s="54" t="s">
        <v>60</v>
      </c>
    </row>
    <row r="362" spans="1:10" ht="12.75" customHeight="1" x14ac:dyDescent="0.35">
      <c r="A362" s="428" t="s">
        <v>897</v>
      </c>
      <c r="B362" s="429">
        <v>15</v>
      </c>
      <c r="C362" s="428" t="s">
        <v>896</v>
      </c>
      <c r="D362" s="428" t="s">
        <v>2003</v>
      </c>
      <c r="E362" s="54" t="s">
        <v>2004</v>
      </c>
      <c r="F362" s="54" t="s">
        <v>1121</v>
      </c>
      <c r="G362" s="54">
        <v>50</v>
      </c>
      <c r="H362" s="54">
        <v>0</v>
      </c>
      <c r="I362" s="54" t="s">
        <v>43</v>
      </c>
      <c r="J362" s="54" t="s">
        <v>60</v>
      </c>
    </row>
    <row r="363" spans="1:10" ht="12.75" customHeight="1" x14ac:dyDescent="0.35">
      <c r="A363" s="428" t="s">
        <v>897</v>
      </c>
      <c r="B363" s="429">
        <v>16</v>
      </c>
      <c r="C363" s="428" t="s">
        <v>896</v>
      </c>
      <c r="D363" s="428" t="s">
        <v>2005</v>
      </c>
      <c r="E363" s="54" t="s">
        <v>2006</v>
      </c>
      <c r="F363" s="54" t="s">
        <v>1121</v>
      </c>
      <c r="G363" s="54">
        <v>18</v>
      </c>
      <c r="H363" s="54">
        <v>0</v>
      </c>
      <c r="I363" s="54" t="s">
        <v>43</v>
      </c>
      <c r="J363" s="54" t="s">
        <v>60</v>
      </c>
    </row>
    <row r="364" spans="1:10" ht="12.75" customHeight="1" x14ac:dyDescent="0.35">
      <c r="A364" s="428" t="s">
        <v>897</v>
      </c>
      <c r="B364" s="429">
        <v>17</v>
      </c>
      <c r="C364" s="428" t="s">
        <v>896</v>
      </c>
      <c r="D364" s="428" t="s">
        <v>2007</v>
      </c>
      <c r="E364" s="54" t="s">
        <v>2008</v>
      </c>
      <c r="F364" s="54" t="s">
        <v>1121</v>
      </c>
      <c r="G364" s="54">
        <v>50</v>
      </c>
      <c r="H364" s="54">
        <v>0</v>
      </c>
      <c r="I364" s="54" t="s">
        <v>43</v>
      </c>
      <c r="J364" s="54" t="s">
        <v>60</v>
      </c>
    </row>
    <row r="365" spans="1:10" ht="12.75" customHeight="1" x14ac:dyDescent="0.35">
      <c r="A365" s="428" t="s">
        <v>897</v>
      </c>
      <c r="B365" s="429">
        <v>18</v>
      </c>
      <c r="C365" s="428" t="s">
        <v>896</v>
      </c>
      <c r="D365" s="428" t="s">
        <v>2009</v>
      </c>
      <c r="E365" s="54" t="s">
        <v>2010</v>
      </c>
      <c r="F365" s="54" t="s">
        <v>1121</v>
      </c>
      <c r="G365" s="54">
        <v>34</v>
      </c>
      <c r="H365" s="54">
        <v>0</v>
      </c>
      <c r="I365" s="54" t="s">
        <v>43</v>
      </c>
      <c r="J365" s="54" t="s">
        <v>60</v>
      </c>
    </row>
    <row r="366" spans="1:10" ht="12.75" customHeight="1" x14ac:dyDescent="0.35">
      <c r="A366" s="428" t="s">
        <v>897</v>
      </c>
      <c r="B366" s="429">
        <v>19</v>
      </c>
      <c r="C366" s="428" t="s">
        <v>896</v>
      </c>
      <c r="D366" s="428" t="s">
        <v>2011</v>
      </c>
      <c r="E366" s="54" t="s">
        <v>848</v>
      </c>
      <c r="F366" s="54" t="s">
        <v>1121</v>
      </c>
      <c r="G366" s="54">
        <v>18</v>
      </c>
      <c r="H366" s="54">
        <v>0</v>
      </c>
      <c r="I366" s="54" t="s">
        <v>43</v>
      </c>
      <c r="J366" s="54" t="s">
        <v>60</v>
      </c>
    </row>
    <row r="367" spans="1:10" ht="12.75" customHeight="1" x14ac:dyDescent="0.35">
      <c r="A367" s="428" t="s">
        <v>897</v>
      </c>
      <c r="B367" s="429">
        <v>20</v>
      </c>
      <c r="C367" s="428" t="s">
        <v>896</v>
      </c>
      <c r="D367" s="428" t="s">
        <v>2012</v>
      </c>
      <c r="E367" s="54" t="s">
        <v>2013</v>
      </c>
      <c r="F367" s="54" t="s">
        <v>1121</v>
      </c>
      <c r="G367" s="54">
        <v>42</v>
      </c>
      <c r="H367" s="54">
        <v>0</v>
      </c>
      <c r="I367" s="54" t="s">
        <v>43</v>
      </c>
      <c r="J367" s="54" t="s">
        <v>60</v>
      </c>
    </row>
    <row r="368" spans="1:10" ht="12.75" customHeight="1" x14ac:dyDescent="0.35">
      <c r="A368" s="428" t="s">
        <v>897</v>
      </c>
      <c r="B368" s="429">
        <v>21</v>
      </c>
      <c r="C368" s="428" t="s">
        <v>896</v>
      </c>
      <c r="D368" s="428" t="s">
        <v>2014</v>
      </c>
      <c r="E368" s="54" t="s">
        <v>2015</v>
      </c>
      <c r="F368" s="54" t="s">
        <v>1121</v>
      </c>
      <c r="G368" s="54">
        <v>42</v>
      </c>
      <c r="H368" s="54">
        <v>0</v>
      </c>
      <c r="I368" s="54" t="s">
        <v>43</v>
      </c>
      <c r="J368" s="54" t="s">
        <v>60</v>
      </c>
    </row>
    <row r="369" spans="1:10" ht="12.75" customHeight="1" x14ac:dyDescent="0.35">
      <c r="A369" s="428" t="s">
        <v>897</v>
      </c>
      <c r="B369" s="429">
        <v>22</v>
      </c>
      <c r="C369" s="428" t="s">
        <v>896</v>
      </c>
      <c r="D369" s="428" t="s">
        <v>2016</v>
      </c>
      <c r="E369" s="54" t="s">
        <v>2017</v>
      </c>
      <c r="F369" s="54" t="s">
        <v>1121</v>
      </c>
      <c r="G369" s="54">
        <v>34</v>
      </c>
      <c r="H369" s="54">
        <v>0</v>
      </c>
      <c r="I369" s="54" t="s">
        <v>43</v>
      </c>
      <c r="J369" s="54" t="s">
        <v>60</v>
      </c>
    </row>
    <row r="370" spans="1:10" ht="12.75" customHeight="1" x14ac:dyDescent="0.35">
      <c r="A370" s="428" t="s">
        <v>897</v>
      </c>
      <c r="B370" s="429">
        <v>23</v>
      </c>
      <c r="C370" s="428" t="s">
        <v>896</v>
      </c>
      <c r="D370" s="428" t="s">
        <v>2018</v>
      </c>
      <c r="E370" s="54" t="s">
        <v>2019</v>
      </c>
      <c r="F370" s="54" t="s">
        <v>1121</v>
      </c>
      <c r="G370" s="54">
        <v>50</v>
      </c>
      <c r="H370" s="54">
        <v>0</v>
      </c>
      <c r="I370" s="54" t="s">
        <v>43</v>
      </c>
      <c r="J370" s="54" t="s">
        <v>60</v>
      </c>
    </row>
    <row r="371" spans="1:10" ht="12.75" customHeight="1" x14ac:dyDescent="0.35">
      <c r="A371" s="428" t="s">
        <v>897</v>
      </c>
      <c r="B371" s="429">
        <v>24</v>
      </c>
      <c r="C371" s="428" t="s">
        <v>896</v>
      </c>
      <c r="D371" s="428" t="s">
        <v>2020</v>
      </c>
      <c r="E371" s="54" t="s">
        <v>2021</v>
      </c>
      <c r="F371" s="54" t="s">
        <v>1121</v>
      </c>
      <c r="G371" s="54">
        <v>34</v>
      </c>
      <c r="H371" s="54">
        <v>0</v>
      </c>
      <c r="I371" s="54" t="s">
        <v>43</v>
      </c>
      <c r="J371" s="54" t="s">
        <v>60</v>
      </c>
    </row>
    <row r="372" spans="1:10" ht="12.75" customHeight="1" x14ac:dyDescent="0.35">
      <c r="A372" s="428" t="s">
        <v>897</v>
      </c>
      <c r="B372" s="429">
        <v>25</v>
      </c>
      <c r="C372" s="428" t="s">
        <v>896</v>
      </c>
      <c r="D372" s="428" t="s">
        <v>2022</v>
      </c>
      <c r="E372" s="54" t="s">
        <v>2023</v>
      </c>
      <c r="F372" s="54" t="s">
        <v>1121</v>
      </c>
      <c r="G372" s="54">
        <v>18</v>
      </c>
      <c r="H372" s="54">
        <v>0</v>
      </c>
      <c r="I372" s="54" t="s">
        <v>43</v>
      </c>
      <c r="J372" s="54" t="s">
        <v>60</v>
      </c>
    </row>
    <row r="373" spans="1:10" ht="12.75" customHeight="1" x14ac:dyDescent="0.35">
      <c r="A373" s="428" t="s">
        <v>897</v>
      </c>
      <c r="B373" s="429">
        <v>26</v>
      </c>
      <c r="C373" s="428" t="s">
        <v>896</v>
      </c>
      <c r="D373" s="428" t="s">
        <v>2024</v>
      </c>
      <c r="E373" s="54" t="s">
        <v>2025</v>
      </c>
      <c r="F373" s="54" t="s">
        <v>1121</v>
      </c>
      <c r="G373" s="54">
        <v>42</v>
      </c>
      <c r="H373" s="54">
        <v>0</v>
      </c>
      <c r="I373" s="54" t="s">
        <v>43</v>
      </c>
      <c r="J373" s="54" t="s">
        <v>60</v>
      </c>
    </row>
    <row r="374" spans="1:10" ht="12.75" customHeight="1" x14ac:dyDescent="0.35">
      <c r="A374" s="428" t="s">
        <v>897</v>
      </c>
      <c r="B374" s="429">
        <v>27</v>
      </c>
      <c r="C374" s="428" t="s">
        <v>896</v>
      </c>
      <c r="D374" s="428" t="s">
        <v>2026</v>
      </c>
      <c r="E374" s="54" t="s">
        <v>2027</v>
      </c>
      <c r="F374" s="54" t="s">
        <v>1121</v>
      </c>
      <c r="G374" s="54">
        <v>42</v>
      </c>
      <c r="H374" s="54">
        <v>0</v>
      </c>
      <c r="I374" s="54" t="s">
        <v>43</v>
      </c>
      <c r="J374" s="54" t="s">
        <v>60</v>
      </c>
    </row>
    <row r="375" spans="1:10" ht="12.75" customHeight="1" x14ac:dyDescent="0.35">
      <c r="A375" s="428" t="s">
        <v>897</v>
      </c>
      <c r="B375" s="429">
        <v>28</v>
      </c>
      <c r="C375" s="428" t="s">
        <v>896</v>
      </c>
      <c r="D375" s="428" t="s">
        <v>2028</v>
      </c>
      <c r="E375" s="54" t="s">
        <v>2029</v>
      </c>
      <c r="F375" s="54" t="s">
        <v>1121</v>
      </c>
      <c r="G375" s="54">
        <v>42</v>
      </c>
      <c r="H375" s="54">
        <v>0</v>
      </c>
      <c r="I375" s="54" t="s">
        <v>43</v>
      </c>
      <c r="J375" s="54" t="s">
        <v>60</v>
      </c>
    </row>
    <row r="376" spans="1:10" ht="12.75" customHeight="1" x14ac:dyDescent="0.35">
      <c r="A376" s="428" t="s">
        <v>897</v>
      </c>
      <c r="B376" s="429">
        <v>29</v>
      </c>
      <c r="C376" s="428" t="s">
        <v>896</v>
      </c>
      <c r="D376" s="428" t="s">
        <v>2030</v>
      </c>
      <c r="E376" s="54" t="s">
        <v>2031</v>
      </c>
      <c r="F376" s="54" t="s">
        <v>1121</v>
      </c>
      <c r="G376" s="54">
        <v>34</v>
      </c>
      <c r="H376" s="54">
        <v>0</v>
      </c>
      <c r="I376" s="54" t="s">
        <v>43</v>
      </c>
      <c r="J376" s="54" t="s">
        <v>60</v>
      </c>
    </row>
    <row r="377" spans="1:10" ht="12.75" customHeight="1" x14ac:dyDescent="0.35">
      <c r="A377" s="428" t="s">
        <v>897</v>
      </c>
      <c r="B377" s="429">
        <v>30</v>
      </c>
      <c r="C377" s="428" t="s">
        <v>896</v>
      </c>
      <c r="D377" s="428" t="s">
        <v>2032</v>
      </c>
      <c r="E377" s="54" t="s">
        <v>2033</v>
      </c>
      <c r="F377" s="54" t="s">
        <v>1121</v>
      </c>
      <c r="G377" s="54">
        <v>34</v>
      </c>
      <c r="H377" s="54">
        <v>0</v>
      </c>
      <c r="I377" s="54" t="s">
        <v>43</v>
      </c>
      <c r="J377" s="54" t="s">
        <v>60</v>
      </c>
    </row>
    <row r="378" spans="1:10" ht="12.75" customHeight="1" x14ac:dyDescent="0.35">
      <c r="A378" s="428" t="s">
        <v>897</v>
      </c>
      <c r="B378" s="429">
        <v>31</v>
      </c>
      <c r="C378" s="428" t="s">
        <v>896</v>
      </c>
      <c r="D378" s="428" t="s">
        <v>2034</v>
      </c>
      <c r="E378" s="54" t="s">
        <v>2035</v>
      </c>
      <c r="F378" s="54" t="s">
        <v>1121</v>
      </c>
      <c r="G378" s="54">
        <v>18</v>
      </c>
      <c r="H378" s="54">
        <v>0</v>
      </c>
      <c r="I378" s="54" t="s">
        <v>43</v>
      </c>
      <c r="J378" s="54" t="s">
        <v>60</v>
      </c>
    </row>
    <row r="379" spans="1:10" ht="12.75" customHeight="1" x14ac:dyDescent="0.35">
      <c r="A379" s="428" t="s">
        <v>897</v>
      </c>
      <c r="B379" s="429">
        <v>32</v>
      </c>
      <c r="C379" s="428" t="s">
        <v>896</v>
      </c>
      <c r="D379" s="428" t="s">
        <v>2036</v>
      </c>
      <c r="E379" s="54" t="s">
        <v>2037</v>
      </c>
      <c r="F379" s="54" t="s">
        <v>1121</v>
      </c>
      <c r="G379" s="54">
        <v>42</v>
      </c>
      <c r="H379" s="54">
        <v>0</v>
      </c>
      <c r="I379" s="54" t="s">
        <v>43</v>
      </c>
      <c r="J379" s="54" t="s">
        <v>60</v>
      </c>
    </row>
    <row r="380" spans="1:10" ht="12.75" customHeight="1" x14ac:dyDescent="0.35">
      <c r="A380" s="428" t="s">
        <v>897</v>
      </c>
      <c r="B380" s="429">
        <v>33</v>
      </c>
      <c r="C380" s="428" t="s">
        <v>896</v>
      </c>
      <c r="D380" s="428" t="s">
        <v>2038</v>
      </c>
      <c r="E380" s="54" t="s">
        <v>2039</v>
      </c>
      <c r="F380" s="54" t="s">
        <v>1121</v>
      </c>
      <c r="G380" s="54">
        <v>50</v>
      </c>
      <c r="H380" s="54">
        <v>0</v>
      </c>
      <c r="I380" s="54" t="s">
        <v>43</v>
      </c>
      <c r="J380" s="54" t="s">
        <v>60</v>
      </c>
    </row>
    <row r="381" spans="1:10" ht="12.75" customHeight="1" x14ac:dyDescent="0.35">
      <c r="A381" s="428" t="s">
        <v>897</v>
      </c>
      <c r="B381" s="429">
        <v>34</v>
      </c>
      <c r="C381" s="428" t="s">
        <v>896</v>
      </c>
      <c r="D381" s="428" t="s">
        <v>2040</v>
      </c>
      <c r="E381" s="54" t="s">
        <v>2041</v>
      </c>
      <c r="F381" s="54" t="s">
        <v>1121</v>
      </c>
      <c r="G381" s="54">
        <v>34</v>
      </c>
      <c r="H381" s="54">
        <v>0</v>
      </c>
      <c r="I381" s="54" t="s">
        <v>43</v>
      </c>
      <c r="J381" s="54" t="s">
        <v>60</v>
      </c>
    </row>
    <row r="382" spans="1:10" ht="12.75" customHeight="1" x14ac:dyDescent="0.35">
      <c r="A382" s="428" t="s">
        <v>897</v>
      </c>
      <c r="B382" s="429">
        <v>35</v>
      </c>
      <c r="C382" s="428" t="s">
        <v>896</v>
      </c>
      <c r="D382" s="428" t="s">
        <v>2042</v>
      </c>
      <c r="E382" s="54" t="s">
        <v>1670</v>
      </c>
      <c r="F382" s="54" t="s">
        <v>1121</v>
      </c>
      <c r="G382" s="54">
        <v>18</v>
      </c>
      <c r="H382" s="54">
        <v>0</v>
      </c>
      <c r="I382" s="54" t="s">
        <v>43</v>
      </c>
      <c r="J382" s="54" t="s">
        <v>60</v>
      </c>
    </row>
    <row r="383" spans="1:10" ht="12.75" customHeight="1" x14ac:dyDescent="0.35">
      <c r="A383" s="428" t="s">
        <v>897</v>
      </c>
      <c r="B383" s="429">
        <v>36</v>
      </c>
      <c r="C383" s="428" t="s">
        <v>896</v>
      </c>
      <c r="D383" s="428" t="s">
        <v>2043</v>
      </c>
      <c r="E383" s="54" t="s">
        <v>2044</v>
      </c>
      <c r="F383" s="54" t="s">
        <v>1121</v>
      </c>
      <c r="G383" s="54">
        <v>50</v>
      </c>
      <c r="H383" s="54">
        <v>0</v>
      </c>
      <c r="I383" s="54" t="s">
        <v>43</v>
      </c>
      <c r="J383" s="54" t="s">
        <v>60</v>
      </c>
    </row>
    <row r="384" spans="1:10" ht="12.75" customHeight="1" x14ac:dyDescent="0.35">
      <c r="A384" s="428" t="s">
        <v>897</v>
      </c>
      <c r="B384" s="429">
        <v>37</v>
      </c>
      <c r="C384" s="428" t="s">
        <v>896</v>
      </c>
      <c r="D384" s="428" t="s">
        <v>2045</v>
      </c>
      <c r="E384" s="54" t="s">
        <v>2046</v>
      </c>
      <c r="F384" s="54" t="s">
        <v>1121</v>
      </c>
      <c r="G384" s="54">
        <v>42</v>
      </c>
      <c r="H384" s="54">
        <v>0</v>
      </c>
      <c r="I384" s="54" t="s">
        <v>43</v>
      </c>
      <c r="J384" s="54" t="s">
        <v>60</v>
      </c>
    </row>
    <row r="385" spans="1:10" ht="12.75" customHeight="1" x14ac:dyDescent="0.35">
      <c r="A385" s="428" t="s">
        <v>897</v>
      </c>
      <c r="B385" s="429">
        <v>38</v>
      </c>
      <c r="C385" s="428" t="s">
        <v>896</v>
      </c>
      <c r="D385" s="428" t="s">
        <v>2047</v>
      </c>
      <c r="E385" s="54" t="s">
        <v>2048</v>
      </c>
      <c r="F385" s="54" t="s">
        <v>1121</v>
      </c>
      <c r="G385" s="54">
        <v>34</v>
      </c>
      <c r="H385" s="54">
        <v>0</v>
      </c>
      <c r="I385" s="54" t="s">
        <v>43</v>
      </c>
      <c r="J385" s="54" t="s">
        <v>60</v>
      </c>
    </row>
    <row r="386" spans="1:10" ht="12.75" customHeight="1" x14ac:dyDescent="0.35">
      <c r="A386" s="428" t="s">
        <v>897</v>
      </c>
      <c r="B386" s="429">
        <v>39</v>
      </c>
      <c r="C386" s="428" t="s">
        <v>896</v>
      </c>
      <c r="D386" s="428" t="s">
        <v>2049</v>
      </c>
      <c r="E386" s="54" t="s">
        <v>2050</v>
      </c>
      <c r="F386" s="54" t="s">
        <v>1121</v>
      </c>
      <c r="G386" s="54">
        <v>34</v>
      </c>
      <c r="H386" s="54">
        <v>0</v>
      </c>
      <c r="I386" s="54" t="s">
        <v>43</v>
      </c>
      <c r="J386" s="54" t="s">
        <v>60</v>
      </c>
    </row>
    <row r="387" spans="1:10" ht="12.75" customHeight="1" x14ac:dyDescent="0.35">
      <c r="A387" s="428" t="s">
        <v>897</v>
      </c>
      <c r="B387" s="429">
        <v>40</v>
      </c>
      <c r="C387" s="428" t="s">
        <v>896</v>
      </c>
      <c r="D387" s="428" t="s">
        <v>2051</v>
      </c>
      <c r="E387" s="54" t="s">
        <v>2052</v>
      </c>
      <c r="F387" s="54" t="s">
        <v>1121</v>
      </c>
      <c r="G387" s="54">
        <v>34</v>
      </c>
      <c r="H387" s="54">
        <v>0</v>
      </c>
      <c r="I387" s="54" t="s">
        <v>43</v>
      </c>
      <c r="J387" s="54" t="s">
        <v>60</v>
      </c>
    </row>
    <row r="388" spans="1:10" ht="12.75" customHeight="1" x14ac:dyDescent="0.35">
      <c r="A388" s="428" t="s">
        <v>897</v>
      </c>
      <c r="B388" s="429">
        <v>41</v>
      </c>
      <c r="C388" s="428" t="s">
        <v>896</v>
      </c>
      <c r="D388" s="428" t="s">
        <v>2053</v>
      </c>
      <c r="E388" s="54" t="s">
        <v>2054</v>
      </c>
      <c r="F388" s="54" t="s">
        <v>1121</v>
      </c>
      <c r="G388" s="54">
        <v>18</v>
      </c>
      <c r="H388" s="54">
        <v>0</v>
      </c>
      <c r="I388" s="54" t="s">
        <v>43</v>
      </c>
      <c r="J388" s="54" t="s">
        <v>60</v>
      </c>
    </row>
    <row r="389" spans="1:10" ht="12.75" customHeight="1" x14ac:dyDescent="0.35">
      <c r="A389" s="428" t="s">
        <v>897</v>
      </c>
      <c r="B389" s="429">
        <v>42</v>
      </c>
      <c r="C389" s="428" t="s">
        <v>896</v>
      </c>
      <c r="D389" s="428" t="s">
        <v>2055</v>
      </c>
      <c r="E389" s="54" t="s">
        <v>2056</v>
      </c>
      <c r="F389" s="54" t="s">
        <v>1121</v>
      </c>
      <c r="G389" s="54">
        <v>50</v>
      </c>
      <c r="H389" s="54">
        <v>0</v>
      </c>
      <c r="I389" s="54" t="s">
        <v>43</v>
      </c>
      <c r="J389" s="54" t="s">
        <v>60</v>
      </c>
    </row>
    <row r="390" spans="1:10" ht="12.75" customHeight="1" x14ac:dyDescent="0.35">
      <c r="A390" s="428" t="s">
        <v>897</v>
      </c>
      <c r="B390" s="429">
        <v>43</v>
      </c>
      <c r="C390" s="428" t="s">
        <v>896</v>
      </c>
      <c r="D390" s="428" t="s">
        <v>2057</v>
      </c>
      <c r="E390" s="54" t="s">
        <v>2058</v>
      </c>
      <c r="F390" s="54" t="s">
        <v>1121</v>
      </c>
      <c r="G390" s="54">
        <v>42</v>
      </c>
      <c r="H390" s="54">
        <v>0</v>
      </c>
      <c r="I390" s="54" t="s">
        <v>43</v>
      </c>
      <c r="J390" s="54" t="s">
        <v>60</v>
      </c>
    </row>
    <row r="391" spans="1:10" ht="12.75" customHeight="1" x14ac:dyDescent="0.35">
      <c r="A391" s="428" t="s">
        <v>897</v>
      </c>
      <c r="B391" s="429">
        <v>44</v>
      </c>
      <c r="C391" s="428" t="s">
        <v>896</v>
      </c>
      <c r="D391" s="428" t="s">
        <v>2059</v>
      </c>
      <c r="E391" s="54" t="s">
        <v>2060</v>
      </c>
      <c r="F391" s="54" t="s">
        <v>1121</v>
      </c>
      <c r="G391" s="54">
        <v>34</v>
      </c>
      <c r="H391" s="54">
        <v>0</v>
      </c>
      <c r="I391" s="54" t="s">
        <v>43</v>
      </c>
      <c r="J391" s="54" t="s">
        <v>60</v>
      </c>
    </row>
    <row r="392" spans="1:10" ht="12.75" customHeight="1" x14ac:dyDescent="0.35">
      <c r="A392" s="428" t="s">
        <v>897</v>
      </c>
      <c r="B392" s="429">
        <v>45</v>
      </c>
      <c r="C392" s="428" t="s">
        <v>896</v>
      </c>
      <c r="D392" s="428" t="s">
        <v>2061</v>
      </c>
      <c r="E392" s="54" t="s">
        <v>2062</v>
      </c>
      <c r="F392" s="54" t="s">
        <v>1121</v>
      </c>
      <c r="G392" s="54">
        <v>34</v>
      </c>
      <c r="H392" s="54">
        <v>0</v>
      </c>
      <c r="I392" s="54" t="s">
        <v>43</v>
      </c>
      <c r="J392" s="54" t="s">
        <v>60</v>
      </c>
    </row>
    <row r="393" spans="1:10" ht="12.75" customHeight="1" x14ac:dyDescent="0.35">
      <c r="A393" s="428" t="s">
        <v>897</v>
      </c>
      <c r="B393" s="429">
        <v>46</v>
      </c>
      <c r="C393" s="428" t="s">
        <v>896</v>
      </c>
      <c r="D393" s="428" t="s">
        <v>2063</v>
      </c>
      <c r="E393" s="54" t="s">
        <v>2064</v>
      </c>
      <c r="F393" s="54" t="s">
        <v>1121</v>
      </c>
      <c r="G393" s="54">
        <v>34</v>
      </c>
      <c r="H393" s="54">
        <v>0</v>
      </c>
      <c r="I393" s="54" t="s">
        <v>43</v>
      </c>
      <c r="J393" s="54" t="s">
        <v>60</v>
      </c>
    </row>
    <row r="394" spans="1:10" ht="12.75" customHeight="1" x14ac:dyDescent="0.35">
      <c r="A394" s="428" t="s">
        <v>897</v>
      </c>
      <c r="B394" s="429">
        <v>47</v>
      </c>
      <c r="C394" s="428" t="s">
        <v>896</v>
      </c>
      <c r="D394" s="428" t="s">
        <v>2065</v>
      </c>
      <c r="E394" s="54" t="s">
        <v>2066</v>
      </c>
      <c r="F394" s="54" t="s">
        <v>1121</v>
      </c>
      <c r="G394" s="54">
        <v>34</v>
      </c>
      <c r="H394" s="54">
        <v>0</v>
      </c>
      <c r="I394" s="54" t="s">
        <v>43</v>
      </c>
      <c r="J394" s="54" t="s">
        <v>60</v>
      </c>
    </row>
    <row r="395" spans="1:10" ht="12.75" customHeight="1" x14ac:dyDescent="0.35">
      <c r="A395" s="428" t="s">
        <v>897</v>
      </c>
      <c r="B395" s="429">
        <v>48</v>
      </c>
      <c r="C395" s="428" t="s">
        <v>896</v>
      </c>
      <c r="D395" s="428" t="s">
        <v>2067</v>
      </c>
      <c r="E395" s="54" t="s">
        <v>2068</v>
      </c>
      <c r="F395" s="54" t="s">
        <v>1121</v>
      </c>
      <c r="G395" s="54">
        <v>42</v>
      </c>
      <c r="H395" s="54">
        <v>0</v>
      </c>
      <c r="I395" s="54" t="s">
        <v>43</v>
      </c>
      <c r="J395" s="54" t="s">
        <v>60</v>
      </c>
    </row>
    <row r="396" spans="1:10" ht="12.75" customHeight="1" x14ac:dyDescent="0.35">
      <c r="A396" s="428" t="s">
        <v>897</v>
      </c>
      <c r="B396" s="429">
        <v>49</v>
      </c>
      <c r="C396" s="428" t="s">
        <v>896</v>
      </c>
      <c r="D396" s="428" t="s">
        <v>2069</v>
      </c>
      <c r="E396" s="54" t="s">
        <v>2070</v>
      </c>
      <c r="F396" s="54" t="s">
        <v>1121</v>
      </c>
      <c r="G396" s="54">
        <v>42</v>
      </c>
      <c r="H396" s="54">
        <v>0</v>
      </c>
      <c r="I396" s="54" t="s">
        <v>43</v>
      </c>
      <c r="J396" s="54" t="s">
        <v>60</v>
      </c>
    </row>
    <row r="397" spans="1:10" ht="12.75" customHeight="1" x14ac:dyDescent="0.35">
      <c r="A397" s="428" t="s">
        <v>897</v>
      </c>
      <c r="B397" s="429">
        <v>50</v>
      </c>
      <c r="C397" s="428" t="s">
        <v>896</v>
      </c>
      <c r="D397" s="428" t="s">
        <v>2071</v>
      </c>
      <c r="E397" s="54" t="s">
        <v>2072</v>
      </c>
      <c r="F397" s="54" t="s">
        <v>1121</v>
      </c>
      <c r="G397" s="54">
        <v>55</v>
      </c>
      <c r="H397" s="54">
        <v>0</v>
      </c>
      <c r="I397" s="54" t="s">
        <v>43</v>
      </c>
      <c r="J397" s="54" t="s">
        <v>60</v>
      </c>
    </row>
    <row r="398" spans="1:10" ht="12.75" customHeight="1" x14ac:dyDescent="0.35">
      <c r="A398" s="428" t="s">
        <v>897</v>
      </c>
      <c r="B398" s="429">
        <v>51</v>
      </c>
      <c r="C398" s="428" t="s">
        <v>896</v>
      </c>
      <c r="D398" s="428" t="s">
        <v>2073</v>
      </c>
      <c r="E398" s="54" t="s">
        <v>2074</v>
      </c>
      <c r="F398" s="54" t="s">
        <v>1121</v>
      </c>
      <c r="G398" s="54">
        <v>34</v>
      </c>
      <c r="H398" s="54">
        <v>0</v>
      </c>
      <c r="I398" s="54" t="s">
        <v>43</v>
      </c>
      <c r="J398" s="54" t="s">
        <v>60</v>
      </c>
    </row>
    <row r="399" spans="1:10" ht="12.75" customHeight="1" x14ac:dyDescent="0.35">
      <c r="A399" s="428" t="s">
        <v>897</v>
      </c>
      <c r="B399" s="429">
        <v>52</v>
      </c>
      <c r="C399" s="428" t="s">
        <v>896</v>
      </c>
      <c r="D399" s="428" t="s">
        <v>2075</v>
      </c>
      <c r="E399" s="54" t="s">
        <v>2076</v>
      </c>
      <c r="F399" s="54" t="s">
        <v>1121</v>
      </c>
      <c r="G399" s="54">
        <v>42</v>
      </c>
      <c r="H399" s="54">
        <v>0</v>
      </c>
      <c r="I399" s="54" t="s">
        <v>43</v>
      </c>
      <c r="J399" s="54" t="s">
        <v>60</v>
      </c>
    </row>
    <row r="400" spans="1:10" ht="12.75" customHeight="1" x14ac:dyDescent="0.35">
      <c r="A400" s="428" t="s">
        <v>897</v>
      </c>
      <c r="B400" s="429">
        <v>53</v>
      </c>
      <c r="C400" s="428" t="s">
        <v>896</v>
      </c>
      <c r="D400" s="428" t="s">
        <v>2077</v>
      </c>
      <c r="E400" s="54" t="s">
        <v>2078</v>
      </c>
      <c r="F400" s="54" t="s">
        <v>1121</v>
      </c>
      <c r="G400" s="54">
        <v>34</v>
      </c>
      <c r="H400" s="54">
        <v>0</v>
      </c>
      <c r="I400" s="54" t="s">
        <v>43</v>
      </c>
      <c r="J400" s="54" t="s">
        <v>60</v>
      </c>
    </row>
    <row r="401" spans="1:10" ht="12.75" customHeight="1" x14ac:dyDescent="0.35">
      <c r="A401" s="428" t="s">
        <v>897</v>
      </c>
      <c r="B401" s="429">
        <v>54</v>
      </c>
      <c r="C401" s="428" t="s">
        <v>896</v>
      </c>
      <c r="D401" s="428" t="s">
        <v>2079</v>
      </c>
      <c r="E401" s="54" t="s">
        <v>2080</v>
      </c>
      <c r="F401" s="54" t="s">
        <v>1121</v>
      </c>
      <c r="G401" s="54">
        <v>50</v>
      </c>
      <c r="H401" s="54">
        <v>0</v>
      </c>
      <c r="I401" s="54" t="s">
        <v>43</v>
      </c>
      <c r="J401" s="54" t="s">
        <v>60</v>
      </c>
    </row>
    <row r="402" spans="1:10" ht="12.75" customHeight="1" x14ac:dyDescent="0.35">
      <c r="A402" s="428" t="s">
        <v>897</v>
      </c>
      <c r="B402" s="429">
        <v>55</v>
      </c>
      <c r="C402" s="428" t="s">
        <v>896</v>
      </c>
      <c r="D402" s="428" t="s">
        <v>2081</v>
      </c>
      <c r="E402" s="54" t="s">
        <v>2082</v>
      </c>
      <c r="F402" s="54" t="s">
        <v>1121</v>
      </c>
      <c r="G402" s="54">
        <v>42</v>
      </c>
      <c r="H402" s="54">
        <v>0</v>
      </c>
      <c r="I402" s="54" t="s">
        <v>43</v>
      </c>
      <c r="J402" s="54" t="s">
        <v>60</v>
      </c>
    </row>
    <row r="403" spans="1:10" ht="12.75" customHeight="1" x14ac:dyDescent="0.35">
      <c r="A403" s="428" t="s">
        <v>897</v>
      </c>
      <c r="B403" s="429">
        <v>56</v>
      </c>
      <c r="C403" s="428" t="s">
        <v>896</v>
      </c>
      <c r="D403" s="428" t="s">
        <v>2083</v>
      </c>
      <c r="E403" s="54" t="s">
        <v>2084</v>
      </c>
      <c r="F403" s="54" t="s">
        <v>1121</v>
      </c>
      <c r="G403" s="54">
        <v>42</v>
      </c>
      <c r="H403" s="54">
        <v>0</v>
      </c>
      <c r="I403" s="54" t="s">
        <v>43</v>
      </c>
      <c r="J403" s="54" t="s">
        <v>60</v>
      </c>
    </row>
    <row r="404" spans="1:10" ht="12.75" customHeight="1" x14ac:dyDescent="0.35">
      <c r="A404" s="428" t="s">
        <v>897</v>
      </c>
      <c r="B404" s="429">
        <v>57</v>
      </c>
      <c r="C404" s="428" t="s">
        <v>896</v>
      </c>
      <c r="D404" s="428" t="s">
        <v>2085</v>
      </c>
      <c r="E404" s="54" t="s">
        <v>2086</v>
      </c>
      <c r="F404" s="54" t="s">
        <v>1121</v>
      </c>
      <c r="G404" s="54">
        <v>42</v>
      </c>
      <c r="H404" s="54">
        <v>0</v>
      </c>
      <c r="I404" s="54" t="s">
        <v>43</v>
      </c>
      <c r="J404" s="54" t="s">
        <v>60</v>
      </c>
    </row>
    <row r="405" spans="1:10" ht="12.75" customHeight="1" x14ac:dyDescent="0.35">
      <c r="A405" s="428" t="s">
        <v>897</v>
      </c>
      <c r="B405" s="429">
        <v>58</v>
      </c>
      <c r="C405" s="428" t="s">
        <v>896</v>
      </c>
      <c r="D405" s="428" t="s">
        <v>2087</v>
      </c>
      <c r="E405" s="54" t="s">
        <v>2088</v>
      </c>
      <c r="F405" s="54" t="s">
        <v>1121</v>
      </c>
      <c r="G405" s="54">
        <v>34</v>
      </c>
      <c r="H405" s="54">
        <v>0</v>
      </c>
      <c r="I405" s="54" t="s">
        <v>43</v>
      </c>
      <c r="J405" s="54" t="s">
        <v>60</v>
      </c>
    </row>
    <row r="406" spans="1:10" ht="12.75" customHeight="1" x14ac:dyDescent="0.35">
      <c r="A406" s="428" t="s">
        <v>897</v>
      </c>
      <c r="B406" s="429">
        <v>59</v>
      </c>
      <c r="C406" s="428" t="s">
        <v>896</v>
      </c>
      <c r="D406" s="428" t="s">
        <v>2089</v>
      </c>
      <c r="E406" s="54" t="s">
        <v>2090</v>
      </c>
      <c r="F406" s="54" t="s">
        <v>1121</v>
      </c>
      <c r="G406" s="54">
        <v>34</v>
      </c>
      <c r="H406" s="54">
        <v>0</v>
      </c>
      <c r="I406" s="54" t="s">
        <v>43</v>
      </c>
      <c r="J406" s="54" t="s">
        <v>60</v>
      </c>
    </row>
    <row r="407" spans="1:10" ht="12.75" customHeight="1" x14ac:dyDescent="0.35">
      <c r="A407" s="428" t="s">
        <v>897</v>
      </c>
      <c r="B407" s="429">
        <v>60</v>
      </c>
      <c r="C407" s="428" t="s">
        <v>896</v>
      </c>
      <c r="D407" s="428" t="s">
        <v>2091</v>
      </c>
      <c r="E407" s="54" t="s">
        <v>2092</v>
      </c>
      <c r="F407" s="54" t="s">
        <v>1121</v>
      </c>
      <c r="G407" s="54">
        <v>34</v>
      </c>
      <c r="H407" s="54">
        <v>0</v>
      </c>
      <c r="I407" s="54" t="s">
        <v>43</v>
      </c>
      <c r="J407" s="54" t="s">
        <v>60</v>
      </c>
    </row>
    <row r="408" spans="1:10" ht="12.75" customHeight="1" x14ac:dyDescent="0.35">
      <c r="A408" s="428" t="s">
        <v>897</v>
      </c>
      <c r="B408" s="429">
        <v>61</v>
      </c>
      <c r="C408" s="428" t="s">
        <v>896</v>
      </c>
      <c r="D408" s="428" t="s">
        <v>2093</v>
      </c>
      <c r="E408" s="54" t="s">
        <v>2094</v>
      </c>
      <c r="F408" s="54" t="s">
        <v>1121</v>
      </c>
      <c r="G408" s="54">
        <v>34</v>
      </c>
      <c r="H408" s="54">
        <v>0</v>
      </c>
      <c r="I408" s="54" t="s">
        <v>43</v>
      </c>
      <c r="J408" s="54" t="s">
        <v>60</v>
      </c>
    </row>
    <row r="409" spans="1:10" ht="12.75" customHeight="1" x14ac:dyDescent="0.35">
      <c r="A409" s="428" t="s">
        <v>897</v>
      </c>
      <c r="B409" s="429">
        <v>62</v>
      </c>
      <c r="C409" s="428" t="s">
        <v>896</v>
      </c>
      <c r="D409" s="428" t="s">
        <v>2095</v>
      </c>
      <c r="E409" s="54" t="s">
        <v>2096</v>
      </c>
      <c r="F409" s="54" t="s">
        <v>1121</v>
      </c>
      <c r="G409" s="54">
        <v>50</v>
      </c>
      <c r="H409" s="54">
        <v>0</v>
      </c>
      <c r="I409" s="54" t="s">
        <v>43</v>
      </c>
      <c r="J409" s="54" t="s">
        <v>60</v>
      </c>
    </row>
    <row r="410" spans="1:10" ht="12.75" customHeight="1" x14ac:dyDescent="0.35">
      <c r="A410" s="428" t="s">
        <v>897</v>
      </c>
      <c r="B410" s="429">
        <v>63</v>
      </c>
      <c r="C410" s="428" t="s">
        <v>896</v>
      </c>
      <c r="D410" s="428" t="s">
        <v>2097</v>
      </c>
      <c r="E410" s="54" t="s">
        <v>2098</v>
      </c>
      <c r="F410" s="54" t="s">
        <v>1121</v>
      </c>
      <c r="G410" s="54">
        <v>34</v>
      </c>
      <c r="H410" s="54">
        <v>0</v>
      </c>
      <c r="I410" s="54" t="s">
        <v>43</v>
      </c>
      <c r="J410" s="54" t="s">
        <v>60</v>
      </c>
    </row>
    <row r="411" spans="1:10" ht="12.75" customHeight="1" x14ac:dyDescent="0.35">
      <c r="A411" s="428" t="s">
        <v>897</v>
      </c>
      <c r="B411" s="429">
        <v>64</v>
      </c>
      <c r="C411" s="428" t="s">
        <v>896</v>
      </c>
      <c r="D411" s="428" t="s">
        <v>2099</v>
      </c>
      <c r="E411" s="54" t="s">
        <v>2100</v>
      </c>
      <c r="F411" s="54" t="s">
        <v>1121</v>
      </c>
      <c r="G411" s="54">
        <v>34</v>
      </c>
      <c r="H411" s="54">
        <v>0</v>
      </c>
      <c r="I411" s="54" t="s">
        <v>43</v>
      </c>
      <c r="J411" s="54" t="s">
        <v>60</v>
      </c>
    </row>
    <row r="412" spans="1:10" ht="12.75" customHeight="1" x14ac:dyDescent="0.35">
      <c r="A412" s="428" t="s">
        <v>897</v>
      </c>
      <c r="B412" s="429">
        <v>65</v>
      </c>
      <c r="C412" s="428" t="s">
        <v>896</v>
      </c>
      <c r="D412" s="428" t="s">
        <v>2101</v>
      </c>
      <c r="E412" s="54" t="s">
        <v>2102</v>
      </c>
      <c r="F412" s="54" t="s">
        <v>1140</v>
      </c>
      <c r="G412" s="54">
        <v>20</v>
      </c>
      <c r="H412" s="54">
        <v>0</v>
      </c>
      <c r="I412" s="54" t="s">
        <v>43</v>
      </c>
      <c r="J412" s="54" t="s">
        <v>60</v>
      </c>
    </row>
    <row r="413" spans="1:10" ht="12.75" customHeight="1" x14ac:dyDescent="0.35">
      <c r="A413" s="428" t="s">
        <v>897</v>
      </c>
      <c r="B413" s="429">
        <v>66</v>
      </c>
      <c r="C413" s="428" t="s">
        <v>896</v>
      </c>
      <c r="D413" s="428" t="s">
        <v>2103</v>
      </c>
      <c r="E413" s="54" t="s">
        <v>2104</v>
      </c>
      <c r="F413" s="54" t="s">
        <v>1140</v>
      </c>
      <c r="G413" s="54">
        <v>20</v>
      </c>
      <c r="H413" s="54">
        <v>0</v>
      </c>
      <c r="I413" s="54" t="s">
        <v>43</v>
      </c>
      <c r="J413" s="54" t="s">
        <v>60</v>
      </c>
    </row>
    <row r="414" spans="1:10" ht="12.75" customHeight="1" x14ac:dyDescent="0.35">
      <c r="A414" s="428" t="s">
        <v>897</v>
      </c>
      <c r="B414" s="429">
        <v>67</v>
      </c>
      <c r="C414" s="428" t="s">
        <v>896</v>
      </c>
      <c r="D414" s="428" t="s">
        <v>2105</v>
      </c>
      <c r="E414" s="54" t="s">
        <v>2106</v>
      </c>
      <c r="F414" s="54" t="s">
        <v>1140</v>
      </c>
      <c r="G414" s="54">
        <v>20</v>
      </c>
      <c r="H414" s="54">
        <v>0</v>
      </c>
      <c r="I414" s="54" t="s">
        <v>43</v>
      </c>
      <c r="J414" s="54" t="s">
        <v>60</v>
      </c>
    </row>
    <row r="415" spans="1:10" ht="12.75" customHeight="1" x14ac:dyDescent="0.35">
      <c r="A415" s="428" t="s">
        <v>897</v>
      </c>
      <c r="B415" s="429">
        <v>68</v>
      </c>
      <c r="C415" s="428" t="s">
        <v>896</v>
      </c>
      <c r="D415" s="428" t="s">
        <v>2107</v>
      </c>
      <c r="E415" s="54" t="s">
        <v>2108</v>
      </c>
      <c r="F415" s="54" t="s">
        <v>1140</v>
      </c>
      <c r="G415" s="54">
        <v>20</v>
      </c>
      <c r="H415" s="54">
        <v>0</v>
      </c>
      <c r="I415" s="54" t="s">
        <v>43</v>
      </c>
      <c r="J415" s="54" t="s">
        <v>60</v>
      </c>
    </row>
    <row r="416" spans="1:10" ht="12.75" customHeight="1" x14ac:dyDescent="0.35">
      <c r="A416" s="428" t="s">
        <v>897</v>
      </c>
      <c r="B416" s="429">
        <v>69</v>
      </c>
      <c r="C416" s="428" t="s">
        <v>896</v>
      </c>
      <c r="D416" s="428" t="s">
        <v>2109</v>
      </c>
      <c r="E416" s="54" t="s">
        <v>2110</v>
      </c>
      <c r="F416" s="54" t="s">
        <v>1140</v>
      </c>
      <c r="G416" s="54">
        <v>20</v>
      </c>
      <c r="H416" s="54">
        <v>0</v>
      </c>
      <c r="I416" s="54" t="s">
        <v>43</v>
      </c>
      <c r="J416" s="54" t="s">
        <v>60</v>
      </c>
    </row>
    <row r="417" spans="1:10" ht="12.75" customHeight="1" x14ac:dyDescent="0.35">
      <c r="A417" s="428" t="s">
        <v>897</v>
      </c>
      <c r="B417" s="429">
        <v>70</v>
      </c>
      <c r="C417" s="428" t="s">
        <v>896</v>
      </c>
      <c r="D417" s="428" t="s">
        <v>2111</v>
      </c>
      <c r="E417" s="54" t="s">
        <v>2112</v>
      </c>
      <c r="F417" s="54" t="s">
        <v>1140</v>
      </c>
      <c r="G417" s="54">
        <v>20</v>
      </c>
      <c r="H417" s="54">
        <v>0</v>
      </c>
      <c r="I417" s="54" t="s">
        <v>43</v>
      </c>
      <c r="J417" s="54" t="s">
        <v>60</v>
      </c>
    </row>
    <row r="418" spans="1:10" ht="12.75" customHeight="1" x14ac:dyDescent="0.35">
      <c r="A418" s="428" t="s">
        <v>821</v>
      </c>
      <c r="B418" s="429">
        <v>1</v>
      </c>
      <c r="C418" s="428" t="s">
        <v>820</v>
      </c>
      <c r="D418" s="428" t="s">
        <v>2113</v>
      </c>
      <c r="E418" s="54" t="s">
        <v>2114</v>
      </c>
      <c r="F418" s="54" t="s">
        <v>1121</v>
      </c>
      <c r="G418" s="54">
        <v>28</v>
      </c>
      <c r="H418" s="54">
        <v>0</v>
      </c>
      <c r="I418" s="54" t="s">
        <v>43</v>
      </c>
      <c r="J418" s="54" t="s">
        <v>60</v>
      </c>
    </row>
    <row r="419" spans="1:10" ht="12.75" customHeight="1" x14ac:dyDescent="0.35">
      <c r="A419" s="428" t="s">
        <v>821</v>
      </c>
      <c r="B419" s="429">
        <v>2</v>
      </c>
      <c r="C419" s="428" t="s">
        <v>820</v>
      </c>
      <c r="D419" s="428" t="s">
        <v>2115</v>
      </c>
      <c r="E419" s="54" t="s">
        <v>1365</v>
      </c>
      <c r="F419" s="54" t="s">
        <v>1121</v>
      </c>
      <c r="G419" s="54">
        <v>39</v>
      </c>
      <c r="H419" s="54">
        <v>0</v>
      </c>
      <c r="I419" s="54" t="s">
        <v>43</v>
      </c>
      <c r="J419" s="54" t="s">
        <v>60</v>
      </c>
    </row>
    <row r="420" spans="1:10" ht="12.75" customHeight="1" x14ac:dyDescent="0.35">
      <c r="A420" s="428" t="s">
        <v>821</v>
      </c>
      <c r="B420" s="429">
        <v>3</v>
      </c>
      <c r="C420" s="428" t="s">
        <v>820</v>
      </c>
      <c r="D420" s="428" t="s">
        <v>2116</v>
      </c>
      <c r="E420" s="54" t="s">
        <v>2117</v>
      </c>
      <c r="F420" s="54" t="s">
        <v>1121</v>
      </c>
      <c r="G420" s="54">
        <v>24.5</v>
      </c>
      <c r="H420" s="54">
        <v>0</v>
      </c>
      <c r="I420" s="54" t="s">
        <v>43</v>
      </c>
      <c r="J420" s="54" t="s">
        <v>60</v>
      </c>
    </row>
    <row r="421" spans="1:10" ht="12.75" customHeight="1" x14ac:dyDescent="0.35">
      <c r="A421" s="428" t="s">
        <v>821</v>
      </c>
      <c r="B421" s="429">
        <v>4</v>
      </c>
      <c r="C421" s="428" t="s">
        <v>820</v>
      </c>
      <c r="D421" s="428" t="s">
        <v>2118</v>
      </c>
      <c r="E421" s="54" t="s">
        <v>2119</v>
      </c>
      <c r="F421" s="54" t="s">
        <v>1121</v>
      </c>
      <c r="G421" s="54">
        <v>33.5</v>
      </c>
      <c r="H421" s="54">
        <v>0</v>
      </c>
      <c r="I421" s="54" t="s">
        <v>43</v>
      </c>
      <c r="J421" s="54" t="s">
        <v>60</v>
      </c>
    </row>
    <row r="422" spans="1:10" ht="12.75" customHeight="1" x14ac:dyDescent="0.35">
      <c r="A422" s="428" t="s">
        <v>821</v>
      </c>
      <c r="B422" s="429">
        <v>5</v>
      </c>
      <c r="C422" s="428" t="s">
        <v>820</v>
      </c>
      <c r="D422" s="428" t="s">
        <v>2120</v>
      </c>
      <c r="E422" s="54" t="s">
        <v>2121</v>
      </c>
      <c r="F422" s="54" t="s">
        <v>1121</v>
      </c>
      <c r="G422" s="54">
        <v>32</v>
      </c>
      <c r="H422" s="54">
        <v>0</v>
      </c>
      <c r="I422" s="54" t="s">
        <v>43</v>
      </c>
      <c r="J422" s="54" t="s">
        <v>60</v>
      </c>
    </row>
    <row r="423" spans="1:10" ht="12.75" customHeight="1" x14ac:dyDescent="0.35">
      <c r="A423" s="428" t="s">
        <v>821</v>
      </c>
      <c r="B423" s="429">
        <v>6</v>
      </c>
      <c r="C423" s="428" t="s">
        <v>820</v>
      </c>
      <c r="D423" s="428" t="s">
        <v>2122</v>
      </c>
      <c r="E423" s="54" t="s">
        <v>2123</v>
      </c>
      <c r="F423" s="54" t="s">
        <v>1121</v>
      </c>
      <c r="G423" s="54">
        <v>33</v>
      </c>
      <c r="H423" s="54">
        <v>0</v>
      </c>
      <c r="I423" s="54" t="s">
        <v>43</v>
      </c>
      <c r="J423" s="54" t="s">
        <v>60</v>
      </c>
    </row>
    <row r="424" spans="1:10" ht="12.75" customHeight="1" x14ac:dyDescent="0.35">
      <c r="A424" s="428" t="s">
        <v>821</v>
      </c>
      <c r="B424" s="429">
        <v>7</v>
      </c>
      <c r="C424" s="428" t="s">
        <v>820</v>
      </c>
      <c r="D424" s="428" t="s">
        <v>2124</v>
      </c>
      <c r="E424" s="54" t="s">
        <v>2125</v>
      </c>
      <c r="F424" s="54" t="s">
        <v>1121</v>
      </c>
      <c r="G424" s="54">
        <v>26</v>
      </c>
      <c r="H424" s="54">
        <v>0</v>
      </c>
      <c r="I424" s="54" t="s">
        <v>43</v>
      </c>
      <c r="J424" s="54" t="s">
        <v>60</v>
      </c>
    </row>
    <row r="425" spans="1:10" ht="12.75" customHeight="1" x14ac:dyDescent="0.35">
      <c r="A425" s="428" t="s">
        <v>821</v>
      </c>
      <c r="B425" s="429">
        <v>8</v>
      </c>
      <c r="C425" s="428" t="s">
        <v>820</v>
      </c>
      <c r="D425" s="428" t="s">
        <v>2126</v>
      </c>
      <c r="E425" s="54" t="s">
        <v>2127</v>
      </c>
      <c r="F425" s="54" t="s">
        <v>1121</v>
      </c>
      <c r="G425" s="54">
        <v>12</v>
      </c>
      <c r="H425" s="54">
        <v>3</v>
      </c>
      <c r="I425" s="54" t="s">
        <v>43</v>
      </c>
      <c r="J425" s="54" t="s">
        <v>60</v>
      </c>
    </row>
    <row r="426" spans="1:10" ht="12.75" customHeight="1" x14ac:dyDescent="0.35">
      <c r="A426" s="428" t="s">
        <v>821</v>
      </c>
      <c r="B426" s="429">
        <v>9</v>
      </c>
      <c r="C426" s="428" t="s">
        <v>820</v>
      </c>
      <c r="D426" s="428" t="s">
        <v>2128</v>
      </c>
      <c r="E426" s="54" t="s">
        <v>2129</v>
      </c>
      <c r="F426" s="54" t="s">
        <v>1121</v>
      </c>
      <c r="G426" s="54">
        <v>23</v>
      </c>
      <c r="H426" s="54">
        <v>0</v>
      </c>
      <c r="I426" s="54" t="s">
        <v>43</v>
      </c>
      <c r="J426" s="54" t="s">
        <v>60</v>
      </c>
    </row>
    <row r="427" spans="1:10" ht="12.75" customHeight="1" x14ac:dyDescent="0.35">
      <c r="A427" s="428" t="s">
        <v>821</v>
      </c>
      <c r="B427" s="429">
        <v>10</v>
      </c>
      <c r="C427" s="428" t="s">
        <v>820</v>
      </c>
      <c r="D427" s="428" t="s">
        <v>2130</v>
      </c>
      <c r="E427" s="54" t="s">
        <v>2131</v>
      </c>
      <c r="F427" s="54" t="s">
        <v>1121</v>
      </c>
      <c r="G427" s="54">
        <v>33</v>
      </c>
      <c r="H427" s="54">
        <v>0</v>
      </c>
      <c r="I427" s="54" t="s">
        <v>43</v>
      </c>
      <c r="J427" s="54" t="s">
        <v>60</v>
      </c>
    </row>
    <row r="428" spans="1:10" ht="12.75" customHeight="1" x14ac:dyDescent="0.35">
      <c r="A428" s="428" t="s">
        <v>821</v>
      </c>
      <c r="B428" s="429">
        <v>11</v>
      </c>
      <c r="C428" s="428" t="s">
        <v>820</v>
      </c>
      <c r="D428" s="428" t="s">
        <v>2132</v>
      </c>
      <c r="E428" s="54" t="s">
        <v>2133</v>
      </c>
      <c r="F428" s="54" t="s">
        <v>1121</v>
      </c>
      <c r="G428" s="54">
        <v>37</v>
      </c>
      <c r="H428" s="54">
        <v>0</v>
      </c>
      <c r="I428" s="54" t="s">
        <v>43</v>
      </c>
      <c r="J428" s="54" t="s">
        <v>60</v>
      </c>
    </row>
    <row r="429" spans="1:10" ht="12.75" customHeight="1" x14ac:dyDescent="0.35">
      <c r="A429" s="428" t="s">
        <v>821</v>
      </c>
      <c r="B429" s="429">
        <v>12</v>
      </c>
      <c r="C429" s="428" t="s">
        <v>820</v>
      </c>
      <c r="D429" s="428" t="s">
        <v>2134</v>
      </c>
      <c r="E429" s="54" t="s">
        <v>2135</v>
      </c>
      <c r="F429" s="54" t="s">
        <v>1121</v>
      </c>
      <c r="G429" s="54">
        <v>30</v>
      </c>
      <c r="H429" s="54">
        <v>0</v>
      </c>
      <c r="I429" s="54" t="s">
        <v>43</v>
      </c>
      <c r="J429" s="54" t="s">
        <v>60</v>
      </c>
    </row>
    <row r="430" spans="1:10" ht="12.75" customHeight="1" x14ac:dyDescent="0.35">
      <c r="A430" s="428" t="s">
        <v>821</v>
      </c>
      <c r="B430" s="429">
        <v>13</v>
      </c>
      <c r="C430" s="428" t="s">
        <v>820</v>
      </c>
      <c r="D430" s="428" t="s">
        <v>2136</v>
      </c>
      <c r="E430" s="54" t="s">
        <v>2137</v>
      </c>
      <c r="F430" s="54" t="s">
        <v>1121</v>
      </c>
      <c r="G430" s="54">
        <v>39</v>
      </c>
      <c r="H430" s="54">
        <v>0</v>
      </c>
      <c r="I430" s="54" t="s">
        <v>43</v>
      </c>
      <c r="J430" s="54" t="s">
        <v>60</v>
      </c>
    </row>
    <row r="431" spans="1:10" ht="12.75" customHeight="1" x14ac:dyDescent="0.35">
      <c r="A431" s="428" t="s">
        <v>821</v>
      </c>
      <c r="B431" s="429">
        <v>14</v>
      </c>
      <c r="C431" s="428" t="s">
        <v>820</v>
      </c>
      <c r="D431" s="428" t="s">
        <v>2138</v>
      </c>
      <c r="E431" s="54" t="s">
        <v>2139</v>
      </c>
      <c r="F431" s="54" t="s">
        <v>1121</v>
      </c>
      <c r="G431" s="54">
        <v>22</v>
      </c>
      <c r="H431" s="54">
        <v>0</v>
      </c>
      <c r="I431" s="54" t="s">
        <v>43</v>
      </c>
      <c r="J431" s="54" t="s">
        <v>60</v>
      </c>
    </row>
    <row r="432" spans="1:10" ht="12.75" customHeight="1" x14ac:dyDescent="0.35">
      <c r="A432" s="428" t="s">
        <v>821</v>
      </c>
      <c r="B432" s="429">
        <v>15</v>
      </c>
      <c r="C432" s="428" t="s">
        <v>820</v>
      </c>
      <c r="D432" s="428" t="s">
        <v>2140</v>
      </c>
      <c r="E432" s="54" t="s">
        <v>2141</v>
      </c>
      <c r="F432" s="54" t="s">
        <v>1121</v>
      </c>
      <c r="G432" s="54">
        <v>34.5</v>
      </c>
      <c r="H432" s="54">
        <v>0</v>
      </c>
      <c r="I432" s="54" t="s">
        <v>43</v>
      </c>
      <c r="J432" s="54" t="s">
        <v>60</v>
      </c>
    </row>
    <row r="433" spans="1:10" ht="12.75" customHeight="1" x14ac:dyDescent="0.35">
      <c r="A433" s="428" t="s">
        <v>821</v>
      </c>
      <c r="B433" s="429">
        <v>16</v>
      </c>
      <c r="C433" s="428" t="s">
        <v>820</v>
      </c>
      <c r="D433" s="428" t="s">
        <v>2142</v>
      </c>
      <c r="E433" s="54" t="s">
        <v>2143</v>
      </c>
      <c r="F433" s="54" t="s">
        <v>1121</v>
      </c>
      <c r="G433" s="54">
        <v>11</v>
      </c>
      <c r="H433" s="54">
        <v>0</v>
      </c>
      <c r="I433" s="54" t="s">
        <v>43</v>
      </c>
      <c r="J433" s="54" t="s">
        <v>60</v>
      </c>
    </row>
    <row r="434" spans="1:10" ht="12.75" customHeight="1" x14ac:dyDescent="0.35">
      <c r="A434" s="428" t="s">
        <v>821</v>
      </c>
      <c r="B434" s="429">
        <v>17</v>
      </c>
      <c r="C434" s="428" t="s">
        <v>820</v>
      </c>
      <c r="D434" s="428" t="s">
        <v>2144</v>
      </c>
      <c r="E434" s="54" t="s">
        <v>2145</v>
      </c>
      <c r="F434" s="54" t="s">
        <v>1121</v>
      </c>
      <c r="G434" s="54">
        <v>36.5</v>
      </c>
      <c r="H434" s="54">
        <v>0</v>
      </c>
      <c r="I434" s="54" t="s">
        <v>43</v>
      </c>
      <c r="J434" s="54" t="s">
        <v>60</v>
      </c>
    </row>
    <row r="435" spans="1:10" ht="12.75" customHeight="1" x14ac:dyDescent="0.35">
      <c r="A435" s="428" t="s">
        <v>1117</v>
      </c>
      <c r="B435" s="429">
        <v>1</v>
      </c>
      <c r="C435" s="428" t="s">
        <v>1116</v>
      </c>
      <c r="D435" s="428" t="s">
        <v>2146</v>
      </c>
      <c r="E435" s="54" t="s">
        <v>1140</v>
      </c>
      <c r="F435" s="54" t="s">
        <v>1140</v>
      </c>
      <c r="G435" s="54">
        <v>10.5</v>
      </c>
      <c r="H435" s="54">
        <v>0</v>
      </c>
      <c r="I435" s="54" t="s">
        <v>45</v>
      </c>
      <c r="J435" s="54" t="s">
        <v>60</v>
      </c>
    </row>
    <row r="436" spans="1:10" ht="12.75" customHeight="1" x14ac:dyDescent="0.35">
      <c r="A436" s="428" t="s">
        <v>1117</v>
      </c>
      <c r="B436" s="429">
        <v>2</v>
      </c>
      <c r="C436" s="428" t="s">
        <v>1116</v>
      </c>
      <c r="D436" s="428" t="s">
        <v>2147</v>
      </c>
      <c r="E436" s="54" t="s">
        <v>1116</v>
      </c>
      <c r="F436" s="54" t="s">
        <v>1121</v>
      </c>
      <c r="G436" s="54">
        <v>65</v>
      </c>
      <c r="H436" s="54">
        <v>0</v>
      </c>
      <c r="I436" s="54" t="s">
        <v>45</v>
      </c>
      <c r="J436" s="54" t="s">
        <v>60</v>
      </c>
    </row>
    <row r="437" spans="1:10" ht="12.75" customHeight="1" x14ac:dyDescent="0.35">
      <c r="A437" s="428" t="s">
        <v>1117</v>
      </c>
      <c r="B437" s="429">
        <v>3</v>
      </c>
      <c r="C437" s="428" t="s">
        <v>1116</v>
      </c>
      <c r="D437" s="428" t="s">
        <v>2148</v>
      </c>
      <c r="E437" s="54" t="s">
        <v>2149</v>
      </c>
      <c r="F437" s="54" t="s">
        <v>1121</v>
      </c>
      <c r="G437" s="54">
        <v>11.5</v>
      </c>
      <c r="H437" s="54">
        <v>0</v>
      </c>
      <c r="I437" s="54" t="s">
        <v>45</v>
      </c>
      <c r="J437" s="54" t="s">
        <v>60</v>
      </c>
    </row>
    <row r="438" spans="1:10" ht="12.75" customHeight="1" x14ac:dyDescent="0.35">
      <c r="A438" s="428" t="s">
        <v>1117</v>
      </c>
      <c r="B438" s="429">
        <v>4</v>
      </c>
      <c r="C438" s="428" t="s">
        <v>1116</v>
      </c>
      <c r="D438" s="428" t="s">
        <v>2150</v>
      </c>
      <c r="E438" s="54" t="s">
        <v>2151</v>
      </c>
      <c r="F438" s="54" t="s">
        <v>1121</v>
      </c>
      <c r="G438" s="54">
        <v>13.5</v>
      </c>
      <c r="H438" s="54">
        <v>0</v>
      </c>
      <c r="I438" s="54" t="s">
        <v>45</v>
      </c>
      <c r="J438" s="54" t="s">
        <v>60</v>
      </c>
    </row>
    <row r="439" spans="1:10" ht="12.75" customHeight="1" x14ac:dyDescent="0.35">
      <c r="A439" s="428" t="s">
        <v>1117</v>
      </c>
      <c r="B439" s="429">
        <v>5</v>
      </c>
      <c r="C439" s="428" t="s">
        <v>1116</v>
      </c>
      <c r="D439" s="428" t="s">
        <v>2152</v>
      </c>
      <c r="E439" s="54" t="s">
        <v>2153</v>
      </c>
      <c r="F439" s="54" t="s">
        <v>1121</v>
      </c>
      <c r="G439" s="54">
        <v>21.5</v>
      </c>
      <c r="H439" s="54">
        <v>0</v>
      </c>
      <c r="I439" s="54" t="s">
        <v>45</v>
      </c>
      <c r="J439" s="54" t="s">
        <v>60</v>
      </c>
    </row>
    <row r="440" spans="1:10" ht="12.75" customHeight="1" x14ac:dyDescent="0.35">
      <c r="A440" s="428" t="s">
        <v>1117</v>
      </c>
      <c r="B440" s="429">
        <v>6</v>
      </c>
      <c r="C440" s="428" t="s">
        <v>1116</v>
      </c>
      <c r="D440" s="428" t="s">
        <v>2154</v>
      </c>
      <c r="E440" s="54" t="s">
        <v>2155</v>
      </c>
      <c r="F440" s="54" t="s">
        <v>1121</v>
      </c>
      <c r="G440" s="54">
        <v>23.5</v>
      </c>
      <c r="H440" s="54">
        <v>0</v>
      </c>
      <c r="I440" s="54" t="s">
        <v>45</v>
      </c>
      <c r="J440" s="54" t="s">
        <v>60</v>
      </c>
    </row>
    <row r="441" spans="1:10" ht="12.75" customHeight="1" x14ac:dyDescent="0.35">
      <c r="A441" s="428" t="s">
        <v>1117</v>
      </c>
      <c r="B441" s="429">
        <v>7</v>
      </c>
      <c r="C441" s="428" t="s">
        <v>1116</v>
      </c>
      <c r="D441" s="428" t="s">
        <v>2156</v>
      </c>
      <c r="E441" s="54" t="s">
        <v>2157</v>
      </c>
      <c r="F441" s="54" t="s">
        <v>1121</v>
      </c>
      <c r="G441" s="54">
        <v>24</v>
      </c>
      <c r="H441" s="54">
        <v>0</v>
      </c>
      <c r="I441" s="54" t="s">
        <v>45</v>
      </c>
      <c r="J441" s="54" t="s">
        <v>60</v>
      </c>
    </row>
    <row r="442" spans="1:10" ht="12.75" customHeight="1" x14ac:dyDescent="0.35">
      <c r="A442" s="428" t="s">
        <v>1117</v>
      </c>
      <c r="B442" s="429">
        <v>8</v>
      </c>
      <c r="C442" s="428" t="s">
        <v>1116</v>
      </c>
      <c r="D442" s="428" t="s">
        <v>2158</v>
      </c>
      <c r="E442" s="54" t="s">
        <v>2159</v>
      </c>
      <c r="F442" s="54" t="s">
        <v>1121</v>
      </c>
      <c r="G442" s="54">
        <v>50.5</v>
      </c>
      <c r="H442" s="54">
        <v>0</v>
      </c>
      <c r="I442" s="54" t="s">
        <v>45</v>
      </c>
      <c r="J442" s="54" t="s">
        <v>60</v>
      </c>
    </row>
    <row r="443" spans="1:10" ht="12.75" customHeight="1" x14ac:dyDescent="0.35">
      <c r="A443" s="428" t="s">
        <v>1117</v>
      </c>
      <c r="B443" s="429">
        <v>9</v>
      </c>
      <c r="C443" s="428" t="s">
        <v>1116</v>
      </c>
      <c r="D443" s="428" t="s">
        <v>2160</v>
      </c>
      <c r="E443" s="54" t="s">
        <v>2161</v>
      </c>
      <c r="F443" s="54" t="s">
        <v>1121</v>
      </c>
      <c r="G443" s="54">
        <v>21.5</v>
      </c>
      <c r="H443" s="54">
        <v>0</v>
      </c>
      <c r="I443" s="54" t="s">
        <v>45</v>
      </c>
      <c r="J443" s="54" t="s">
        <v>60</v>
      </c>
    </row>
    <row r="444" spans="1:10" ht="12.75" customHeight="1" x14ac:dyDescent="0.35">
      <c r="A444" s="428" t="s">
        <v>1117</v>
      </c>
      <c r="B444" s="429">
        <v>10</v>
      </c>
      <c r="C444" s="428" t="s">
        <v>1116</v>
      </c>
      <c r="D444" s="428" t="s">
        <v>2162</v>
      </c>
      <c r="E444" s="54" t="s">
        <v>2163</v>
      </c>
      <c r="F444" s="54" t="s">
        <v>1121</v>
      </c>
      <c r="G444" s="54">
        <v>30</v>
      </c>
      <c r="H444" s="54">
        <v>0</v>
      </c>
      <c r="I444" s="54" t="s">
        <v>45</v>
      </c>
      <c r="J444" s="54" t="s">
        <v>60</v>
      </c>
    </row>
    <row r="445" spans="1:10" ht="12.75" customHeight="1" x14ac:dyDescent="0.35">
      <c r="A445" s="428" t="s">
        <v>1117</v>
      </c>
      <c r="B445" s="429">
        <v>11</v>
      </c>
      <c r="C445" s="428" t="s">
        <v>1116</v>
      </c>
      <c r="D445" s="428" t="s">
        <v>2164</v>
      </c>
      <c r="E445" s="54" t="s">
        <v>2165</v>
      </c>
      <c r="F445" s="54" t="s">
        <v>1121</v>
      </c>
      <c r="G445" s="54">
        <v>66</v>
      </c>
      <c r="H445" s="54">
        <v>0</v>
      </c>
      <c r="I445" s="54" t="s">
        <v>45</v>
      </c>
      <c r="J445" s="54" t="s">
        <v>60</v>
      </c>
    </row>
    <row r="446" spans="1:10" ht="12.75" customHeight="1" x14ac:dyDescent="0.35">
      <c r="A446" s="428" t="s">
        <v>1117</v>
      </c>
      <c r="B446" s="429">
        <v>12</v>
      </c>
      <c r="C446" s="428" t="s">
        <v>1116</v>
      </c>
      <c r="D446" s="428" t="s">
        <v>2166</v>
      </c>
      <c r="E446" s="54" t="s">
        <v>2167</v>
      </c>
      <c r="F446" s="54" t="s">
        <v>1140</v>
      </c>
      <c r="G446" s="54">
        <v>34.5</v>
      </c>
      <c r="H446" s="54">
        <v>0</v>
      </c>
      <c r="I446" s="54" t="s">
        <v>45</v>
      </c>
      <c r="J446" s="54" t="s">
        <v>60</v>
      </c>
    </row>
    <row r="447" spans="1:10" ht="12.75" customHeight="1" x14ac:dyDescent="0.35">
      <c r="A447" s="428" t="s">
        <v>1117</v>
      </c>
      <c r="B447" s="429">
        <v>13</v>
      </c>
      <c r="C447" s="428" t="s">
        <v>1116</v>
      </c>
      <c r="D447" s="428" t="s">
        <v>2168</v>
      </c>
      <c r="E447" s="54" t="s">
        <v>2169</v>
      </c>
      <c r="F447" s="54" t="s">
        <v>1121</v>
      </c>
      <c r="G447" s="54">
        <v>18.5</v>
      </c>
      <c r="H447" s="54">
        <v>23.5</v>
      </c>
      <c r="I447" s="54" t="s">
        <v>45</v>
      </c>
      <c r="J447" s="54" t="s">
        <v>60</v>
      </c>
    </row>
    <row r="448" spans="1:10" ht="12.75" customHeight="1" x14ac:dyDescent="0.35">
      <c r="A448" s="428" t="s">
        <v>1117</v>
      </c>
      <c r="B448" s="429">
        <v>14</v>
      </c>
      <c r="C448" s="428" t="s">
        <v>1116</v>
      </c>
      <c r="D448" s="428" t="s">
        <v>2170</v>
      </c>
      <c r="E448" s="54" t="s">
        <v>2171</v>
      </c>
      <c r="F448" s="54" t="s">
        <v>1121</v>
      </c>
      <c r="G448" s="54">
        <v>18.5</v>
      </c>
      <c r="H448" s="54">
        <v>0</v>
      </c>
      <c r="I448" s="54" t="s">
        <v>45</v>
      </c>
      <c r="J448" s="54" t="s">
        <v>60</v>
      </c>
    </row>
    <row r="449" spans="1:10" ht="12.75" customHeight="1" x14ac:dyDescent="0.35">
      <c r="A449" s="428" t="s">
        <v>1117</v>
      </c>
      <c r="B449" s="429">
        <v>15</v>
      </c>
      <c r="C449" s="428" t="s">
        <v>1116</v>
      </c>
      <c r="D449" s="428" t="s">
        <v>2172</v>
      </c>
      <c r="E449" s="54" t="s">
        <v>2173</v>
      </c>
      <c r="F449" s="54" t="s">
        <v>1121</v>
      </c>
      <c r="G449" s="54">
        <v>25</v>
      </c>
      <c r="H449" s="54">
        <v>0</v>
      </c>
      <c r="I449" s="54" t="s">
        <v>45</v>
      </c>
      <c r="J449" s="54" t="s">
        <v>60</v>
      </c>
    </row>
    <row r="450" spans="1:10" ht="12.75" customHeight="1" x14ac:dyDescent="0.35">
      <c r="A450" s="428" t="s">
        <v>1117</v>
      </c>
      <c r="B450" s="429">
        <v>16</v>
      </c>
      <c r="C450" s="428" t="s">
        <v>1116</v>
      </c>
      <c r="D450" s="428" t="s">
        <v>2174</v>
      </c>
      <c r="E450" s="54" t="s">
        <v>2175</v>
      </c>
      <c r="F450" s="54" t="s">
        <v>1121</v>
      </c>
      <c r="G450" s="54">
        <v>49</v>
      </c>
      <c r="H450" s="54">
        <v>0</v>
      </c>
      <c r="I450" s="54" t="s">
        <v>45</v>
      </c>
      <c r="J450" s="54" t="s">
        <v>61</v>
      </c>
    </row>
    <row r="451" spans="1:10" ht="12.75" customHeight="1" x14ac:dyDescent="0.35">
      <c r="A451" s="428" t="s">
        <v>1117</v>
      </c>
      <c r="B451" s="429">
        <v>17</v>
      </c>
      <c r="C451" s="428" t="s">
        <v>1116</v>
      </c>
      <c r="D451" s="428" t="s">
        <v>2176</v>
      </c>
      <c r="E451" s="54" t="s">
        <v>2177</v>
      </c>
      <c r="F451" s="54" t="s">
        <v>1121</v>
      </c>
      <c r="G451" s="54">
        <v>38.5</v>
      </c>
      <c r="H451" s="54">
        <v>0</v>
      </c>
      <c r="I451" s="54" t="s">
        <v>45</v>
      </c>
      <c r="J451" s="54" t="s">
        <v>61</v>
      </c>
    </row>
    <row r="452" spans="1:10" ht="12.75" customHeight="1" x14ac:dyDescent="0.35">
      <c r="A452" s="428" t="s">
        <v>1105</v>
      </c>
      <c r="B452" s="429">
        <v>1</v>
      </c>
      <c r="C452" s="428" t="s">
        <v>1104</v>
      </c>
      <c r="D452" s="428" t="s">
        <v>2178</v>
      </c>
      <c r="E452" s="54" t="s">
        <v>1494</v>
      </c>
      <c r="F452" s="54" t="s">
        <v>1121</v>
      </c>
      <c r="G452" s="54">
        <v>60</v>
      </c>
      <c r="H452" s="54">
        <v>0</v>
      </c>
      <c r="I452" s="54" t="s">
        <v>43</v>
      </c>
      <c r="J452" s="54" t="s">
        <v>60</v>
      </c>
    </row>
    <row r="453" spans="1:10" ht="12.75" customHeight="1" x14ac:dyDescent="0.35">
      <c r="A453" s="428" t="s">
        <v>1105</v>
      </c>
      <c r="B453" s="429">
        <v>2</v>
      </c>
      <c r="C453" s="428" t="s">
        <v>1104</v>
      </c>
      <c r="D453" s="428" t="s">
        <v>2179</v>
      </c>
      <c r="E453" s="54" t="s">
        <v>2180</v>
      </c>
      <c r="F453" s="54" t="s">
        <v>1121</v>
      </c>
      <c r="G453" s="54">
        <v>53.5</v>
      </c>
      <c r="H453" s="54">
        <v>0</v>
      </c>
      <c r="I453" s="54" t="s">
        <v>43</v>
      </c>
      <c r="J453" s="54" t="s">
        <v>60</v>
      </c>
    </row>
    <row r="454" spans="1:10" ht="12.75" customHeight="1" x14ac:dyDescent="0.35">
      <c r="A454" s="428" t="s">
        <v>1105</v>
      </c>
      <c r="B454" s="429">
        <v>3</v>
      </c>
      <c r="C454" s="428" t="s">
        <v>1104</v>
      </c>
      <c r="D454" s="428" t="s">
        <v>2181</v>
      </c>
      <c r="E454" s="54" t="s">
        <v>2182</v>
      </c>
      <c r="F454" s="54" t="s">
        <v>1121</v>
      </c>
      <c r="G454" s="54">
        <v>26</v>
      </c>
      <c r="H454" s="54">
        <v>0</v>
      </c>
      <c r="I454" s="54" t="s">
        <v>43</v>
      </c>
      <c r="J454" s="54" t="s">
        <v>60</v>
      </c>
    </row>
    <row r="455" spans="1:10" ht="12.75" customHeight="1" x14ac:dyDescent="0.35">
      <c r="A455" s="428" t="s">
        <v>1105</v>
      </c>
      <c r="B455" s="429">
        <v>4</v>
      </c>
      <c r="C455" s="428" t="s">
        <v>1104</v>
      </c>
      <c r="D455" s="428" t="s">
        <v>2183</v>
      </c>
      <c r="E455" s="54" t="s">
        <v>2184</v>
      </c>
      <c r="F455" s="54" t="s">
        <v>1121</v>
      </c>
      <c r="G455" s="54">
        <v>29.5</v>
      </c>
      <c r="H455" s="54">
        <v>0</v>
      </c>
      <c r="I455" s="54" t="s">
        <v>43</v>
      </c>
      <c r="J455" s="54" t="s">
        <v>60</v>
      </c>
    </row>
    <row r="456" spans="1:10" ht="12.75" customHeight="1" x14ac:dyDescent="0.35">
      <c r="A456" s="428" t="s">
        <v>1105</v>
      </c>
      <c r="B456" s="429">
        <v>5</v>
      </c>
      <c r="C456" s="428" t="s">
        <v>1104</v>
      </c>
      <c r="D456" s="428" t="s">
        <v>2185</v>
      </c>
      <c r="E456" s="54" t="s">
        <v>2186</v>
      </c>
      <c r="F456" s="54" t="s">
        <v>1121</v>
      </c>
      <c r="G456" s="54">
        <v>30</v>
      </c>
      <c r="H456" s="54">
        <v>0</v>
      </c>
      <c r="I456" s="54" t="s">
        <v>43</v>
      </c>
      <c r="J456" s="54" t="s">
        <v>60</v>
      </c>
    </row>
    <row r="457" spans="1:10" ht="12.75" customHeight="1" x14ac:dyDescent="0.35">
      <c r="A457" s="428" t="s">
        <v>1105</v>
      </c>
      <c r="B457" s="429">
        <v>6</v>
      </c>
      <c r="C457" s="428" t="s">
        <v>1104</v>
      </c>
      <c r="D457" s="428" t="s">
        <v>2187</v>
      </c>
      <c r="E457" s="54" t="s">
        <v>2188</v>
      </c>
      <c r="F457" s="54" t="s">
        <v>1121</v>
      </c>
      <c r="G457" s="54">
        <v>45</v>
      </c>
      <c r="H457" s="54">
        <v>0</v>
      </c>
      <c r="I457" s="54" t="s">
        <v>43</v>
      </c>
      <c r="J457" s="54" t="s">
        <v>60</v>
      </c>
    </row>
    <row r="458" spans="1:10" ht="12.75" customHeight="1" x14ac:dyDescent="0.35">
      <c r="A458" s="428" t="s">
        <v>1105</v>
      </c>
      <c r="B458" s="429">
        <v>7</v>
      </c>
      <c r="C458" s="428" t="s">
        <v>1104</v>
      </c>
      <c r="D458" s="428" t="s">
        <v>2189</v>
      </c>
      <c r="E458" s="54" t="s">
        <v>2190</v>
      </c>
      <c r="F458" s="54" t="s">
        <v>1121</v>
      </c>
      <c r="G458" s="54">
        <v>26</v>
      </c>
      <c r="H458" s="54">
        <v>0</v>
      </c>
      <c r="I458" s="54" t="s">
        <v>43</v>
      </c>
      <c r="J458" s="54" t="s">
        <v>60</v>
      </c>
    </row>
    <row r="459" spans="1:10" ht="12.75" customHeight="1" x14ac:dyDescent="0.35">
      <c r="A459" s="428" t="s">
        <v>1105</v>
      </c>
      <c r="B459" s="429">
        <v>8</v>
      </c>
      <c r="C459" s="428" t="s">
        <v>1104</v>
      </c>
      <c r="D459" s="428" t="s">
        <v>2191</v>
      </c>
      <c r="E459" s="54" t="s">
        <v>2192</v>
      </c>
      <c r="F459" s="54" t="s">
        <v>1121</v>
      </c>
      <c r="G459" s="54">
        <v>36.5</v>
      </c>
      <c r="H459" s="54">
        <v>0</v>
      </c>
      <c r="I459" s="54" t="s">
        <v>43</v>
      </c>
      <c r="J459" s="54" t="s">
        <v>60</v>
      </c>
    </row>
    <row r="460" spans="1:10" ht="12.75" customHeight="1" x14ac:dyDescent="0.35">
      <c r="A460" s="428" t="s">
        <v>1105</v>
      </c>
      <c r="B460" s="429">
        <v>9</v>
      </c>
      <c r="C460" s="428" t="s">
        <v>1104</v>
      </c>
      <c r="D460" s="428" t="s">
        <v>2193</v>
      </c>
      <c r="E460" s="54" t="s">
        <v>2194</v>
      </c>
      <c r="F460" s="54" t="s">
        <v>1121</v>
      </c>
      <c r="G460" s="54">
        <v>17</v>
      </c>
      <c r="H460" s="54">
        <v>0</v>
      </c>
      <c r="I460" s="54" t="s">
        <v>43</v>
      </c>
      <c r="J460" s="54" t="s">
        <v>60</v>
      </c>
    </row>
    <row r="461" spans="1:10" ht="12.75" customHeight="1" x14ac:dyDescent="0.35">
      <c r="A461" s="428" t="s">
        <v>1105</v>
      </c>
      <c r="B461" s="429">
        <v>10</v>
      </c>
      <c r="C461" s="428" t="s">
        <v>1104</v>
      </c>
      <c r="D461" s="428" t="s">
        <v>2195</v>
      </c>
      <c r="E461" s="54" t="s">
        <v>2196</v>
      </c>
      <c r="F461" s="54" t="s">
        <v>1121</v>
      </c>
      <c r="G461" s="54">
        <v>26</v>
      </c>
      <c r="H461" s="54">
        <v>0</v>
      </c>
      <c r="I461" s="54" t="s">
        <v>43</v>
      </c>
      <c r="J461" s="54" t="s">
        <v>60</v>
      </c>
    </row>
    <row r="462" spans="1:10" ht="12.75" customHeight="1" x14ac:dyDescent="0.35">
      <c r="A462" s="428" t="s">
        <v>1105</v>
      </c>
      <c r="B462" s="429">
        <v>11</v>
      </c>
      <c r="C462" s="428" t="s">
        <v>1104</v>
      </c>
      <c r="D462" s="428" t="s">
        <v>2197</v>
      </c>
      <c r="E462" s="54" t="s">
        <v>2198</v>
      </c>
      <c r="F462" s="54" t="s">
        <v>1121</v>
      </c>
      <c r="G462" s="54">
        <v>20</v>
      </c>
      <c r="H462" s="54">
        <v>0</v>
      </c>
      <c r="I462" s="54" t="s">
        <v>43</v>
      </c>
      <c r="J462" s="54" t="s">
        <v>60</v>
      </c>
    </row>
    <row r="463" spans="1:10" ht="12.75" customHeight="1" x14ac:dyDescent="0.35">
      <c r="A463" s="428" t="s">
        <v>1105</v>
      </c>
      <c r="B463" s="429">
        <v>12</v>
      </c>
      <c r="C463" s="428" t="s">
        <v>1104</v>
      </c>
      <c r="D463" s="428" t="s">
        <v>2199</v>
      </c>
      <c r="E463" s="54" t="s">
        <v>2200</v>
      </c>
      <c r="F463" s="54" t="s">
        <v>1121</v>
      </c>
      <c r="G463" s="54">
        <v>26</v>
      </c>
      <c r="H463" s="54">
        <v>0</v>
      </c>
      <c r="I463" s="54" t="s">
        <v>43</v>
      </c>
      <c r="J463" s="54" t="s">
        <v>60</v>
      </c>
    </row>
    <row r="464" spans="1:10" ht="12.75" customHeight="1" x14ac:dyDescent="0.35">
      <c r="A464" s="428" t="s">
        <v>1105</v>
      </c>
      <c r="B464" s="429">
        <v>13</v>
      </c>
      <c r="C464" s="428" t="s">
        <v>1104</v>
      </c>
      <c r="D464" s="428" t="s">
        <v>2201</v>
      </c>
      <c r="E464" s="54" t="s">
        <v>2202</v>
      </c>
      <c r="F464" s="54" t="s">
        <v>1121</v>
      </c>
      <c r="G464" s="54">
        <v>6</v>
      </c>
      <c r="H464" s="54">
        <v>0</v>
      </c>
      <c r="I464" s="54" t="s">
        <v>43</v>
      </c>
      <c r="J464" s="54" t="s">
        <v>60</v>
      </c>
    </row>
    <row r="465" spans="1:10" ht="12.75" customHeight="1" x14ac:dyDescent="0.35">
      <c r="A465" s="428" t="s">
        <v>1105</v>
      </c>
      <c r="B465" s="429">
        <v>14</v>
      </c>
      <c r="C465" s="428" t="s">
        <v>1104</v>
      </c>
      <c r="D465" s="428" t="s">
        <v>2203</v>
      </c>
      <c r="E465" s="54" t="s">
        <v>2204</v>
      </c>
      <c r="F465" s="54" t="s">
        <v>1121</v>
      </c>
      <c r="G465" s="54">
        <v>8</v>
      </c>
      <c r="H465" s="54">
        <v>0</v>
      </c>
      <c r="I465" s="54" t="s">
        <v>43</v>
      </c>
      <c r="J465" s="54" t="s">
        <v>60</v>
      </c>
    </row>
    <row r="466" spans="1:10" ht="12.75" customHeight="1" x14ac:dyDescent="0.35">
      <c r="A466" s="428" t="s">
        <v>1105</v>
      </c>
      <c r="B466" s="429">
        <v>15</v>
      </c>
      <c r="C466" s="428" t="s">
        <v>1104</v>
      </c>
      <c r="D466" s="428" t="s">
        <v>2205</v>
      </c>
      <c r="E466" s="54" t="s">
        <v>2206</v>
      </c>
      <c r="F466" s="54" t="s">
        <v>1121</v>
      </c>
      <c r="G466" s="54">
        <v>6</v>
      </c>
      <c r="H466" s="54">
        <v>0</v>
      </c>
      <c r="I466" s="54" t="s">
        <v>43</v>
      </c>
      <c r="J466" s="54" t="s">
        <v>60</v>
      </c>
    </row>
    <row r="467" spans="1:10" ht="12.75" customHeight="1" x14ac:dyDescent="0.35">
      <c r="A467" s="428" t="s">
        <v>1105</v>
      </c>
      <c r="B467" s="429">
        <v>16</v>
      </c>
      <c r="C467" s="428" t="s">
        <v>1104</v>
      </c>
      <c r="D467" s="428" t="s">
        <v>2207</v>
      </c>
      <c r="E467" s="54" t="s">
        <v>2208</v>
      </c>
      <c r="F467" s="54" t="s">
        <v>1121</v>
      </c>
      <c r="G467" s="54">
        <v>8</v>
      </c>
      <c r="H467" s="54">
        <v>0</v>
      </c>
      <c r="I467" s="54" t="s">
        <v>43</v>
      </c>
      <c r="J467" s="54" t="s">
        <v>60</v>
      </c>
    </row>
    <row r="468" spans="1:10" ht="12.75" customHeight="1" x14ac:dyDescent="0.35">
      <c r="A468" s="428" t="s">
        <v>1105</v>
      </c>
      <c r="B468" s="429">
        <v>17</v>
      </c>
      <c r="C468" s="428" t="s">
        <v>1104</v>
      </c>
      <c r="D468" s="428" t="s">
        <v>2209</v>
      </c>
      <c r="E468" s="54" t="s">
        <v>2210</v>
      </c>
      <c r="F468" s="54" t="s">
        <v>1121</v>
      </c>
      <c r="G468" s="54">
        <v>17</v>
      </c>
      <c r="H468" s="54">
        <v>0</v>
      </c>
      <c r="I468" s="54" t="s">
        <v>43</v>
      </c>
      <c r="J468" s="54" t="s">
        <v>60</v>
      </c>
    </row>
    <row r="469" spans="1:10" ht="12.75" customHeight="1" x14ac:dyDescent="0.35">
      <c r="A469" s="428" t="s">
        <v>1105</v>
      </c>
      <c r="B469" s="429">
        <v>18</v>
      </c>
      <c r="C469" s="428" t="s">
        <v>1104</v>
      </c>
      <c r="D469" s="428" t="s">
        <v>2211</v>
      </c>
      <c r="E469" s="54" t="s">
        <v>1889</v>
      </c>
      <c r="F469" s="54" t="s">
        <v>1140</v>
      </c>
      <c r="G469" s="54">
        <v>20</v>
      </c>
      <c r="H469" s="54">
        <v>0</v>
      </c>
      <c r="I469" s="54" t="s">
        <v>43</v>
      </c>
      <c r="J469" s="54" t="s">
        <v>60</v>
      </c>
    </row>
    <row r="470" spans="1:10" ht="12.75" customHeight="1" x14ac:dyDescent="0.35">
      <c r="A470" s="428" t="s">
        <v>1085</v>
      </c>
      <c r="B470" s="429">
        <v>1</v>
      </c>
      <c r="C470" s="428" t="s">
        <v>1084</v>
      </c>
      <c r="D470" s="428" t="s">
        <v>2212</v>
      </c>
      <c r="E470" s="54" t="s">
        <v>2213</v>
      </c>
      <c r="F470" s="54" t="s">
        <v>1121</v>
      </c>
      <c r="G470" s="54">
        <v>27.5</v>
      </c>
      <c r="H470" s="54">
        <v>0</v>
      </c>
      <c r="I470" s="54" t="s">
        <v>45</v>
      </c>
      <c r="J470" s="54" t="s">
        <v>60</v>
      </c>
    </row>
    <row r="471" spans="1:10" ht="12.75" customHeight="1" x14ac:dyDescent="0.35">
      <c r="A471" s="428" t="s">
        <v>1085</v>
      </c>
      <c r="B471" s="429">
        <v>2</v>
      </c>
      <c r="C471" s="428" t="s">
        <v>1084</v>
      </c>
      <c r="D471" s="428" t="s">
        <v>2214</v>
      </c>
      <c r="E471" s="54" t="s">
        <v>1409</v>
      </c>
      <c r="F471" s="54" t="s">
        <v>1121</v>
      </c>
      <c r="G471" s="54">
        <v>41</v>
      </c>
      <c r="H471" s="54">
        <v>0</v>
      </c>
      <c r="I471" s="54" t="s">
        <v>45</v>
      </c>
      <c r="J471" s="54" t="s">
        <v>60</v>
      </c>
    </row>
    <row r="472" spans="1:10" ht="12.75" customHeight="1" x14ac:dyDescent="0.35">
      <c r="A472" s="428" t="s">
        <v>1085</v>
      </c>
      <c r="B472" s="429">
        <v>3</v>
      </c>
      <c r="C472" s="428" t="s">
        <v>1084</v>
      </c>
      <c r="D472" s="428" t="s">
        <v>2215</v>
      </c>
      <c r="E472" s="54" t="s">
        <v>2216</v>
      </c>
      <c r="F472" s="54" t="s">
        <v>1121</v>
      </c>
      <c r="G472" s="54">
        <v>27.5</v>
      </c>
      <c r="H472" s="54">
        <v>0</v>
      </c>
      <c r="I472" s="54" t="s">
        <v>45</v>
      </c>
      <c r="J472" s="54" t="s">
        <v>60</v>
      </c>
    </row>
    <row r="473" spans="1:10" ht="12.75" customHeight="1" x14ac:dyDescent="0.35">
      <c r="A473" s="428" t="s">
        <v>1085</v>
      </c>
      <c r="B473" s="429">
        <v>4</v>
      </c>
      <c r="C473" s="428" t="s">
        <v>1084</v>
      </c>
      <c r="D473" s="428" t="s">
        <v>2217</v>
      </c>
      <c r="E473" s="54" t="s">
        <v>2218</v>
      </c>
      <c r="F473" s="54" t="s">
        <v>1121</v>
      </c>
      <c r="G473" s="54">
        <v>12</v>
      </c>
      <c r="H473" s="54">
        <v>0</v>
      </c>
      <c r="I473" s="54" t="s">
        <v>44</v>
      </c>
      <c r="J473" s="54" t="s">
        <v>61</v>
      </c>
    </row>
    <row r="474" spans="1:10" ht="12.75" customHeight="1" x14ac:dyDescent="0.35">
      <c r="A474" s="428" t="s">
        <v>1085</v>
      </c>
      <c r="B474" s="429">
        <v>5</v>
      </c>
      <c r="C474" s="428" t="s">
        <v>1084</v>
      </c>
      <c r="D474" s="428" t="s">
        <v>2219</v>
      </c>
      <c r="E474" s="54" t="s">
        <v>2220</v>
      </c>
      <c r="F474" s="54" t="s">
        <v>1121</v>
      </c>
      <c r="G474" s="54">
        <v>33</v>
      </c>
      <c r="H474" s="54">
        <v>0</v>
      </c>
      <c r="I474" s="54" t="s">
        <v>45</v>
      </c>
      <c r="J474" s="54" t="s">
        <v>60</v>
      </c>
    </row>
    <row r="475" spans="1:10" ht="12.75" customHeight="1" x14ac:dyDescent="0.35">
      <c r="A475" s="428" t="s">
        <v>1085</v>
      </c>
      <c r="B475" s="429">
        <v>6</v>
      </c>
      <c r="C475" s="428" t="s">
        <v>1084</v>
      </c>
      <c r="D475" s="428" t="s">
        <v>2221</v>
      </c>
      <c r="E475" s="54" t="s">
        <v>2222</v>
      </c>
      <c r="F475" s="54" t="s">
        <v>1121</v>
      </c>
      <c r="G475" s="54">
        <v>57</v>
      </c>
      <c r="H475" s="54">
        <v>43</v>
      </c>
      <c r="I475" s="54" t="s">
        <v>45</v>
      </c>
      <c r="J475" s="54" t="s">
        <v>60</v>
      </c>
    </row>
    <row r="476" spans="1:10" ht="12.75" customHeight="1" x14ac:dyDescent="0.35">
      <c r="A476" s="428" t="s">
        <v>1085</v>
      </c>
      <c r="B476" s="429">
        <v>7</v>
      </c>
      <c r="C476" s="428" t="s">
        <v>1084</v>
      </c>
      <c r="D476" s="428" t="s">
        <v>2223</v>
      </c>
      <c r="E476" s="54" t="s">
        <v>2224</v>
      </c>
      <c r="F476" s="54" t="s">
        <v>1121</v>
      </c>
      <c r="G476" s="54">
        <v>28.5</v>
      </c>
      <c r="H476" s="54">
        <v>0</v>
      </c>
      <c r="I476" s="54" t="s">
        <v>45</v>
      </c>
      <c r="J476" s="54" t="s">
        <v>60</v>
      </c>
    </row>
    <row r="477" spans="1:10" ht="12.75" customHeight="1" x14ac:dyDescent="0.35">
      <c r="A477" s="428" t="s">
        <v>1085</v>
      </c>
      <c r="B477" s="429">
        <v>8</v>
      </c>
      <c r="C477" s="428" t="s">
        <v>1084</v>
      </c>
      <c r="D477" s="428" t="s">
        <v>2225</v>
      </c>
      <c r="E477" s="54" t="s">
        <v>2226</v>
      </c>
      <c r="F477" s="54" t="s">
        <v>1121</v>
      </c>
      <c r="G477" s="54">
        <v>28.5</v>
      </c>
      <c r="H477" s="54">
        <v>0</v>
      </c>
      <c r="I477" s="54" t="s">
        <v>45</v>
      </c>
      <c r="J477" s="54" t="s">
        <v>60</v>
      </c>
    </row>
    <row r="478" spans="1:10" ht="12.75" customHeight="1" x14ac:dyDescent="0.35">
      <c r="A478" s="428" t="s">
        <v>1085</v>
      </c>
      <c r="B478" s="429">
        <v>9</v>
      </c>
      <c r="C478" s="428" t="s">
        <v>1084</v>
      </c>
      <c r="D478" s="428" t="s">
        <v>2227</v>
      </c>
      <c r="E478" s="54" t="s">
        <v>2228</v>
      </c>
      <c r="F478" s="54" t="s">
        <v>1121</v>
      </c>
      <c r="G478" s="54">
        <v>33.5</v>
      </c>
      <c r="H478" s="54">
        <v>0</v>
      </c>
      <c r="I478" s="54" t="s">
        <v>45</v>
      </c>
      <c r="J478" s="54" t="s">
        <v>60</v>
      </c>
    </row>
    <row r="479" spans="1:10" ht="12.75" customHeight="1" x14ac:dyDescent="0.35">
      <c r="A479" s="428" t="s">
        <v>1085</v>
      </c>
      <c r="B479" s="429">
        <v>10</v>
      </c>
      <c r="C479" s="428" t="s">
        <v>1084</v>
      </c>
      <c r="D479" s="428" t="s">
        <v>2229</v>
      </c>
      <c r="E479" s="54" t="s">
        <v>2230</v>
      </c>
      <c r="F479" s="54" t="s">
        <v>1121</v>
      </c>
      <c r="G479" s="54">
        <v>29.5</v>
      </c>
      <c r="H479" s="54">
        <v>0</v>
      </c>
      <c r="I479" s="54" t="s">
        <v>45</v>
      </c>
      <c r="J479" s="54" t="s">
        <v>60</v>
      </c>
    </row>
    <row r="480" spans="1:10" ht="12.75" customHeight="1" x14ac:dyDescent="0.35">
      <c r="A480" s="428" t="s">
        <v>1085</v>
      </c>
      <c r="B480" s="429">
        <v>11</v>
      </c>
      <c r="C480" s="428" t="s">
        <v>1084</v>
      </c>
      <c r="D480" s="428" t="s">
        <v>2231</v>
      </c>
      <c r="E480" s="54" t="s">
        <v>2232</v>
      </c>
      <c r="F480" s="54" t="s">
        <v>1121</v>
      </c>
      <c r="G480" s="54">
        <v>23.5</v>
      </c>
      <c r="H480" s="54">
        <v>0</v>
      </c>
      <c r="I480" s="54" t="s">
        <v>45</v>
      </c>
      <c r="J480" s="54" t="s">
        <v>60</v>
      </c>
    </row>
    <row r="481" spans="1:10" ht="12.75" customHeight="1" x14ac:dyDescent="0.35">
      <c r="A481" s="428" t="s">
        <v>1085</v>
      </c>
      <c r="B481" s="429">
        <v>12</v>
      </c>
      <c r="C481" s="428" t="s">
        <v>1084</v>
      </c>
      <c r="D481" s="428" t="s">
        <v>2233</v>
      </c>
      <c r="E481" s="54" t="s">
        <v>2234</v>
      </c>
      <c r="F481" s="54" t="s">
        <v>1121</v>
      </c>
      <c r="G481" s="54">
        <v>44.5</v>
      </c>
      <c r="H481" s="54">
        <v>0</v>
      </c>
      <c r="I481" s="54" t="s">
        <v>45</v>
      </c>
      <c r="J481" s="54" t="s">
        <v>60</v>
      </c>
    </row>
    <row r="482" spans="1:10" ht="12.75" customHeight="1" x14ac:dyDescent="0.35">
      <c r="A482" s="428" t="s">
        <v>1085</v>
      </c>
      <c r="B482" s="429">
        <v>13</v>
      </c>
      <c r="C482" s="428" t="s">
        <v>1084</v>
      </c>
      <c r="D482" s="428" t="s">
        <v>2235</v>
      </c>
      <c r="E482" s="54" t="s">
        <v>2236</v>
      </c>
      <c r="F482" s="54" t="s">
        <v>1121</v>
      </c>
      <c r="G482" s="54">
        <v>104.5</v>
      </c>
      <c r="H482" s="54">
        <v>0</v>
      </c>
      <c r="I482" s="54" t="s">
        <v>45</v>
      </c>
      <c r="J482" s="54" t="s">
        <v>60</v>
      </c>
    </row>
    <row r="483" spans="1:10" ht="12.75" customHeight="1" x14ac:dyDescent="0.35">
      <c r="A483" s="428" t="s">
        <v>1067</v>
      </c>
      <c r="B483" s="429">
        <v>1</v>
      </c>
      <c r="C483" s="428" t="s">
        <v>1066</v>
      </c>
      <c r="D483" s="428" t="s">
        <v>2237</v>
      </c>
      <c r="E483" s="54" t="s">
        <v>2238</v>
      </c>
      <c r="F483" s="54" t="s">
        <v>1121</v>
      </c>
      <c r="G483" s="54">
        <v>34</v>
      </c>
      <c r="H483" s="54">
        <v>0</v>
      </c>
      <c r="I483" s="54" t="s">
        <v>43</v>
      </c>
      <c r="J483" s="54" t="s">
        <v>60</v>
      </c>
    </row>
    <row r="484" spans="1:10" ht="12.75" customHeight="1" x14ac:dyDescent="0.35">
      <c r="A484" s="428" t="s">
        <v>1067</v>
      </c>
      <c r="B484" s="429">
        <v>2</v>
      </c>
      <c r="C484" s="428" t="s">
        <v>1066</v>
      </c>
      <c r="D484" s="428" t="s">
        <v>2239</v>
      </c>
      <c r="E484" s="54" t="s">
        <v>2240</v>
      </c>
      <c r="F484" s="54" t="s">
        <v>1121</v>
      </c>
      <c r="G484" s="54">
        <v>34</v>
      </c>
      <c r="H484" s="54">
        <v>0</v>
      </c>
      <c r="I484" s="54" t="s">
        <v>43</v>
      </c>
      <c r="J484" s="54" t="s">
        <v>60</v>
      </c>
    </row>
    <row r="485" spans="1:10" ht="12.75" customHeight="1" x14ac:dyDescent="0.35">
      <c r="A485" s="428" t="s">
        <v>1067</v>
      </c>
      <c r="B485" s="429">
        <v>3</v>
      </c>
      <c r="C485" s="428" t="s">
        <v>1066</v>
      </c>
      <c r="D485" s="428" t="s">
        <v>2241</v>
      </c>
      <c r="E485" s="54" t="s">
        <v>1259</v>
      </c>
      <c r="F485" s="54" t="s">
        <v>1121</v>
      </c>
      <c r="G485" s="54">
        <v>42</v>
      </c>
      <c r="H485" s="54">
        <v>0</v>
      </c>
      <c r="I485" s="54" t="s">
        <v>43</v>
      </c>
      <c r="J485" s="54" t="s">
        <v>60</v>
      </c>
    </row>
    <row r="486" spans="1:10" ht="12.75" customHeight="1" x14ac:dyDescent="0.35">
      <c r="A486" s="428" t="s">
        <v>1067</v>
      </c>
      <c r="B486" s="429">
        <v>4</v>
      </c>
      <c r="C486" s="428" t="s">
        <v>1066</v>
      </c>
      <c r="D486" s="428" t="s">
        <v>2242</v>
      </c>
      <c r="E486" s="54" t="s">
        <v>2243</v>
      </c>
      <c r="F486" s="54" t="s">
        <v>1121</v>
      </c>
      <c r="G486" s="54">
        <v>39</v>
      </c>
      <c r="H486" s="54">
        <v>0</v>
      </c>
      <c r="I486" s="54" t="s">
        <v>43</v>
      </c>
      <c r="J486" s="54" t="s">
        <v>60</v>
      </c>
    </row>
    <row r="487" spans="1:10" ht="12.75" customHeight="1" x14ac:dyDescent="0.35">
      <c r="A487" s="428" t="s">
        <v>1065</v>
      </c>
      <c r="B487" s="429">
        <v>1</v>
      </c>
      <c r="C487" s="428" t="s">
        <v>1064</v>
      </c>
      <c r="D487" s="428" t="s">
        <v>2244</v>
      </c>
      <c r="E487" s="54" t="s">
        <v>2245</v>
      </c>
      <c r="F487" s="54" t="s">
        <v>1121</v>
      </c>
      <c r="G487" s="54">
        <v>15</v>
      </c>
      <c r="H487" s="54">
        <v>0</v>
      </c>
      <c r="I487" s="54" t="s">
        <v>43</v>
      </c>
      <c r="J487" s="54" t="s">
        <v>60</v>
      </c>
    </row>
    <row r="488" spans="1:10" ht="12.75" customHeight="1" x14ac:dyDescent="0.35">
      <c r="A488" s="428" t="s">
        <v>1065</v>
      </c>
      <c r="B488" s="429">
        <v>2</v>
      </c>
      <c r="C488" s="428" t="s">
        <v>1064</v>
      </c>
      <c r="D488" s="428" t="s">
        <v>2246</v>
      </c>
      <c r="E488" s="54" t="s">
        <v>2247</v>
      </c>
      <c r="F488" s="54" t="s">
        <v>1121</v>
      </c>
      <c r="G488" s="54">
        <v>35</v>
      </c>
      <c r="H488" s="54">
        <v>3</v>
      </c>
      <c r="I488" s="54" t="s">
        <v>43</v>
      </c>
      <c r="J488" s="54" t="s">
        <v>60</v>
      </c>
    </row>
    <row r="489" spans="1:10" ht="12.75" customHeight="1" x14ac:dyDescent="0.35">
      <c r="A489" s="428" t="s">
        <v>1065</v>
      </c>
      <c r="B489" s="429">
        <v>3</v>
      </c>
      <c r="C489" s="428" t="s">
        <v>1064</v>
      </c>
      <c r="D489" s="428" t="s">
        <v>2248</v>
      </c>
      <c r="E489" s="54" t="s">
        <v>2249</v>
      </c>
      <c r="F489" s="54" t="s">
        <v>1121</v>
      </c>
      <c r="G489" s="54">
        <v>27</v>
      </c>
      <c r="H489" s="54">
        <v>0</v>
      </c>
      <c r="I489" s="54" t="s">
        <v>43</v>
      </c>
      <c r="J489" s="54" t="s">
        <v>60</v>
      </c>
    </row>
    <row r="490" spans="1:10" ht="12.75" customHeight="1" x14ac:dyDescent="0.35">
      <c r="A490" s="428" t="s">
        <v>1065</v>
      </c>
      <c r="B490" s="429">
        <v>4</v>
      </c>
      <c r="C490" s="428" t="s">
        <v>1064</v>
      </c>
      <c r="D490" s="428" t="s">
        <v>2250</v>
      </c>
      <c r="E490" s="54" t="s">
        <v>2251</v>
      </c>
      <c r="F490" s="54" t="s">
        <v>1121</v>
      </c>
      <c r="G490" s="54">
        <v>31</v>
      </c>
      <c r="H490" s="54">
        <v>0</v>
      </c>
      <c r="I490" s="54" t="s">
        <v>43</v>
      </c>
      <c r="J490" s="54" t="s">
        <v>60</v>
      </c>
    </row>
    <row r="491" spans="1:10" ht="12.75" customHeight="1" x14ac:dyDescent="0.35">
      <c r="A491" s="428" t="s">
        <v>1065</v>
      </c>
      <c r="B491" s="429">
        <v>5</v>
      </c>
      <c r="C491" s="428" t="s">
        <v>1064</v>
      </c>
      <c r="D491" s="428" t="s">
        <v>2252</v>
      </c>
      <c r="E491" s="54" t="s">
        <v>2253</v>
      </c>
      <c r="F491" s="54" t="s">
        <v>1121</v>
      </c>
      <c r="G491" s="54">
        <v>38</v>
      </c>
      <c r="H491" s="54">
        <v>0</v>
      </c>
      <c r="I491" s="54" t="s">
        <v>43</v>
      </c>
      <c r="J491" s="54" t="s">
        <v>60</v>
      </c>
    </row>
    <row r="492" spans="1:10" ht="12.75" customHeight="1" x14ac:dyDescent="0.35">
      <c r="A492" s="428" t="s">
        <v>1065</v>
      </c>
      <c r="B492" s="429">
        <v>6</v>
      </c>
      <c r="C492" s="428" t="s">
        <v>1064</v>
      </c>
      <c r="D492" s="428" t="s">
        <v>2254</v>
      </c>
      <c r="E492" s="54" t="s">
        <v>2255</v>
      </c>
      <c r="F492" s="54" t="s">
        <v>1121</v>
      </c>
      <c r="G492" s="54">
        <v>11</v>
      </c>
      <c r="H492" s="54">
        <v>0</v>
      </c>
      <c r="I492" s="54" t="s">
        <v>43</v>
      </c>
      <c r="J492" s="54" t="s">
        <v>60</v>
      </c>
    </row>
    <row r="493" spans="1:10" ht="12.75" customHeight="1" x14ac:dyDescent="0.35">
      <c r="A493" s="428" t="s">
        <v>1065</v>
      </c>
      <c r="B493" s="429">
        <v>7</v>
      </c>
      <c r="C493" s="428" t="s">
        <v>1064</v>
      </c>
      <c r="D493" s="428" t="s">
        <v>2256</v>
      </c>
      <c r="E493" s="54" t="s">
        <v>2257</v>
      </c>
      <c r="F493" s="54" t="s">
        <v>1121</v>
      </c>
      <c r="G493" s="54">
        <v>48</v>
      </c>
      <c r="H493" s="54">
        <v>0</v>
      </c>
      <c r="I493" s="54" t="s">
        <v>43</v>
      </c>
      <c r="J493" s="54" t="s">
        <v>60</v>
      </c>
    </row>
    <row r="494" spans="1:10" ht="12.75" customHeight="1" x14ac:dyDescent="0.35">
      <c r="A494" s="428" t="s">
        <v>1065</v>
      </c>
      <c r="B494" s="429">
        <v>8</v>
      </c>
      <c r="C494" s="428" t="s">
        <v>1064</v>
      </c>
      <c r="D494" s="428" t="s">
        <v>2258</v>
      </c>
      <c r="E494" s="54" t="s">
        <v>2259</v>
      </c>
      <c r="F494" s="54" t="s">
        <v>1121</v>
      </c>
      <c r="G494" s="54">
        <v>15</v>
      </c>
      <c r="H494" s="54">
        <v>0</v>
      </c>
      <c r="I494" s="54" t="s">
        <v>43</v>
      </c>
      <c r="J494" s="54" t="s">
        <v>60</v>
      </c>
    </row>
    <row r="495" spans="1:10" ht="12.75" customHeight="1" x14ac:dyDescent="0.35">
      <c r="A495" s="428" t="s">
        <v>1065</v>
      </c>
      <c r="B495" s="429">
        <v>9</v>
      </c>
      <c r="C495" s="428" t="s">
        <v>1064</v>
      </c>
      <c r="D495" s="428" t="s">
        <v>2260</v>
      </c>
      <c r="E495" s="54" t="s">
        <v>2261</v>
      </c>
      <c r="F495" s="54" t="s">
        <v>1121</v>
      </c>
      <c r="G495" s="54">
        <v>21</v>
      </c>
      <c r="H495" s="54">
        <v>0</v>
      </c>
      <c r="I495" s="54" t="s">
        <v>43</v>
      </c>
      <c r="J495" s="54" t="s">
        <v>60</v>
      </c>
    </row>
    <row r="496" spans="1:10" ht="12.75" customHeight="1" x14ac:dyDescent="0.35">
      <c r="A496" s="428" t="s">
        <v>1065</v>
      </c>
      <c r="B496" s="429">
        <v>10</v>
      </c>
      <c r="C496" s="428" t="s">
        <v>1064</v>
      </c>
      <c r="D496" s="428" t="s">
        <v>2262</v>
      </c>
      <c r="E496" s="54" t="s">
        <v>2263</v>
      </c>
      <c r="F496" s="54" t="s">
        <v>1121</v>
      </c>
      <c r="G496" s="54">
        <v>0</v>
      </c>
      <c r="H496" s="54">
        <v>18</v>
      </c>
      <c r="I496" s="54" t="s">
        <v>44</v>
      </c>
      <c r="J496" s="54" t="s">
        <v>60</v>
      </c>
    </row>
    <row r="497" spans="1:10" ht="12.75" customHeight="1" x14ac:dyDescent="0.35">
      <c r="A497" s="428" t="s">
        <v>1063</v>
      </c>
      <c r="B497" s="429">
        <v>1</v>
      </c>
      <c r="C497" s="428" t="s">
        <v>1062</v>
      </c>
      <c r="D497" s="428" t="s">
        <v>2264</v>
      </c>
      <c r="E497" s="54" t="s">
        <v>2265</v>
      </c>
      <c r="F497" s="54" t="s">
        <v>1121</v>
      </c>
      <c r="G497" s="54">
        <v>23</v>
      </c>
      <c r="H497" s="54">
        <v>0</v>
      </c>
      <c r="I497" s="54" t="s">
        <v>44</v>
      </c>
      <c r="J497" s="54" t="s">
        <v>60</v>
      </c>
    </row>
    <row r="498" spans="1:10" ht="12.75" customHeight="1" x14ac:dyDescent="0.35">
      <c r="A498" s="428" t="s">
        <v>1063</v>
      </c>
      <c r="B498" s="429">
        <v>2</v>
      </c>
      <c r="C498" s="428" t="s">
        <v>1062</v>
      </c>
      <c r="D498" s="428" t="s">
        <v>2266</v>
      </c>
      <c r="E498" s="54" t="s">
        <v>2267</v>
      </c>
      <c r="F498" s="54" t="s">
        <v>1121</v>
      </c>
      <c r="G498" s="54">
        <v>32</v>
      </c>
      <c r="H498" s="54">
        <v>0</v>
      </c>
      <c r="I498" s="54" t="s">
        <v>44</v>
      </c>
      <c r="J498" s="54" t="s">
        <v>60</v>
      </c>
    </row>
    <row r="499" spans="1:10" ht="12.75" customHeight="1" x14ac:dyDescent="0.35">
      <c r="A499" s="428" t="s">
        <v>1063</v>
      </c>
      <c r="B499" s="429">
        <v>3</v>
      </c>
      <c r="C499" s="428" t="s">
        <v>1062</v>
      </c>
      <c r="D499" s="428" t="s">
        <v>2268</v>
      </c>
      <c r="E499" s="54" t="s">
        <v>2269</v>
      </c>
      <c r="F499" s="54" t="s">
        <v>1121</v>
      </c>
      <c r="G499" s="54">
        <v>21</v>
      </c>
      <c r="H499" s="54">
        <v>0</v>
      </c>
      <c r="I499" s="54" t="s">
        <v>44</v>
      </c>
      <c r="J499" s="54" t="s">
        <v>60</v>
      </c>
    </row>
    <row r="500" spans="1:10" ht="12.75" customHeight="1" x14ac:dyDescent="0.35">
      <c r="A500" s="428" t="s">
        <v>1063</v>
      </c>
      <c r="B500" s="429">
        <v>4</v>
      </c>
      <c r="C500" s="428" t="s">
        <v>1062</v>
      </c>
      <c r="D500" s="428" t="s">
        <v>2270</v>
      </c>
      <c r="E500" s="54" t="s">
        <v>2271</v>
      </c>
      <c r="F500" s="54" t="s">
        <v>1121</v>
      </c>
      <c r="G500" s="54">
        <v>24</v>
      </c>
      <c r="H500" s="54">
        <v>0</v>
      </c>
      <c r="I500" s="54" t="s">
        <v>43</v>
      </c>
      <c r="J500" s="54" t="s">
        <v>60</v>
      </c>
    </row>
    <row r="501" spans="1:10" ht="12.75" customHeight="1" x14ac:dyDescent="0.35">
      <c r="A501" s="428" t="s">
        <v>1063</v>
      </c>
      <c r="B501" s="429">
        <v>5</v>
      </c>
      <c r="C501" s="428" t="s">
        <v>1062</v>
      </c>
      <c r="D501" s="428" t="s">
        <v>2272</v>
      </c>
      <c r="E501" s="54" t="s">
        <v>936</v>
      </c>
      <c r="F501" s="54" t="s">
        <v>1121</v>
      </c>
      <c r="G501" s="54">
        <v>24.5</v>
      </c>
      <c r="H501" s="54">
        <v>0</v>
      </c>
      <c r="I501" s="54" t="s">
        <v>43</v>
      </c>
      <c r="J501" s="54" t="s">
        <v>60</v>
      </c>
    </row>
    <row r="502" spans="1:10" ht="12.75" customHeight="1" x14ac:dyDescent="0.35">
      <c r="A502" s="428" t="s">
        <v>1063</v>
      </c>
      <c r="B502" s="429">
        <v>6</v>
      </c>
      <c r="C502" s="428" t="s">
        <v>1062</v>
      </c>
      <c r="D502" s="428" t="s">
        <v>2273</v>
      </c>
      <c r="E502" s="54" t="s">
        <v>2274</v>
      </c>
      <c r="F502" s="54" t="s">
        <v>1121</v>
      </c>
      <c r="G502" s="54">
        <v>24</v>
      </c>
      <c r="H502" s="54">
        <v>12</v>
      </c>
      <c r="I502" s="54" t="s">
        <v>43</v>
      </c>
      <c r="J502" s="54" t="s">
        <v>60</v>
      </c>
    </row>
    <row r="503" spans="1:10" ht="12.75" customHeight="1" x14ac:dyDescent="0.35">
      <c r="A503" s="428" t="s">
        <v>1063</v>
      </c>
      <c r="B503" s="429">
        <v>7</v>
      </c>
      <c r="C503" s="428" t="s">
        <v>1062</v>
      </c>
      <c r="D503" s="428" t="s">
        <v>2275</v>
      </c>
      <c r="E503" s="54" t="s">
        <v>2276</v>
      </c>
      <c r="F503" s="54" t="s">
        <v>1121</v>
      </c>
      <c r="G503" s="54">
        <v>35</v>
      </c>
      <c r="H503" s="54">
        <v>0</v>
      </c>
      <c r="I503" s="54" t="s">
        <v>44</v>
      </c>
      <c r="J503" s="54" t="s">
        <v>60</v>
      </c>
    </row>
    <row r="504" spans="1:10" ht="12.75" customHeight="1" x14ac:dyDescent="0.35">
      <c r="A504" s="428" t="s">
        <v>1063</v>
      </c>
      <c r="B504" s="429">
        <v>8</v>
      </c>
      <c r="C504" s="428" t="s">
        <v>1062</v>
      </c>
      <c r="D504" s="428" t="s">
        <v>2277</v>
      </c>
      <c r="E504" s="54" t="s">
        <v>1152</v>
      </c>
      <c r="F504" s="54" t="s">
        <v>1121</v>
      </c>
      <c r="G504" s="54">
        <v>47</v>
      </c>
      <c r="H504" s="54">
        <v>5</v>
      </c>
      <c r="I504" s="54" t="s">
        <v>43</v>
      </c>
      <c r="J504" s="54" t="s">
        <v>60</v>
      </c>
    </row>
    <row r="505" spans="1:10" ht="12.75" customHeight="1" x14ac:dyDescent="0.35">
      <c r="A505" s="428" t="s">
        <v>1063</v>
      </c>
      <c r="B505" s="429">
        <v>9</v>
      </c>
      <c r="C505" s="428" t="s">
        <v>1062</v>
      </c>
      <c r="D505" s="428" t="s">
        <v>2278</v>
      </c>
      <c r="E505" s="54" t="s">
        <v>2279</v>
      </c>
      <c r="F505" s="54" t="s">
        <v>1121</v>
      </c>
      <c r="G505" s="54">
        <v>31</v>
      </c>
      <c r="H505" s="54">
        <v>69</v>
      </c>
      <c r="I505" s="54" t="s">
        <v>43</v>
      </c>
      <c r="J505" s="54" t="s">
        <v>60</v>
      </c>
    </row>
    <row r="506" spans="1:10" ht="12.75" customHeight="1" x14ac:dyDescent="0.35">
      <c r="A506" s="428" t="s">
        <v>1043</v>
      </c>
      <c r="B506" s="429">
        <v>1</v>
      </c>
      <c r="C506" s="428" t="s">
        <v>1042</v>
      </c>
      <c r="D506" s="428" t="s">
        <v>2280</v>
      </c>
      <c r="E506" s="54" t="s">
        <v>2281</v>
      </c>
      <c r="F506" s="54" t="s">
        <v>1121</v>
      </c>
      <c r="G506" s="54">
        <v>35.5</v>
      </c>
      <c r="H506" s="54">
        <v>0</v>
      </c>
      <c r="I506" s="54" t="s">
        <v>43</v>
      </c>
      <c r="J506" s="54" t="s">
        <v>60</v>
      </c>
    </row>
    <row r="507" spans="1:10" ht="12.75" customHeight="1" x14ac:dyDescent="0.35">
      <c r="A507" s="428" t="s">
        <v>1043</v>
      </c>
      <c r="B507" s="429">
        <v>2</v>
      </c>
      <c r="C507" s="428" t="s">
        <v>1042</v>
      </c>
      <c r="D507" s="428" t="s">
        <v>2282</v>
      </c>
      <c r="E507" s="54" t="s">
        <v>2283</v>
      </c>
      <c r="F507" s="54" t="s">
        <v>1121</v>
      </c>
      <c r="G507" s="54">
        <v>28</v>
      </c>
      <c r="H507" s="54">
        <v>48</v>
      </c>
      <c r="I507" s="54" t="s">
        <v>43</v>
      </c>
      <c r="J507" s="54" t="s">
        <v>60</v>
      </c>
    </row>
    <row r="508" spans="1:10" ht="12.75" customHeight="1" x14ac:dyDescent="0.35">
      <c r="A508" s="428" t="s">
        <v>1043</v>
      </c>
      <c r="B508" s="429">
        <v>3</v>
      </c>
      <c r="C508" s="428" t="s">
        <v>1042</v>
      </c>
      <c r="D508" s="428" t="s">
        <v>2284</v>
      </c>
      <c r="E508" s="54" t="s">
        <v>2285</v>
      </c>
      <c r="F508" s="54" t="s">
        <v>1121</v>
      </c>
      <c r="G508" s="54">
        <v>40</v>
      </c>
      <c r="H508" s="54">
        <v>0</v>
      </c>
      <c r="I508" s="54" t="s">
        <v>43</v>
      </c>
      <c r="J508" s="54" t="s">
        <v>60</v>
      </c>
    </row>
    <row r="509" spans="1:10" ht="12.75" customHeight="1" x14ac:dyDescent="0.35">
      <c r="A509" s="428" t="s">
        <v>1043</v>
      </c>
      <c r="B509" s="429">
        <v>4</v>
      </c>
      <c r="C509" s="428" t="s">
        <v>1042</v>
      </c>
      <c r="D509" s="428" t="s">
        <v>2286</v>
      </c>
      <c r="E509" s="54" t="s">
        <v>2287</v>
      </c>
      <c r="F509" s="54" t="s">
        <v>1121</v>
      </c>
      <c r="G509" s="54">
        <v>42</v>
      </c>
      <c r="H509" s="54">
        <v>0</v>
      </c>
      <c r="I509" s="54" t="s">
        <v>43</v>
      </c>
      <c r="J509" s="54" t="s">
        <v>60</v>
      </c>
    </row>
    <row r="510" spans="1:10" ht="12.75" customHeight="1" x14ac:dyDescent="0.35">
      <c r="A510" s="428" t="s">
        <v>1043</v>
      </c>
      <c r="B510" s="429">
        <v>5</v>
      </c>
      <c r="C510" s="428" t="s">
        <v>1042</v>
      </c>
      <c r="D510" s="428" t="s">
        <v>2288</v>
      </c>
      <c r="E510" s="54" t="s">
        <v>2289</v>
      </c>
      <c r="F510" s="54" t="s">
        <v>1121</v>
      </c>
      <c r="G510" s="54">
        <v>51</v>
      </c>
      <c r="H510" s="54">
        <v>0</v>
      </c>
      <c r="I510" s="54" t="s">
        <v>43</v>
      </c>
      <c r="J510" s="54" t="s">
        <v>60</v>
      </c>
    </row>
    <row r="511" spans="1:10" ht="12.75" customHeight="1" x14ac:dyDescent="0.35">
      <c r="A511" s="428" t="s">
        <v>1043</v>
      </c>
      <c r="B511" s="429">
        <v>6</v>
      </c>
      <c r="C511" s="428" t="s">
        <v>1042</v>
      </c>
      <c r="D511" s="428" t="s">
        <v>2290</v>
      </c>
      <c r="E511" s="54" t="s">
        <v>2291</v>
      </c>
      <c r="F511" s="54" t="s">
        <v>1121</v>
      </c>
      <c r="G511" s="54">
        <v>26</v>
      </c>
      <c r="H511" s="54">
        <v>50</v>
      </c>
      <c r="I511" s="54" t="s">
        <v>43</v>
      </c>
      <c r="J511" s="54" t="s">
        <v>60</v>
      </c>
    </row>
    <row r="512" spans="1:10" ht="12.75" customHeight="1" x14ac:dyDescent="0.35">
      <c r="A512" s="428" t="s">
        <v>1043</v>
      </c>
      <c r="B512" s="429">
        <v>7</v>
      </c>
      <c r="C512" s="428" t="s">
        <v>1042</v>
      </c>
      <c r="D512" s="428" t="s">
        <v>2292</v>
      </c>
      <c r="E512" s="54" t="s">
        <v>2293</v>
      </c>
      <c r="F512" s="54" t="s">
        <v>1121</v>
      </c>
      <c r="G512" s="54">
        <v>37</v>
      </c>
      <c r="H512" s="54">
        <v>0</v>
      </c>
      <c r="I512" s="54" t="s">
        <v>43</v>
      </c>
      <c r="J512" s="54" t="s">
        <v>60</v>
      </c>
    </row>
    <row r="513" spans="1:10" ht="12.75" customHeight="1" x14ac:dyDescent="0.35">
      <c r="A513" s="428" t="s">
        <v>1043</v>
      </c>
      <c r="B513" s="429">
        <v>8</v>
      </c>
      <c r="C513" s="428" t="s">
        <v>1042</v>
      </c>
      <c r="D513" s="428" t="s">
        <v>2294</v>
      </c>
      <c r="E513" s="54" t="s">
        <v>2295</v>
      </c>
      <c r="F513" s="54" t="s">
        <v>1121</v>
      </c>
      <c r="G513" s="54">
        <v>37</v>
      </c>
      <c r="H513" s="54">
        <v>0</v>
      </c>
      <c r="I513" s="54" t="s">
        <v>43</v>
      </c>
      <c r="J513" s="54" t="s">
        <v>60</v>
      </c>
    </row>
    <row r="514" spans="1:10" ht="12.75" customHeight="1" x14ac:dyDescent="0.35">
      <c r="A514" s="428" t="s">
        <v>1043</v>
      </c>
      <c r="B514" s="429">
        <v>9</v>
      </c>
      <c r="C514" s="428" t="s">
        <v>1042</v>
      </c>
      <c r="D514" s="428" t="s">
        <v>2296</v>
      </c>
      <c r="E514" s="54" t="s">
        <v>2297</v>
      </c>
      <c r="F514" s="54" t="s">
        <v>1121</v>
      </c>
      <c r="G514" s="54">
        <v>37</v>
      </c>
      <c r="H514" s="54">
        <v>0</v>
      </c>
      <c r="I514" s="54" t="s">
        <v>43</v>
      </c>
      <c r="J514" s="54" t="s">
        <v>60</v>
      </c>
    </row>
    <row r="515" spans="1:10" ht="12.75" customHeight="1" x14ac:dyDescent="0.35">
      <c r="A515" s="428" t="s">
        <v>1043</v>
      </c>
      <c r="B515" s="429">
        <v>10</v>
      </c>
      <c r="C515" s="428" t="s">
        <v>1042</v>
      </c>
      <c r="D515" s="428" t="s">
        <v>2298</v>
      </c>
      <c r="E515" s="54" t="s">
        <v>2299</v>
      </c>
      <c r="F515" s="54" t="s">
        <v>1121</v>
      </c>
      <c r="G515" s="54">
        <v>27</v>
      </c>
      <c r="H515" s="54">
        <v>49</v>
      </c>
      <c r="I515" s="54" t="s">
        <v>43</v>
      </c>
      <c r="J515" s="54" t="s">
        <v>60</v>
      </c>
    </row>
    <row r="516" spans="1:10" ht="12.75" customHeight="1" x14ac:dyDescent="0.35">
      <c r="A516" s="428" t="s">
        <v>1043</v>
      </c>
      <c r="B516" s="429">
        <v>11</v>
      </c>
      <c r="C516" s="428" t="s">
        <v>1042</v>
      </c>
      <c r="D516" s="428" t="s">
        <v>2300</v>
      </c>
      <c r="E516" s="54" t="s">
        <v>2301</v>
      </c>
      <c r="F516" s="54" t="s">
        <v>1121</v>
      </c>
      <c r="G516" s="54">
        <v>37</v>
      </c>
      <c r="H516" s="54">
        <v>0</v>
      </c>
      <c r="I516" s="54" t="s">
        <v>43</v>
      </c>
      <c r="J516" s="54" t="s">
        <v>60</v>
      </c>
    </row>
    <row r="517" spans="1:10" ht="12.75" customHeight="1" x14ac:dyDescent="0.35">
      <c r="A517" s="428" t="s">
        <v>1043</v>
      </c>
      <c r="B517" s="429">
        <v>12</v>
      </c>
      <c r="C517" s="428" t="s">
        <v>1042</v>
      </c>
      <c r="D517" s="428" t="s">
        <v>2302</v>
      </c>
      <c r="E517" s="54" t="s">
        <v>2303</v>
      </c>
      <c r="F517" s="54" t="s">
        <v>1121</v>
      </c>
      <c r="G517" s="54">
        <v>32</v>
      </c>
      <c r="H517" s="54">
        <v>44</v>
      </c>
      <c r="I517" s="54" t="s">
        <v>43</v>
      </c>
      <c r="J517" s="54" t="s">
        <v>60</v>
      </c>
    </row>
    <row r="518" spans="1:10" ht="12.75" customHeight="1" x14ac:dyDescent="0.35">
      <c r="A518" s="428" t="s">
        <v>1043</v>
      </c>
      <c r="B518" s="429">
        <v>13</v>
      </c>
      <c r="C518" s="428" t="s">
        <v>1042</v>
      </c>
      <c r="D518" s="428" t="s">
        <v>2304</v>
      </c>
      <c r="E518" s="54" t="s">
        <v>2305</v>
      </c>
      <c r="F518" s="54" t="s">
        <v>1121</v>
      </c>
      <c r="G518" s="54">
        <v>11</v>
      </c>
      <c r="H518" s="54">
        <v>65</v>
      </c>
      <c r="I518" s="54" t="s">
        <v>43</v>
      </c>
      <c r="J518" s="54" t="s">
        <v>60</v>
      </c>
    </row>
    <row r="519" spans="1:10" ht="12.75" customHeight="1" x14ac:dyDescent="0.35">
      <c r="A519" s="428" t="s">
        <v>1043</v>
      </c>
      <c r="B519" s="429">
        <v>14</v>
      </c>
      <c r="C519" s="428" t="s">
        <v>1042</v>
      </c>
      <c r="D519" s="428" t="s">
        <v>2306</v>
      </c>
      <c r="E519" s="54" t="s">
        <v>1314</v>
      </c>
      <c r="F519" s="54" t="s">
        <v>1121</v>
      </c>
      <c r="G519" s="54">
        <v>36</v>
      </c>
      <c r="H519" s="54">
        <v>40</v>
      </c>
      <c r="I519" s="54" t="s">
        <v>43</v>
      </c>
      <c r="J519" s="54" t="s">
        <v>60</v>
      </c>
    </row>
    <row r="520" spans="1:10" ht="12.75" customHeight="1" x14ac:dyDescent="0.35">
      <c r="A520" s="428" t="s">
        <v>1043</v>
      </c>
      <c r="B520" s="429">
        <v>15</v>
      </c>
      <c r="C520" s="428" t="s">
        <v>1042</v>
      </c>
      <c r="D520" s="428" t="s">
        <v>2307</v>
      </c>
      <c r="E520" s="54" t="s">
        <v>2308</v>
      </c>
      <c r="F520" s="54" t="s">
        <v>1121</v>
      </c>
      <c r="G520" s="54">
        <v>22</v>
      </c>
      <c r="H520" s="54">
        <v>0</v>
      </c>
      <c r="I520" s="54" t="s">
        <v>43</v>
      </c>
      <c r="J520" s="54" t="s">
        <v>60</v>
      </c>
    </row>
    <row r="521" spans="1:10" ht="12.75" customHeight="1" x14ac:dyDescent="0.35">
      <c r="A521" s="428" t="s">
        <v>1043</v>
      </c>
      <c r="B521" s="429">
        <v>16</v>
      </c>
      <c r="C521" s="428" t="s">
        <v>1042</v>
      </c>
      <c r="D521" s="428" t="s">
        <v>2309</v>
      </c>
      <c r="E521" s="54" t="s">
        <v>2310</v>
      </c>
      <c r="F521" s="54" t="s">
        <v>1121</v>
      </c>
      <c r="G521" s="54">
        <v>38</v>
      </c>
      <c r="H521" s="54">
        <v>0</v>
      </c>
      <c r="I521" s="54" t="s">
        <v>43</v>
      </c>
      <c r="J521" s="54" t="s">
        <v>60</v>
      </c>
    </row>
    <row r="522" spans="1:10" ht="12.75" customHeight="1" x14ac:dyDescent="0.35">
      <c r="A522" s="428" t="s">
        <v>1033</v>
      </c>
      <c r="B522" s="429">
        <v>1</v>
      </c>
      <c r="C522" s="428" t="s">
        <v>1032</v>
      </c>
      <c r="D522" s="428" t="s">
        <v>2311</v>
      </c>
      <c r="E522" s="54" t="s">
        <v>2312</v>
      </c>
      <c r="F522" s="54" t="s">
        <v>1121</v>
      </c>
      <c r="G522" s="54">
        <v>69</v>
      </c>
      <c r="H522" s="54">
        <v>0</v>
      </c>
      <c r="I522" s="54" t="s">
        <v>43</v>
      </c>
      <c r="J522" s="54" t="s">
        <v>60</v>
      </c>
    </row>
    <row r="523" spans="1:10" ht="12.75" customHeight="1" x14ac:dyDescent="0.35">
      <c r="A523" s="428" t="s">
        <v>1033</v>
      </c>
      <c r="B523" s="429">
        <v>2</v>
      </c>
      <c r="C523" s="428" t="s">
        <v>1032</v>
      </c>
      <c r="D523" s="428" t="s">
        <v>2313</v>
      </c>
      <c r="E523" s="54" t="s">
        <v>2314</v>
      </c>
      <c r="F523" s="54" t="s">
        <v>1121</v>
      </c>
      <c r="G523" s="54">
        <v>41</v>
      </c>
      <c r="H523" s="54">
        <v>0</v>
      </c>
      <c r="I523" s="54" t="s">
        <v>43</v>
      </c>
      <c r="J523" s="54" t="s">
        <v>60</v>
      </c>
    </row>
    <row r="524" spans="1:10" ht="12.75" customHeight="1" x14ac:dyDescent="0.35">
      <c r="A524" s="428" t="s">
        <v>1033</v>
      </c>
      <c r="B524" s="429">
        <v>3</v>
      </c>
      <c r="C524" s="428" t="s">
        <v>1032</v>
      </c>
      <c r="D524" s="428" t="s">
        <v>2315</v>
      </c>
      <c r="E524" s="54" t="s">
        <v>2316</v>
      </c>
      <c r="F524" s="54" t="s">
        <v>1121</v>
      </c>
      <c r="G524" s="54">
        <v>48</v>
      </c>
      <c r="H524" s="54">
        <v>0</v>
      </c>
      <c r="I524" s="54" t="s">
        <v>43</v>
      </c>
      <c r="J524" s="54" t="s">
        <v>60</v>
      </c>
    </row>
    <row r="525" spans="1:10" ht="12.75" customHeight="1" x14ac:dyDescent="0.35">
      <c r="A525" s="428" t="s">
        <v>1033</v>
      </c>
      <c r="B525" s="429">
        <v>4</v>
      </c>
      <c r="C525" s="428" t="s">
        <v>1032</v>
      </c>
      <c r="D525" s="428" t="s">
        <v>2317</v>
      </c>
      <c r="E525" s="54" t="s">
        <v>2318</v>
      </c>
      <c r="F525" s="54" t="s">
        <v>1121</v>
      </c>
      <c r="G525" s="54">
        <v>41</v>
      </c>
      <c r="H525" s="54">
        <v>0</v>
      </c>
      <c r="I525" s="54" t="s">
        <v>43</v>
      </c>
      <c r="J525" s="54" t="s">
        <v>60</v>
      </c>
    </row>
    <row r="526" spans="1:10" ht="12.75" customHeight="1" x14ac:dyDescent="0.35">
      <c r="A526" s="428" t="s">
        <v>1033</v>
      </c>
      <c r="B526" s="429">
        <v>5</v>
      </c>
      <c r="C526" s="428" t="s">
        <v>1032</v>
      </c>
      <c r="D526" s="428" t="s">
        <v>2319</v>
      </c>
      <c r="E526" s="54" t="s">
        <v>2320</v>
      </c>
      <c r="F526" s="54" t="s">
        <v>1121</v>
      </c>
      <c r="G526" s="54">
        <v>34</v>
      </c>
      <c r="H526" s="54">
        <v>0</v>
      </c>
      <c r="I526" s="54" t="s">
        <v>43</v>
      </c>
      <c r="J526" s="54" t="s">
        <v>60</v>
      </c>
    </row>
    <row r="527" spans="1:10" ht="12.75" customHeight="1" x14ac:dyDescent="0.35">
      <c r="A527" s="428" t="s">
        <v>1033</v>
      </c>
      <c r="B527" s="429">
        <v>6</v>
      </c>
      <c r="C527" s="428" t="s">
        <v>1032</v>
      </c>
      <c r="D527" s="428" t="s">
        <v>2321</v>
      </c>
      <c r="E527" s="54" t="s">
        <v>2322</v>
      </c>
      <c r="F527" s="54" t="s">
        <v>1121</v>
      </c>
      <c r="G527" s="54">
        <v>40</v>
      </c>
      <c r="H527" s="54">
        <v>0</v>
      </c>
      <c r="I527" s="54" t="s">
        <v>43</v>
      </c>
      <c r="J527" s="54" t="s">
        <v>60</v>
      </c>
    </row>
    <row r="528" spans="1:10" ht="12.75" customHeight="1" x14ac:dyDescent="0.35">
      <c r="A528" s="428" t="s">
        <v>1033</v>
      </c>
      <c r="B528" s="429">
        <v>7</v>
      </c>
      <c r="C528" s="428" t="s">
        <v>1032</v>
      </c>
      <c r="D528" s="428" t="s">
        <v>2323</v>
      </c>
      <c r="E528" s="54" t="s">
        <v>2324</v>
      </c>
      <c r="F528" s="54" t="s">
        <v>1140</v>
      </c>
      <c r="G528" s="54">
        <v>3</v>
      </c>
      <c r="H528" s="54">
        <v>0</v>
      </c>
      <c r="I528" s="54" t="s">
        <v>43</v>
      </c>
      <c r="J528" s="54" t="s">
        <v>60</v>
      </c>
    </row>
    <row r="529" spans="1:10" ht="12.75" customHeight="1" x14ac:dyDescent="0.35">
      <c r="A529" s="428" t="s">
        <v>1031</v>
      </c>
      <c r="B529" s="429">
        <v>1</v>
      </c>
      <c r="C529" s="428" t="s">
        <v>1030</v>
      </c>
      <c r="D529" s="428" t="s">
        <v>2325</v>
      </c>
      <c r="E529" s="54" t="s">
        <v>2326</v>
      </c>
      <c r="F529" s="54" t="s">
        <v>1121</v>
      </c>
      <c r="G529" s="54">
        <v>44</v>
      </c>
      <c r="H529" s="54">
        <v>0</v>
      </c>
      <c r="I529" s="54" t="s">
        <v>43</v>
      </c>
      <c r="J529" s="54" t="s">
        <v>60</v>
      </c>
    </row>
    <row r="530" spans="1:10" ht="12.75" customHeight="1" x14ac:dyDescent="0.35">
      <c r="A530" s="428" t="s">
        <v>1031</v>
      </c>
      <c r="B530" s="429">
        <v>2</v>
      </c>
      <c r="C530" s="428" t="s">
        <v>1030</v>
      </c>
      <c r="D530" s="428" t="s">
        <v>2327</v>
      </c>
      <c r="E530" s="54" t="s">
        <v>2328</v>
      </c>
      <c r="F530" s="54" t="s">
        <v>1121</v>
      </c>
      <c r="G530" s="54">
        <v>31</v>
      </c>
      <c r="H530" s="54">
        <v>0</v>
      </c>
      <c r="I530" s="54" t="s">
        <v>44</v>
      </c>
      <c r="J530" s="54" t="s">
        <v>61</v>
      </c>
    </row>
    <row r="531" spans="1:10" ht="12.75" customHeight="1" x14ac:dyDescent="0.35">
      <c r="A531" s="428" t="s">
        <v>1031</v>
      </c>
      <c r="B531" s="429">
        <v>3</v>
      </c>
      <c r="C531" s="428" t="s">
        <v>1030</v>
      </c>
      <c r="D531" s="428" t="s">
        <v>2329</v>
      </c>
      <c r="E531" s="54" t="s">
        <v>1253</v>
      </c>
      <c r="F531" s="54" t="s">
        <v>1121</v>
      </c>
      <c r="G531" s="54">
        <v>48</v>
      </c>
      <c r="H531" s="54">
        <v>0</v>
      </c>
      <c r="I531" s="54" t="s">
        <v>43</v>
      </c>
      <c r="J531" s="54" t="s">
        <v>60</v>
      </c>
    </row>
    <row r="532" spans="1:10" ht="12.75" customHeight="1" x14ac:dyDescent="0.35">
      <c r="A532" s="428" t="s">
        <v>1031</v>
      </c>
      <c r="B532" s="429">
        <v>4</v>
      </c>
      <c r="C532" s="428" t="s">
        <v>1030</v>
      </c>
      <c r="D532" s="428" t="s">
        <v>2330</v>
      </c>
      <c r="E532" s="54" t="s">
        <v>2331</v>
      </c>
      <c r="F532" s="54" t="s">
        <v>1121</v>
      </c>
      <c r="G532" s="54">
        <v>26</v>
      </c>
      <c r="H532" s="54">
        <v>0</v>
      </c>
      <c r="I532" s="54" t="s">
        <v>44</v>
      </c>
      <c r="J532" s="54" t="s">
        <v>61</v>
      </c>
    </row>
    <row r="533" spans="1:10" ht="12.75" customHeight="1" x14ac:dyDescent="0.35">
      <c r="A533" s="428" t="s">
        <v>1031</v>
      </c>
      <c r="B533" s="429">
        <v>5</v>
      </c>
      <c r="C533" s="428" t="s">
        <v>1030</v>
      </c>
      <c r="D533" s="428" t="s">
        <v>2332</v>
      </c>
      <c r="E533" s="54" t="s">
        <v>2333</v>
      </c>
      <c r="F533" s="54" t="s">
        <v>1121</v>
      </c>
      <c r="G533" s="54">
        <v>37</v>
      </c>
      <c r="H533" s="54">
        <v>0</v>
      </c>
      <c r="I533" s="54" t="s">
        <v>43</v>
      </c>
      <c r="J533" s="54" t="s">
        <v>60</v>
      </c>
    </row>
    <row r="534" spans="1:10" ht="12.75" customHeight="1" x14ac:dyDescent="0.35">
      <c r="A534" s="428" t="s">
        <v>1031</v>
      </c>
      <c r="B534" s="429">
        <v>6</v>
      </c>
      <c r="C534" s="428" t="s">
        <v>1030</v>
      </c>
      <c r="D534" s="428" t="s">
        <v>2334</v>
      </c>
      <c r="E534" s="54" t="s">
        <v>2335</v>
      </c>
      <c r="F534" s="54" t="s">
        <v>1121</v>
      </c>
      <c r="G534" s="54">
        <v>12</v>
      </c>
      <c r="H534" s="54">
        <v>0</v>
      </c>
      <c r="I534" s="54" t="s">
        <v>44</v>
      </c>
      <c r="J534" s="54" t="s">
        <v>61</v>
      </c>
    </row>
    <row r="535" spans="1:10" ht="12.75" customHeight="1" x14ac:dyDescent="0.35">
      <c r="A535" s="428" t="s">
        <v>1031</v>
      </c>
      <c r="B535" s="429">
        <v>7</v>
      </c>
      <c r="C535" s="428" t="s">
        <v>1030</v>
      </c>
      <c r="D535" s="428" t="s">
        <v>2336</v>
      </c>
      <c r="E535" s="54" t="s">
        <v>2337</v>
      </c>
      <c r="F535" s="54" t="s">
        <v>1121</v>
      </c>
      <c r="G535" s="54">
        <v>38</v>
      </c>
      <c r="H535" s="54">
        <v>0</v>
      </c>
      <c r="I535" s="54" t="s">
        <v>43</v>
      </c>
      <c r="J535" s="54" t="s">
        <v>60</v>
      </c>
    </row>
    <row r="536" spans="1:10" ht="12.75" customHeight="1" x14ac:dyDescent="0.35">
      <c r="A536" s="428" t="s">
        <v>1031</v>
      </c>
      <c r="B536" s="429">
        <v>8</v>
      </c>
      <c r="C536" s="428" t="s">
        <v>1030</v>
      </c>
      <c r="D536" s="428" t="s">
        <v>2338</v>
      </c>
      <c r="E536" s="54" t="s">
        <v>1252</v>
      </c>
      <c r="F536" s="54" t="s">
        <v>1121</v>
      </c>
      <c r="G536" s="54">
        <v>46</v>
      </c>
      <c r="H536" s="54">
        <v>0</v>
      </c>
      <c r="I536" s="54" t="s">
        <v>43</v>
      </c>
      <c r="J536" s="54" t="s">
        <v>60</v>
      </c>
    </row>
    <row r="537" spans="1:10" ht="12.75" customHeight="1" x14ac:dyDescent="0.35">
      <c r="A537" s="428" t="s">
        <v>1031</v>
      </c>
      <c r="B537" s="429">
        <v>9</v>
      </c>
      <c r="C537" s="428" t="s">
        <v>1030</v>
      </c>
      <c r="D537" s="428" t="s">
        <v>2339</v>
      </c>
      <c r="E537" s="54" t="s">
        <v>2340</v>
      </c>
      <c r="F537" s="54" t="s">
        <v>1121</v>
      </c>
      <c r="G537" s="54">
        <v>12</v>
      </c>
      <c r="H537" s="54">
        <v>0</v>
      </c>
      <c r="I537" s="54" t="s">
        <v>44</v>
      </c>
      <c r="J537" s="54" t="s">
        <v>61</v>
      </c>
    </row>
    <row r="538" spans="1:10" ht="12.75" customHeight="1" x14ac:dyDescent="0.35">
      <c r="A538" s="428" t="s">
        <v>1031</v>
      </c>
      <c r="B538" s="429">
        <v>10</v>
      </c>
      <c r="C538" s="428" t="s">
        <v>1030</v>
      </c>
      <c r="D538" s="428" t="s">
        <v>2341</v>
      </c>
      <c r="E538" s="54" t="s">
        <v>2342</v>
      </c>
      <c r="F538" s="54" t="s">
        <v>1121</v>
      </c>
      <c r="G538" s="54">
        <v>22</v>
      </c>
      <c r="H538" s="54">
        <v>0</v>
      </c>
      <c r="I538" s="54" t="s">
        <v>44</v>
      </c>
      <c r="J538" s="54" t="s">
        <v>61</v>
      </c>
    </row>
    <row r="539" spans="1:10" ht="12.75" customHeight="1" x14ac:dyDescent="0.35">
      <c r="A539" s="428" t="s">
        <v>1031</v>
      </c>
      <c r="B539" s="429">
        <v>11</v>
      </c>
      <c r="C539" s="428" t="s">
        <v>1030</v>
      </c>
      <c r="D539" s="428" t="s">
        <v>2343</v>
      </c>
      <c r="E539" s="54" t="s">
        <v>2234</v>
      </c>
      <c r="F539" s="54" t="s">
        <v>1121</v>
      </c>
      <c r="G539" s="54">
        <v>38</v>
      </c>
      <c r="H539" s="54">
        <v>0</v>
      </c>
      <c r="I539" s="54" t="s">
        <v>43</v>
      </c>
      <c r="J539" s="54" t="s">
        <v>60</v>
      </c>
    </row>
    <row r="540" spans="1:10" ht="12.75" customHeight="1" x14ac:dyDescent="0.35">
      <c r="A540" s="428" t="s">
        <v>1001</v>
      </c>
      <c r="B540" s="429">
        <v>1</v>
      </c>
      <c r="C540" s="428" t="s">
        <v>1000</v>
      </c>
      <c r="D540" s="428" t="s">
        <v>2344</v>
      </c>
      <c r="E540" s="54" t="s">
        <v>1262</v>
      </c>
      <c r="F540" s="54" t="s">
        <v>1121</v>
      </c>
      <c r="G540" s="54">
        <v>44</v>
      </c>
      <c r="H540" s="54">
        <v>0</v>
      </c>
      <c r="I540" s="54" t="s">
        <v>43</v>
      </c>
      <c r="J540" s="54" t="s">
        <v>60</v>
      </c>
    </row>
    <row r="541" spans="1:10" ht="12.75" customHeight="1" x14ac:dyDescent="0.35">
      <c r="A541" s="428" t="s">
        <v>1001</v>
      </c>
      <c r="B541" s="429">
        <v>2</v>
      </c>
      <c r="C541" s="428" t="s">
        <v>1000</v>
      </c>
      <c r="D541" s="428" t="s">
        <v>2345</v>
      </c>
      <c r="E541" s="54" t="s">
        <v>2346</v>
      </c>
      <c r="F541" s="54" t="s">
        <v>1121</v>
      </c>
      <c r="G541" s="54">
        <v>18</v>
      </c>
      <c r="H541" s="54">
        <v>0</v>
      </c>
      <c r="I541" s="54" t="s">
        <v>43</v>
      </c>
      <c r="J541" s="54" t="s">
        <v>60</v>
      </c>
    </row>
    <row r="542" spans="1:10" ht="12.75" customHeight="1" x14ac:dyDescent="0.35">
      <c r="A542" s="428" t="s">
        <v>1001</v>
      </c>
      <c r="B542" s="429">
        <v>3</v>
      </c>
      <c r="C542" s="428" t="s">
        <v>1000</v>
      </c>
      <c r="D542" s="428" t="s">
        <v>2347</v>
      </c>
      <c r="E542" s="54" t="s">
        <v>1889</v>
      </c>
      <c r="F542" s="54" t="s">
        <v>1140</v>
      </c>
      <c r="G542" s="54">
        <v>27.2</v>
      </c>
      <c r="H542" s="54">
        <v>0</v>
      </c>
      <c r="I542" s="54" t="s">
        <v>43</v>
      </c>
      <c r="J542" s="54" t="s">
        <v>60</v>
      </c>
    </row>
    <row r="543" spans="1:10" ht="12.75" customHeight="1" x14ac:dyDescent="0.35">
      <c r="A543" s="428" t="s">
        <v>1001</v>
      </c>
      <c r="B543" s="429">
        <v>4</v>
      </c>
      <c r="C543" s="428" t="s">
        <v>1000</v>
      </c>
      <c r="D543" s="428" t="s">
        <v>2348</v>
      </c>
      <c r="E543" s="54" t="s">
        <v>2349</v>
      </c>
      <c r="F543" s="54" t="s">
        <v>1121</v>
      </c>
      <c r="G543" s="54">
        <v>17</v>
      </c>
      <c r="H543" s="54">
        <v>0</v>
      </c>
      <c r="I543" s="54" t="s">
        <v>43</v>
      </c>
      <c r="J543" s="54" t="s">
        <v>60</v>
      </c>
    </row>
    <row r="544" spans="1:10" ht="12.75" customHeight="1" x14ac:dyDescent="0.35">
      <c r="A544" s="428" t="s">
        <v>1001</v>
      </c>
      <c r="B544" s="429">
        <v>5</v>
      </c>
      <c r="C544" s="428" t="s">
        <v>1000</v>
      </c>
      <c r="D544" s="428" t="s">
        <v>2350</v>
      </c>
      <c r="E544" s="54" t="s">
        <v>2351</v>
      </c>
      <c r="F544" s="54" t="s">
        <v>1121</v>
      </c>
      <c r="G544" s="54">
        <v>15</v>
      </c>
      <c r="H544" s="54">
        <v>0</v>
      </c>
      <c r="I544" s="54" t="s">
        <v>43</v>
      </c>
      <c r="J544" s="54" t="s">
        <v>60</v>
      </c>
    </row>
    <row r="545" spans="1:10" ht="12.75" customHeight="1" x14ac:dyDescent="0.35">
      <c r="A545" s="428" t="s">
        <v>979</v>
      </c>
      <c r="B545" s="429">
        <v>1</v>
      </c>
      <c r="C545" s="428" t="s">
        <v>978</v>
      </c>
      <c r="D545" s="428" t="s">
        <v>2352</v>
      </c>
      <c r="E545" s="54" t="s">
        <v>2353</v>
      </c>
      <c r="F545" s="54" t="s">
        <v>1121</v>
      </c>
      <c r="G545" s="54">
        <v>57.5</v>
      </c>
      <c r="H545" s="54">
        <v>0</v>
      </c>
      <c r="I545" s="54" t="s">
        <v>43</v>
      </c>
      <c r="J545" s="54" t="s">
        <v>60</v>
      </c>
    </row>
    <row r="546" spans="1:10" ht="12.75" customHeight="1" x14ac:dyDescent="0.35">
      <c r="A546" s="428" t="s">
        <v>979</v>
      </c>
      <c r="B546" s="429">
        <v>2</v>
      </c>
      <c r="C546" s="428" t="s">
        <v>978</v>
      </c>
      <c r="D546" s="428" t="s">
        <v>2354</v>
      </c>
      <c r="E546" s="54" t="s">
        <v>2355</v>
      </c>
      <c r="F546" s="54" t="s">
        <v>1121</v>
      </c>
      <c r="G546" s="54">
        <v>52</v>
      </c>
      <c r="H546" s="54">
        <v>0</v>
      </c>
      <c r="I546" s="54" t="s">
        <v>43</v>
      </c>
      <c r="J546" s="54" t="s">
        <v>60</v>
      </c>
    </row>
    <row r="547" spans="1:10" ht="12.75" customHeight="1" x14ac:dyDescent="0.35">
      <c r="A547" s="428" t="s">
        <v>979</v>
      </c>
      <c r="B547" s="429">
        <v>3</v>
      </c>
      <c r="C547" s="428" t="s">
        <v>978</v>
      </c>
      <c r="D547" s="428" t="s">
        <v>2356</v>
      </c>
      <c r="E547" s="54" t="s">
        <v>2357</v>
      </c>
      <c r="F547" s="54" t="s">
        <v>1121</v>
      </c>
      <c r="G547" s="54">
        <v>38</v>
      </c>
      <c r="H547" s="54">
        <v>0</v>
      </c>
      <c r="I547" s="54" t="s">
        <v>43</v>
      </c>
      <c r="J547" s="54" t="s">
        <v>60</v>
      </c>
    </row>
    <row r="548" spans="1:10" ht="12.75" customHeight="1" x14ac:dyDescent="0.35">
      <c r="A548" s="428" t="s">
        <v>979</v>
      </c>
      <c r="B548" s="429">
        <v>4</v>
      </c>
      <c r="C548" s="428" t="s">
        <v>978</v>
      </c>
      <c r="D548" s="428" t="s">
        <v>2358</v>
      </c>
      <c r="E548" s="54" t="s">
        <v>2359</v>
      </c>
      <c r="F548" s="54" t="s">
        <v>1121</v>
      </c>
      <c r="G548" s="54">
        <v>33</v>
      </c>
      <c r="H548" s="54">
        <v>0</v>
      </c>
      <c r="I548" s="54" t="s">
        <v>43</v>
      </c>
      <c r="J548" s="54" t="s">
        <v>60</v>
      </c>
    </row>
    <row r="549" spans="1:10" ht="12.75" customHeight="1" x14ac:dyDescent="0.35">
      <c r="A549" s="428" t="s">
        <v>979</v>
      </c>
      <c r="B549" s="429">
        <v>5</v>
      </c>
      <c r="C549" s="428" t="s">
        <v>978</v>
      </c>
      <c r="D549" s="428" t="s">
        <v>2360</v>
      </c>
      <c r="E549" s="54" t="s">
        <v>2361</v>
      </c>
      <c r="F549" s="54" t="s">
        <v>1121</v>
      </c>
      <c r="G549" s="54">
        <v>33</v>
      </c>
      <c r="H549" s="54">
        <v>0</v>
      </c>
      <c r="I549" s="54" t="s">
        <v>43</v>
      </c>
      <c r="J549" s="54" t="s">
        <v>60</v>
      </c>
    </row>
    <row r="550" spans="1:10" ht="12.75" customHeight="1" x14ac:dyDescent="0.35">
      <c r="A550" s="428" t="s">
        <v>979</v>
      </c>
      <c r="B550" s="429">
        <v>6</v>
      </c>
      <c r="C550" s="428" t="s">
        <v>978</v>
      </c>
      <c r="D550" s="428" t="s">
        <v>2362</v>
      </c>
      <c r="E550" s="54" t="s">
        <v>2363</v>
      </c>
      <c r="F550" s="54" t="s">
        <v>1121</v>
      </c>
      <c r="G550" s="54">
        <v>38</v>
      </c>
      <c r="H550" s="54">
        <v>0</v>
      </c>
      <c r="I550" s="54" t="s">
        <v>43</v>
      </c>
      <c r="J550" s="54" t="s">
        <v>60</v>
      </c>
    </row>
    <row r="551" spans="1:10" ht="12.75" customHeight="1" x14ac:dyDescent="0.35">
      <c r="A551" s="428" t="s">
        <v>979</v>
      </c>
      <c r="B551" s="429">
        <v>7</v>
      </c>
      <c r="C551" s="428" t="s">
        <v>978</v>
      </c>
      <c r="D551" s="428" t="s">
        <v>2364</v>
      </c>
      <c r="E551" s="54" t="s">
        <v>1181</v>
      </c>
      <c r="F551" s="54" t="s">
        <v>1121</v>
      </c>
      <c r="G551" s="54">
        <v>57.5</v>
      </c>
      <c r="H551" s="54">
        <v>0</v>
      </c>
      <c r="I551" s="54" t="s">
        <v>43</v>
      </c>
      <c r="J551" s="54" t="s">
        <v>60</v>
      </c>
    </row>
    <row r="552" spans="1:10" ht="12.75" customHeight="1" x14ac:dyDescent="0.35">
      <c r="A552" s="428" t="s">
        <v>979</v>
      </c>
      <c r="B552" s="429">
        <v>8</v>
      </c>
      <c r="C552" s="428" t="s">
        <v>978</v>
      </c>
      <c r="D552" s="428" t="s">
        <v>2365</v>
      </c>
      <c r="E552" s="54" t="s">
        <v>2366</v>
      </c>
      <c r="F552" s="54" t="s">
        <v>1121</v>
      </c>
      <c r="G552" s="54">
        <v>57.5</v>
      </c>
      <c r="H552" s="54">
        <v>0</v>
      </c>
      <c r="I552" s="54" t="s">
        <v>43</v>
      </c>
      <c r="J552" s="54" t="s">
        <v>60</v>
      </c>
    </row>
    <row r="553" spans="1:10" ht="12.75" customHeight="1" x14ac:dyDescent="0.35">
      <c r="A553" s="428" t="s">
        <v>979</v>
      </c>
      <c r="B553" s="429">
        <v>9</v>
      </c>
      <c r="C553" s="428" t="s">
        <v>978</v>
      </c>
      <c r="D553" s="428" t="s">
        <v>2367</v>
      </c>
      <c r="E553" s="54" t="s">
        <v>2368</v>
      </c>
      <c r="F553" s="54" t="s">
        <v>1121</v>
      </c>
      <c r="G553" s="54">
        <v>57.5</v>
      </c>
      <c r="H553" s="54">
        <v>0</v>
      </c>
      <c r="I553" s="54" t="s">
        <v>43</v>
      </c>
      <c r="J553" s="54" t="s">
        <v>60</v>
      </c>
    </row>
    <row r="554" spans="1:10" ht="12.75" customHeight="1" x14ac:dyDescent="0.35">
      <c r="A554" s="428" t="s">
        <v>979</v>
      </c>
      <c r="B554" s="429">
        <v>10</v>
      </c>
      <c r="C554" s="428" t="s">
        <v>978</v>
      </c>
      <c r="D554" s="428" t="s">
        <v>2369</v>
      </c>
      <c r="E554" s="54" t="s">
        <v>2370</v>
      </c>
      <c r="F554" s="54" t="s">
        <v>1121</v>
      </c>
      <c r="G554" s="54">
        <v>57.5</v>
      </c>
      <c r="H554" s="54">
        <v>0</v>
      </c>
      <c r="I554" s="54" t="s">
        <v>43</v>
      </c>
      <c r="J554" s="54" t="s">
        <v>60</v>
      </c>
    </row>
    <row r="555" spans="1:10" ht="12.75" customHeight="1" x14ac:dyDescent="0.35">
      <c r="A555" s="428" t="s">
        <v>979</v>
      </c>
      <c r="B555" s="429">
        <v>11</v>
      </c>
      <c r="C555" s="428" t="s">
        <v>978</v>
      </c>
      <c r="D555" s="428" t="s">
        <v>2371</v>
      </c>
      <c r="E555" s="54" t="s">
        <v>2372</v>
      </c>
      <c r="F555" s="54" t="s">
        <v>1121</v>
      </c>
      <c r="G555" s="54">
        <v>57.5</v>
      </c>
      <c r="H555" s="54">
        <v>0</v>
      </c>
      <c r="I555" s="54" t="s">
        <v>43</v>
      </c>
      <c r="J555" s="54" t="s">
        <v>60</v>
      </c>
    </row>
    <row r="556" spans="1:10" ht="12.75" customHeight="1" x14ac:dyDescent="0.35">
      <c r="A556" s="428" t="s">
        <v>919</v>
      </c>
      <c r="B556" s="429">
        <v>1</v>
      </c>
      <c r="C556" s="428" t="s">
        <v>918</v>
      </c>
      <c r="D556" s="428" t="s">
        <v>2373</v>
      </c>
      <c r="E556" s="54" t="s">
        <v>1556</v>
      </c>
      <c r="F556" s="54" t="s">
        <v>1121</v>
      </c>
      <c r="G556" s="54">
        <v>55</v>
      </c>
      <c r="H556" s="54">
        <v>0</v>
      </c>
      <c r="I556" s="54" t="s">
        <v>43</v>
      </c>
      <c r="J556" s="54" t="s">
        <v>60</v>
      </c>
    </row>
    <row r="557" spans="1:10" ht="12.75" customHeight="1" x14ac:dyDescent="0.35">
      <c r="A557" s="428" t="s">
        <v>919</v>
      </c>
      <c r="B557" s="429">
        <v>2</v>
      </c>
      <c r="C557" s="428" t="s">
        <v>918</v>
      </c>
      <c r="D557" s="428" t="s">
        <v>2374</v>
      </c>
      <c r="E557" s="54" t="s">
        <v>2375</v>
      </c>
      <c r="F557" s="54" t="s">
        <v>1121</v>
      </c>
      <c r="G557" s="54">
        <v>55</v>
      </c>
      <c r="H557" s="54">
        <v>0</v>
      </c>
      <c r="I557" s="54" t="s">
        <v>43</v>
      </c>
      <c r="J557" s="54" t="s">
        <v>60</v>
      </c>
    </row>
    <row r="558" spans="1:10" ht="12.75" customHeight="1" x14ac:dyDescent="0.35">
      <c r="A558" s="428" t="s">
        <v>919</v>
      </c>
      <c r="B558" s="429">
        <v>3</v>
      </c>
      <c r="C558" s="428" t="s">
        <v>918</v>
      </c>
      <c r="D558" s="428" t="s">
        <v>2376</v>
      </c>
      <c r="E558" s="54" t="s">
        <v>2377</v>
      </c>
      <c r="F558" s="54" t="s">
        <v>1121</v>
      </c>
      <c r="G558" s="54">
        <v>55</v>
      </c>
      <c r="H558" s="54">
        <v>0</v>
      </c>
      <c r="I558" s="54" t="s">
        <v>43</v>
      </c>
      <c r="J558" s="54" t="s">
        <v>60</v>
      </c>
    </row>
    <row r="559" spans="1:10" ht="12.75" customHeight="1" x14ac:dyDescent="0.35">
      <c r="A559" s="428" t="s">
        <v>919</v>
      </c>
      <c r="B559" s="429">
        <v>4</v>
      </c>
      <c r="C559" s="428" t="s">
        <v>918</v>
      </c>
      <c r="D559" s="428" t="s">
        <v>2378</v>
      </c>
      <c r="E559" s="54" t="s">
        <v>2379</v>
      </c>
      <c r="F559" s="54" t="s">
        <v>1121</v>
      </c>
      <c r="G559" s="54">
        <v>45.5</v>
      </c>
      <c r="H559" s="54">
        <v>0</v>
      </c>
      <c r="I559" s="54" t="s">
        <v>43</v>
      </c>
      <c r="J559" s="54" t="s">
        <v>60</v>
      </c>
    </row>
    <row r="560" spans="1:10" ht="12.75" customHeight="1" x14ac:dyDescent="0.35">
      <c r="A560" s="428" t="s">
        <v>919</v>
      </c>
      <c r="B560" s="429">
        <v>5</v>
      </c>
      <c r="C560" s="428" t="s">
        <v>918</v>
      </c>
      <c r="D560" s="428" t="s">
        <v>2380</v>
      </c>
      <c r="E560" s="54" t="s">
        <v>2381</v>
      </c>
      <c r="F560" s="54" t="s">
        <v>1121</v>
      </c>
      <c r="G560" s="54">
        <v>45.5</v>
      </c>
      <c r="H560" s="54">
        <v>0</v>
      </c>
      <c r="I560" s="54" t="s">
        <v>43</v>
      </c>
      <c r="J560" s="54" t="s">
        <v>60</v>
      </c>
    </row>
    <row r="561" spans="1:10" ht="12.75" customHeight="1" x14ac:dyDescent="0.35">
      <c r="A561" s="428" t="s">
        <v>919</v>
      </c>
      <c r="B561" s="429">
        <v>6</v>
      </c>
      <c r="C561" s="428" t="s">
        <v>918</v>
      </c>
      <c r="D561" s="428" t="s">
        <v>2382</v>
      </c>
      <c r="E561" s="54" t="s">
        <v>2383</v>
      </c>
      <c r="F561" s="54" t="s">
        <v>1121</v>
      </c>
      <c r="G561" s="54">
        <v>45.5</v>
      </c>
      <c r="H561" s="54">
        <v>0</v>
      </c>
      <c r="I561" s="54" t="s">
        <v>43</v>
      </c>
      <c r="J561" s="54" t="s">
        <v>60</v>
      </c>
    </row>
    <row r="562" spans="1:10" ht="12.75" customHeight="1" x14ac:dyDescent="0.35">
      <c r="A562" s="428" t="s">
        <v>919</v>
      </c>
      <c r="B562" s="429">
        <v>7</v>
      </c>
      <c r="C562" s="428" t="s">
        <v>918</v>
      </c>
      <c r="D562" s="428" t="s">
        <v>2384</v>
      </c>
      <c r="E562" s="54" t="s">
        <v>2385</v>
      </c>
      <c r="F562" s="54" t="s">
        <v>1121</v>
      </c>
      <c r="G562" s="54">
        <v>45.5</v>
      </c>
      <c r="H562" s="54">
        <v>0</v>
      </c>
      <c r="I562" s="54" t="s">
        <v>43</v>
      </c>
      <c r="J562" s="54" t="s">
        <v>60</v>
      </c>
    </row>
    <row r="563" spans="1:10" ht="12.75" customHeight="1" x14ac:dyDescent="0.35">
      <c r="A563" s="428" t="s">
        <v>911</v>
      </c>
      <c r="B563" s="429">
        <v>1</v>
      </c>
      <c r="C563" s="428" t="s">
        <v>910</v>
      </c>
      <c r="D563" s="428" t="s">
        <v>2386</v>
      </c>
      <c r="E563" s="54" t="s">
        <v>2387</v>
      </c>
      <c r="F563" s="54" t="s">
        <v>1121</v>
      </c>
      <c r="G563" s="54">
        <v>21</v>
      </c>
      <c r="H563" s="54">
        <v>0</v>
      </c>
      <c r="I563" s="54" t="s">
        <v>45</v>
      </c>
      <c r="J563" s="54" t="s">
        <v>60</v>
      </c>
    </row>
    <row r="564" spans="1:10" ht="12.75" customHeight="1" x14ac:dyDescent="0.35">
      <c r="A564" s="428" t="s">
        <v>911</v>
      </c>
      <c r="B564" s="429">
        <v>2</v>
      </c>
      <c r="C564" s="428" t="s">
        <v>910</v>
      </c>
      <c r="D564" s="428" t="s">
        <v>2388</v>
      </c>
      <c r="E564" s="54" t="s">
        <v>2389</v>
      </c>
      <c r="F564" s="54" t="s">
        <v>1121</v>
      </c>
      <c r="G564" s="54">
        <v>52.5</v>
      </c>
      <c r="H564" s="54">
        <v>0</v>
      </c>
      <c r="I564" s="54" t="s">
        <v>45</v>
      </c>
      <c r="J564" s="54" t="s">
        <v>60</v>
      </c>
    </row>
    <row r="565" spans="1:10" ht="12.75" customHeight="1" x14ac:dyDescent="0.35">
      <c r="A565" s="428" t="s">
        <v>911</v>
      </c>
      <c r="B565" s="429">
        <v>3</v>
      </c>
      <c r="C565" s="428" t="s">
        <v>910</v>
      </c>
      <c r="D565" s="428" t="s">
        <v>2390</v>
      </c>
      <c r="E565" s="54" t="s">
        <v>2391</v>
      </c>
      <c r="F565" s="54" t="s">
        <v>1121</v>
      </c>
      <c r="G565" s="54">
        <v>38.5</v>
      </c>
      <c r="H565" s="54">
        <v>0</v>
      </c>
      <c r="I565" s="54" t="s">
        <v>45</v>
      </c>
      <c r="J565" s="54" t="s">
        <v>60</v>
      </c>
    </row>
    <row r="566" spans="1:10" ht="12.75" customHeight="1" x14ac:dyDescent="0.35">
      <c r="A566" s="428" t="s">
        <v>911</v>
      </c>
      <c r="B566" s="429">
        <v>4</v>
      </c>
      <c r="C566" s="428" t="s">
        <v>910</v>
      </c>
      <c r="D566" s="428" t="s">
        <v>2392</v>
      </c>
      <c r="E566" s="54" t="s">
        <v>1484</v>
      </c>
      <c r="F566" s="54" t="s">
        <v>1121</v>
      </c>
      <c r="G566" s="54">
        <v>59.5</v>
      </c>
      <c r="H566" s="54">
        <v>0</v>
      </c>
      <c r="I566" s="54" t="s">
        <v>45</v>
      </c>
      <c r="J566" s="54" t="s">
        <v>60</v>
      </c>
    </row>
    <row r="567" spans="1:10" ht="12.75" customHeight="1" x14ac:dyDescent="0.35">
      <c r="A567" s="428" t="s">
        <v>911</v>
      </c>
      <c r="B567" s="429">
        <v>5</v>
      </c>
      <c r="C567" s="428" t="s">
        <v>910</v>
      </c>
      <c r="D567" s="428" t="s">
        <v>2393</v>
      </c>
      <c r="E567" s="54" t="s">
        <v>2394</v>
      </c>
      <c r="F567" s="54" t="s">
        <v>1121</v>
      </c>
      <c r="G567" s="54">
        <v>31.5</v>
      </c>
      <c r="H567" s="54">
        <v>0</v>
      </c>
      <c r="I567" s="54" t="s">
        <v>45</v>
      </c>
      <c r="J567" s="54" t="s">
        <v>60</v>
      </c>
    </row>
    <row r="568" spans="1:10" ht="12.75" customHeight="1" x14ac:dyDescent="0.35">
      <c r="A568" s="428" t="s">
        <v>911</v>
      </c>
      <c r="B568" s="429">
        <v>6</v>
      </c>
      <c r="C568" s="428" t="s">
        <v>910</v>
      </c>
      <c r="D568" s="428" t="s">
        <v>2395</v>
      </c>
      <c r="E568" s="54" t="s">
        <v>2396</v>
      </c>
      <c r="F568" s="54" t="s">
        <v>1121</v>
      </c>
      <c r="G568" s="54">
        <v>41.5</v>
      </c>
      <c r="H568" s="54">
        <v>0</v>
      </c>
      <c r="I568" s="54" t="s">
        <v>45</v>
      </c>
      <c r="J568" s="54" t="s">
        <v>60</v>
      </c>
    </row>
    <row r="569" spans="1:10" ht="12.75" customHeight="1" x14ac:dyDescent="0.35">
      <c r="A569" s="428" t="s">
        <v>1009</v>
      </c>
      <c r="B569" s="429">
        <v>1</v>
      </c>
      <c r="C569" s="428" t="s">
        <v>1008</v>
      </c>
      <c r="D569" s="428" t="s">
        <v>2397</v>
      </c>
      <c r="E569" s="54" t="s">
        <v>2398</v>
      </c>
      <c r="F569" s="54" t="s">
        <v>1121</v>
      </c>
      <c r="G569" s="54">
        <v>38</v>
      </c>
      <c r="H569" s="54">
        <v>0</v>
      </c>
      <c r="I569" s="54" t="s">
        <v>43</v>
      </c>
      <c r="J569" s="54" t="s">
        <v>60</v>
      </c>
    </row>
    <row r="570" spans="1:10" ht="12.75" customHeight="1" x14ac:dyDescent="0.35">
      <c r="A570" s="428" t="s">
        <v>1009</v>
      </c>
      <c r="B570" s="429">
        <v>2</v>
      </c>
      <c r="C570" s="428" t="s">
        <v>1008</v>
      </c>
      <c r="D570" s="428" t="s">
        <v>2399</v>
      </c>
      <c r="E570" s="54" t="s">
        <v>2400</v>
      </c>
      <c r="F570" s="54" t="s">
        <v>1121</v>
      </c>
      <c r="G570" s="54">
        <v>39</v>
      </c>
      <c r="H570" s="54">
        <v>0</v>
      </c>
      <c r="I570" s="54" t="s">
        <v>43</v>
      </c>
      <c r="J570" s="54" t="s">
        <v>60</v>
      </c>
    </row>
    <row r="571" spans="1:10" ht="12.75" customHeight="1" x14ac:dyDescent="0.35">
      <c r="A571" s="428" t="s">
        <v>1009</v>
      </c>
      <c r="B571" s="429">
        <v>3</v>
      </c>
      <c r="C571" s="428" t="s">
        <v>1008</v>
      </c>
      <c r="D571" s="428" t="s">
        <v>2401</v>
      </c>
      <c r="E571" s="54" t="s">
        <v>2402</v>
      </c>
      <c r="F571" s="54" t="s">
        <v>1121</v>
      </c>
      <c r="G571" s="54">
        <v>39</v>
      </c>
      <c r="H571" s="54">
        <v>0</v>
      </c>
      <c r="I571" s="54" t="s">
        <v>43</v>
      </c>
      <c r="J571" s="54" t="s">
        <v>60</v>
      </c>
    </row>
    <row r="572" spans="1:10" ht="12.75" customHeight="1" x14ac:dyDescent="0.35">
      <c r="A572" s="428" t="s">
        <v>1009</v>
      </c>
      <c r="B572" s="429">
        <v>4</v>
      </c>
      <c r="C572" s="428" t="s">
        <v>1008</v>
      </c>
      <c r="D572" s="428" t="s">
        <v>2403</v>
      </c>
      <c r="E572" s="54" t="s">
        <v>2404</v>
      </c>
      <c r="F572" s="54" t="s">
        <v>1121</v>
      </c>
      <c r="G572" s="54">
        <v>39</v>
      </c>
      <c r="H572" s="54">
        <v>0</v>
      </c>
      <c r="I572" s="54" t="s">
        <v>43</v>
      </c>
      <c r="J572" s="54" t="s">
        <v>60</v>
      </c>
    </row>
    <row r="573" spans="1:10" ht="12.75" customHeight="1" x14ac:dyDescent="0.35">
      <c r="A573" s="428" t="s">
        <v>1009</v>
      </c>
      <c r="B573" s="429">
        <v>5</v>
      </c>
      <c r="C573" s="428" t="s">
        <v>1008</v>
      </c>
      <c r="D573" s="428" t="s">
        <v>2405</v>
      </c>
      <c r="E573" s="54" t="s">
        <v>2406</v>
      </c>
      <c r="F573" s="54" t="s">
        <v>1121</v>
      </c>
      <c r="G573" s="54">
        <v>38</v>
      </c>
      <c r="H573" s="54">
        <v>0</v>
      </c>
      <c r="I573" s="54" t="s">
        <v>43</v>
      </c>
      <c r="J573" s="54" t="s">
        <v>60</v>
      </c>
    </row>
    <row r="574" spans="1:10" ht="12.75" customHeight="1" x14ac:dyDescent="0.35">
      <c r="A574" s="428" t="s">
        <v>1009</v>
      </c>
      <c r="B574" s="429">
        <v>6</v>
      </c>
      <c r="C574" s="428" t="s">
        <v>1008</v>
      </c>
      <c r="D574" s="428" t="s">
        <v>2407</v>
      </c>
      <c r="E574" s="54" t="s">
        <v>1323</v>
      </c>
      <c r="F574" s="54" t="s">
        <v>1121</v>
      </c>
      <c r="G574" s="54">
        <v>42</v>
      </c>
      <c r="H574" s="54">
        <v>0</v>
      </c>
      <c r="I574" s="54" t="s">
        <v>43</v>
      </c>
      <c r="J574" s="54" t="s">
        <v>60</v>
      </c>
    </row>
    <row r="575" spans="1:10" ht="12.75" customHeight="1" x14ac:dyDescent="0.35">
      <c r="A575" s="428" t="s">
        <v>765</v>
      </c>
      <c r="B575" s="429">
        <v>1</v>
      </c>
      <c r="C575" s="428" t="s">
        <v>764</v>
      </c>
      <c r="D575" s="428" t="s">
        <v>2408</v>
      </c>
      <c r="E575" s="54" t="s">
        <v>2409</v>
      </c>
      <c r="F575" s="54" t="s">
        <v>1121</v>
      </c>
      <c r="G575" s="54">
        <v>26</v>
      </c>
      <c r="H575" s="54">
        <v>0</v>
      </c>
      <c r="I575" s="54" t="s">
        <v>43</v>
      </c>
      <c r="J575" s="54" t="s">
        <v>60</v>
      </c>
    </row>
    <row r="576" spans="1:10" ht="12.75" customHeight="1" x14ac:dyDescent="0.35">
      <c r="A576" s="428" t="s">
        <v>765</v>
      </c>
      <c r="B576" s="429">
        <v>2</v>
      </c>
      <c r="C576" s="428" t="s">
        <v>764</v>
      </c>
      <c r="D576" s="428" t="s">
        <v>2410</v>
      </c>
      <c r="E576" s="54" t="s">
        <v>1604</v>
      </c>
      <c r="F576" s="54" t="s">
        <v>1121</v>
      </c>
      <c r="G576" s="54">
        <v>26</v>
      </c>
      <c r="H576" s="54">
        <v>0</v>
      </c>
      <c r="I576" s="54" t="s">
        <v>43</v>
      </c>
      <c r="J576" s="54" t="s">
        <v>60</v>
      </c>
    </row>
    <row r="577" spans="1:10" ht="12.75" customHeight="1" x14ac:dyDescent="0.35">
      <c r="A577" s="428" t="s">
        <v>765</v>
      </c>
      <c r="B577" s="429">
        <v>3</v>
      </c>
      <c r="C577" s="428" t="s">
        <v>764</v>
      </c>
      <c r="D577" s="428" t="s">
        <v>2411</v>
      </c>
      <c r="E577" s="54" t="s">
        <v>1164</v>
      </c>
      <c r="F577" s="54" t="s">
        <v>1121</v>
      </c>
      <c r="G577" s="54">
        <v>59</v>
      </c>
      <c r="H577" s="54">
        <v>49</v>
      </c>
      <c r="I577" s="54" t="s">
        <v>43</v>
      </c>
      <c r="J577" s="54" t="s">
        <v>60</v>
      </c>
    </row>
    <row r="578" spans="1:10" ht="12.75" customHeight="1" x14ac:dyDescent="0.35">
      <c r="A578" s="428" t="s">
        <v>765</v>
      </c>
      <c r="B578" s="429">
        <v>4</v>
      </c>
      <c r="C578" s="428" t="s">
        <v>764</v>
      </c>
      <c r="D578" s="428" t="s">
        <v>2412</v>
      </c>
      <c r="E578" s="54" t="s">
        <v>2413</v>
      </c>
      <c r="F578" s="54" t="s">
        <v>1121</v>
      </c>
      <c r="G578" s="54">
        <v>43</v>
      </c>
      <c r="H578" s="54">
        <v>0</v>
      </c>
      <c r="I578" s="54" t="s">
        <v>43</v>
      </c>
      <c r="J578" s="54" t="s">
        <v>60</v>
      </c>
    </row>
    <row r="579" spans="1:10" ht="12.75" customHeight="1" x14ac:dyDescent="0.35">
      <c r="A579" s="428" t="s">
        <v>765</v>
      </c>
      <c r="B579" s="429">
        <v>5</v>
      </c>
      <c r="C579" s="428" t="s">
        <v>764</v>
      </c>
      <c r="D579" s="428" t="s">
        <v>2414</v>
      </c>
      <c r="E579" s="54" t="s">
        <v>2415</v>
      </c>
      <c r="F579" s="54" t="s">
        <v>1121</v>
      </c>
      <c r="G579" s="54">
        <v>43</v>
      </c>
      <c r="H579" s="54">
        <v>0</v>
      </c>
      <c r="I579" s="54" t="s">
        <v>43</v>
      </c>
      <c r="J579" s="54" t="s">
        <v>60</v>
      </c>
    </row>
    <row r="580" spans="1:10" ht="12.75" customHeight="1" x14ac:dyDescent="0.35">
      <c r="A580" s="428" t="s">
        <v>765</v>
      </c>
      <c r="B580" s="429">
        <v>6</v>
      </c>
      <c r="C580" s="428" t="s">
        <v>764</v>
      </c>
      <c r="D580" s="428" t="s">
        <v>2416</v>
      </c>
      <c r="E580" s="54" t="s">
        <v>2417</v>
      </c>
      <c r="F580" s="54" t="s">
        <v>1121</v>
      </c>
      <c r="G580" s="54">
        <v>26</v>
      </c>
      <c r="H580" s="54">
        <v>0</v>
      </c>
      <c r="I580" s="54" t="s">
        <v>43</v>
      </c>
      <c r="J580" s="54" t="s">
        <v>60</v>
      </c>
    </row>
    <row r="581" spans="1:10" ht="12.75" customHeight="1" x14ac:dyDescent="0.35">
      <c r="A581" s="428" t="s">
        <v>765</v>
      </c>
      <c r="B581" s="429">
        <v>7</v>
      </c>
      <c r="C581" s="428" t="s">
        <v>764</v>
      </c>
      <c r="D581" s="428" t="s">
        <v>2418</v>
      </c>
      <c r="E581" s="54" t="s">
        <v>2419</v>
      </c>
      <c r="F581" s="54" t="s">
        <v>1121</v>
      </c>
      <c r="G581" s="54">
        <v>43</v>
      </c>
      <c r="H581" s="54">
        <v>0</v>
      </c>
      <c r="I581" s="54" t="s">
        <v>43</v>
      </c>
      <c r="J581" s="54" t="s">
        <v>60</v>
      </c>
    </row>
    <row r="582" spans="1:10" ht="12.75" customHeight="1" x14ac:dyDescent="0.35">
      <c r="A582" s="428" t="s">
        <v>765</v>
      </c>
      <c r="B582" s="429">
        <v>8</v>
      </c>
      <c r="C582" s="428" t="s">
        <v>764</v>
      </c>
      <c r="D582" s="428" t="s">
        <v>2420</v>
      </c>
      <c r="E582" s="54" t="s">
        <v>2421</v>
      </c>
      <c r="F582" s="54" t="s">
        <v>1121</v>
      </c>
      <c r="G582" s="54">
        <v>43</v>
      </c>
      <c r="H582" s="54">
        <v>0</v>
      </c>
      <c r="I582" s="54" t="s">
        <v>43</v>
      </c>
      <c r="J582" s="54" t="s">
        <v>60</v>
      </c>
    </row>
    <row r="583" spans="1:10" ht="12.75" customHeight="1" x14ac:dyDescent="0.35">
      <c r="A583" s="428" t="s">
        <v>765</v>
      </c>
      <c r="B583" s="429">
        <v>9</v>
      </c>
      <c r="C583" s="428" t="s">
        <v>764</v>
      </c>
      <c r="D583" s="428" t="s">
        <v>2422</v>
      </c>
      <c r="E583" s="54" t="s">
        <v>2423</v>
      </c>
      <c r="F583" s="54" t="s">
        <v>1121</v>
      </c>
      <c r="G583" s="54">
        <v>26</v>
      </c>
      <c r="H583" s="54">
        <v>0</v>
      </c>
      <c r="I583" s="54" t="s">
        <v>43</v>
      </c>
      <c r="J583" s="54" t="s">
        <v>60</v>
      </c>
    </row>
    <row r="584" spans="1:10" ht="12.75" customHeight="1" x14ac:dyDescent="0.35">
      <c r="A584" s="428" t="s">
        <v>765</v>
      </c>
      <c r="B584" s="429">
        <v>10</v>
      </c>
      <c r="C584" s="428" t="s">
        <v>764</v>
      </c>
      <c r="D584" s="428" t="s">
        <v>2424</v>
      </c>
      <c r="E584" s="54" t="s">
        <v>2425</v>
      </c>
      <c r="F584" s="54" t="s">
        <v>1121</v>
      </c>
      <c r="G584" s="54">
        <v>26</v>
      </c>
      <c r="H584" s="54">
        <v>0</v>
      </c>
      <c r="I584" s="54" t="s">
        <v>43</v>
      </c>
      <c r="J584" s="54" t="s">
        <v>60</v>
      </c>
    </row>
    <row r="585" spans="1:10" ht="12.75" customHeight="1" x14ac:dyDescent="0.35">
      <c r="A585" s="428" t="s">
        <v>765</v>
      </c>
      <c r="B585" s="429">
        <v>11</v>
      </c>
      <c r="C585" s="428" t="s">
        <v>764</v>
      </c>
      <c r="D585" s="428" t="s">
        <v>2426</v>
      </c>
      <c r="E585" s="54" t="s">
        <v>2427</v>
      </c>
      <c r="F585" s="54" t="s">
        <v>1121</v>
      </c>
      <c r="G585" s="54">
        <v>43</v>
      </c>
      <c r="H585" s="54">
        <v>0</v>
      </c>
      <c r="I585" s="54" t="s">
        <v>43</v>
      </c>
      <c r="J585" s="54" t="s">
        <v>60</v>
      </c>
    </row>
    <row r="586" spans="1:10" ht="12.75" customHeight="1" x14ac:dyDescent="0.35">
      <c r="A586" s="428" t="s">
        <v>765</v>
      </c>
      <c r="B586" s="429">
        <v>12</v>
      </c>
      <c r="C586" s="428" t="s">
        <v>764</v>
      </c>
      <c r="D586" s="428" t="s">
        <v>2428</v>
      </c>
      <c r="E586" s="54" t="s">
        <v>2429</v>
      </c>
      <c r="F586" s="54" t="s">
        <v>1121</v>
      </c>
      <c r="G586" s="54">
        <v>43</v>
      </c>
      <c r="H586" s="54">
        <v>0</v>
      </c>
      <c r="I586" s="54" t="s">
        <v>43</v>
      </c>
      <c r="J586" s="54" t="s">
        <v>60</v>
      </c>
    </row>
    <row r="587" spans="1:10" ht="12.75" customHeight="1" x14ac:dyDescent="0.35">
      <c r="A587" s="428" t="s">
        <v>765</v>
      </c>
      <c r="B587" s="429">
        <v>13</v>
      </c>
      <c r="C587" s="428" t="s">
        <v>764</v>
      </c>
      <c r="D587" s="428" t="s">
        <v>2430</v>
      </c>
      <c r="E587" s="54" t="s">
        <v>2431</v>
      </c>
      <c r="F587" s="54" t="s">
        <v>1121</v>
      </c>
      <c r="G587" s="54">
        <v>20</v>
      </c>
      <c r="H587" s="54">
        <v>0</v>
      </c>
      <c r="I587" s="54" t="s">
        <v>44</v>
      </c>
      <c r="J587" s="54" t="s">
        <v>61</v>
      </c>
    </row>
    <row r="588" spans="1:10" ht="12.75" customHeight="1" x14ac:dyDescent="0.35">
      <c r="A588" s="428" t="s">
        <v>849</v>
      </c>
      <c r="B588" s="429">
        <v>1</v>
      </c>
      <c r="C588" s="428" t="s">
        <v>848</v>
      </c>
      <c r="D588" s="428" t="s">
        <v>2432</v>
      </c>
      <c r="E588" s="54" t="s">
        <v>2433</v>
      </c>
      <c r="F588" s="54" t="s">
        <v>1121</v>
      </c>
      <c r="G588" s="54">
        <v>30</v>
      </c>
      <c r="H588" s="54">
        <v>0</v>
      </c>
      <c r="I588" s="54" t="s">
        <v>43</v>
      </c>
      <c r="J588" s="54" t="s">
        <v>60</v>
      </c>
    </row>
    <row r="589" spans="1:10" ht="12.75" customHeight="1" x14ac:dyDescent="0.35">
      <c r="A589" s="428" t="s">
        <v>849</v>
      </c>
      <c r="B589" s="429">
        <v>2</v>
      </c>
      <c r="C589" s="428" t="s">
        <v>848</v>
      </c>
      <c r="D589" s="428" t="s">
        <v>2434</v>
      </c>
      <c r="E589" s="54" t="s">
        <v>1528</v>
      </c>
      <c r="F589" s="54" t="s">
        <v>1121</v>
      </c>
      <c r="G589" s="54">
        <v>45.5</v>
      </c>
      <c r="H589" s="54">
        <v>0</v>
      </c>
      <c r="I589" s="54" t="s">
        <v>43</v>
      </c>
      <c r="J589" s="54" t="s">
        <v>60</v>
      </c>
    </row>
    <row r="590" spans="1:10" ht="12.75" customHeight="1" x14ac:dyDescent="0.35">
      <c r="A590" s="428" t="s">
        <v>849</v>
      </c>
      <c r="B590" s="429">
        <v>3</v>
      </c>
      <c r="C590" s="428" t="s">
        <v>848</v>
      </c>
      <c r="D590" s="428" t="s">
        <v>2435</v>
      </c>
      <c r="E590" s="54" t="s">
        <v>2436</v>
      </c>
      <c r="F590" s="54" t="s">
        <v>1121</v>
      </c>
      <c r="G590" s="54">
        <v>33</v>
      </c>
      <c r="H590" s="54">
        <v>0</v>
      </c>
      <c r="I590" s="54" t="s">
        <v>43</v>
      </c>
      <c r="J590" s="54" t="s">
        <v>60</v>
      </c>
    </row>
    <row r="591" spans="1:10" ht="12.75" customHeight="1" x14ac:dyDescent="0.35">
      <c r="A591" s="428" t="s">
        <v>849</v>
      </c>
      <c r="B591" s="429">
        <v>4</v>
      </c>
      <c r="C591" s="428" t="s">
        <v>848</v>
      </c>
      <c r="D591" s="428" t="s">
        <v>2437</v>
      </c>
      <c r="E591" s="54" t="s">
        <v>2438</v>
      </c>
      <c r="F591" s="54" t="s">
        <v>1121</v>
      </c>
      <c r="G591" s="54">
        <v>45.5</v>
      </c>
      <c r="H591" s="54">
        <v>0</v>
      </c>
      <c r="I591" s="54" t="s">
        <v>43</v>
      </c>
      <c r="J591" s="54" t="s">
        <v>60</v>
      </c>
    </row>
    <row r="592" spans="1:10" ht="12.75" customHeight="1" x14ac:dyDescent="0.35">
      <c r="A592" s="428" t="s">
        <v>799</v>
      </c>
      <c r="B592" s="429">
        <v>1</v>
      </c>
      <c r="C592" s="428" t="s">
        <v>798</v>
      </c>
      <c r="D592" s="428" t="s">
        <v>2439</v>
      </c>
      <c r="E592" s="54" t="s">
        <v>2440</v>
      </c>
      <c r="F592" s="54" t="s">
        <v>1121</v>
      </c>
      <c r="G592" s="54">
        <v>17</v>
      </c>
      <c r="H592" s="54">
        <v>0</v>
      </c>
      <c r="I592" s="54" t="s">
        <v>43</v>
      </c>
      <c r="J592" s="54" t="s">
        <v>60</v>
      </c>
    </row>
    <row r="593" spans="1:10" ht="12.75" customHeight="1" x14ac:dyDescent="0.35">
      <c r="A593" s="428" t="s">
        <v>799</v>
      </c>
      <c r="B593" s="429">
        <v>2</v>
      </c>
      <c r="C593" s="428" t="s">
        <v>798</v>
      </c>
      <c r="D593" s="428" t="s">
        <v>2441</v>
      </c>
      <c r="E593" s="54" t="s">
        <v>2442</v>
      </c>
      <c r="F593" s="54" t="s">
        <v>1121</v>
      </c>
      <c r="G593" s="54">
        <v>35</v>
      </c>
      <c r="H593" s="54">
        <v>0</v>
      </c>
      <c r="I593" s="54" t="s">
        <v>43</v>
      </c>
      <c r="J593" s="54" t="s">
        <v>60</v>
      </c>
    </row>
    <row r="594" spans="1:10" ht="12.75" customHeight="1" x14ac:dyDescent="0.35">
      <c r="A594" s="428" t="s">
        <v>799</v>
      </c>
      <c r="B594" s="429">
        <v>3</v>
      </c>
      <c r="C594" s="428" t="s">
        <v>798</v>
      </c>
      <c r="D594" s="428" t="s">
        <v>2443</v>
      </c>
      <c r="E594" s="54" t="s">
        <v>2444</v>
      </c>
      <c r="F594" s="54" t="s">
        <v>1121</v>
      </c>
      <c r="G594" s="54">
        <v>35</v>
      </c>
      <c r="H594" s="54">
        <v>0</v>
      </c>
      <c r="I594" s="54" t="s">
        <v>43</v>
      </c>
      <c r="J594" s="54" t="s">
        <v>60</v>
      </c>
    </row>
    <row r="595" spans="1:10" ht="12.75" customHeight="1" x14ac:dyDescent="0.35">
      <c r="A595" s="428" t="s">
        <v>799</v>
      </c>
      <c r="B595" s="429">
        <v>4</v>
      </c>
      <c r="C595" s="428" t="s">
        <v>798</v>
      </c>
      <c r="D595" s="428" t="s">
        <v>2445</v>
      </c>
      <c r="E595" s="54" t="s">
        <v>2446</v>
      </c>
      <c r="F595" s="54" t="s">
        <v>1121</v>
      </c>
      <c r="G595" s="54">
        <v>12</v>
      </c>
      <c r="H595" s="54">
        <v>0</v>
      </c>
      <c r="I595" s="54" t="s">
        <v>44</v>
      </c>
      <c r="J595" s="54" t="s">
        <v>61</v>
      </c>
    </row>
    <row r="596" spans="1:10" ht="12.75" customHeight="1" x14ac:dyDescent="0.35">
      <c r="A596" s="428" t="s">
        <v>799</v>
      </c>
      <c r="B596" s="429">
        <v>5</v>
      </c>
      <c r="C596" s="428" t="s">
        <v>798</v>
      </c>
      <c r="D596" s="428" t="s">
        <v>2447</v>
      </c>
      <c r="E596" s="54" t="s">
        <v>2448</v>
      </c>
      <c r="F596" s="54" t="s">
        <v>1121</v>
      </c>
      <c r="G596" s="54">
        <v>17</v>
      </c>
      <c r="H596" s="54">
        <v>0</v>
      </c>
      <c r="I596" s="54" t="s">
        <v>44</v>
      </c>
      <c r="J596" s="54" t="s">
        <v>61</v>
      </c>
    </row>
    <row r="597" spans="1:10" ht="12.75" customHeight="1" x14ac:dyDescent="0.35">
      <c r="A597" s="428" t="s">
        <v>799</v>
      </c>
      <c r="B597" s="429">
        <v>6</v>
      </c>
      <c r="C597" s="428" t="s">
        <v>798</v>
      </c>
      <c r="D597" s="428" t="s">
        <v>2449</v>
      </c>
      <c r="E597" s="54" t="s">
        <v>2450</v>
      </c>
      <c r="F597" s="54" t="s">
        <v>1121</v>
      </c>
      <c r="G597" s="54">
        <v>14</v>
      </c>
      <c r="H597" s="54">
        <v>0</v>
      </c>
      <c r="I597" s="54" t="s">
        <v>44</v>
      </c>
      <c r="J597" s="54" t="s">
        <v>61</v>
      </c>
    </row>
    <row r="598" spans="1:10" ht="12.75" customHeight="1" x14ac:dyDescent="0.35">
      <c r="A598" s="428" t="s">
        <v>799</v>
      </c>
      <c r="B598" s="429">
        <v>7</v>
      </c>
      <c r="C598" s="428" t="s">
        <v>798</v>
      </c>
      <c r="D598" s="428" t="s">
        <v>2451</v>
      </c>
      <c r="E598" s="54" t="s">
        <v>2452</v>
      </c>
      <c r="F598" s="54" t="s">
        <v>1121</v>
      </c>
      <c r="G598" s="54">
        <v>20</v>
      </c>
      <c r="H598" s="54">
        <v>0</v>
      </c>
      <c r="I598" s="54" t="s">
        <v>44</v>
      </c>
      <c r="J598" s="54" t="s">
        <v>61</v>
      </c>
    </row>
    <row r="599" spans="1:10" ht="12.75" customHeight="1" x14ac:dyDescent="0.35">
      <c r="A599" s="428" t="s">
        <v>799</v>
      </c>
      <c r="B599" s="429">
        <v>8</v>
      </c>
      <c r="C599" s="428" t="s">
        <v>798</v>
      </c>
      <c r="D599" s="428" t="s">
        <v>2453</v>
      </c>
      <c r="E599" s="54" t="s">
        <v>2454</v>
      </c>
      <c r="F599" s="54" t="s">
        <v>1121</v>
      </c>
      <c r="G599" s="54">
        <v>7</v>
      </c>
      <c r="H599" s="54">
        <v>0</v>
      </c>
      <c r="I599" s="54" t="s">
        <v>44</v>
      </c>
      <c r="J599" s="54" t="s">
        <v>61</v>
      </c>
    </row>
    <row r="600" spans="1:10" ht="12.75" customHeight="1" x14ac:dyDescent="0.35">
      <c r="A600" s="428" t="s">
        <v>799</v>
      </c>
      <c r="B600" s="429">
        <v>9</v>
      </c>
      <c r="C600" s="428" t="s">
        <v>798</v>
      </c>
      <c r="D600" s="428" t="s">
        <v>2455</v>
      </c>
      <c r="E600" s="54" t="s">
        <v>2456</v>
      </c>
      <c r="F600" s="54" t="s">
        <v>1121</v>
      </c>
      <c r="G600" s="54">
        <v>20</v>
      </c>
      <c r="H600" s="54">
        <v>0</v>
      </c>
      <c r="I600" s="54" t="s">
        <v>43</v>
      </c>
      <c r="J600" s="54" t="s">
        <v>60</v>
      </c>
    </row>
    <row r="601" spans="1:10" ht="12.75" customHeight="1" x14ac:dyDescent="0.35">
      <c r="A601" s="428" t="s">
        <v>799</v>
      </c>
      <c r="B601" s="429">
        <v>10</v>
      </c>
      <c r="C601" s="428" t="s">
        <v>798</v>
      </c>
      <c r="D601" s="428" t="s">
        <v>2457</v>
      </c>
      <c r="E601" s="54" t="s">
        <v>2458</v>
      </c>
      <c r="F601" s="54" t="s">
        <v>1121</v>
      </c>
      <c r="G601" s="54">
        <v>16</v>
      </c>
      <c r="H601" s="54">
        <v>0</v>
      </c>
      <c r="I601" s="54" t="s">
        <v>43</v>
      </c>
      <c r="J601" s="54" t="s">
        <v>60</v>
      </c>
    </row>
    <row r="602" spans="1:10" ht="12.75" customHeight="1" x14ac:dyDescent="0.35">
      <c r="A602" s="428" t="s">
        <v>799</v>
      </c>
      <c r="B602" s="429">
        <v>11</v>
      </c>
      <c r="C602" s="428" t="s">
        <v>798</v>
      </c>
      <c r="D602" s="428" t="s">
        <v>2459</v>
      </c>
      <c r="E602" s="54" t="s">
        <v>1237</v>
      </c>
      <c r="F602" s="54" t="s">
        <v>1121</v>
      </c>
      <c r="G602" s="54">
        <v>45</v>
      </c>
      <c r="H602" s="54">
        <v>0</v>
      </c>
      <c r="I602" s="54" t="s">
        <v>43</v>
      </c>
      <c r="J602" s="54" t="s">
        <v>60</v>
      </c>
    </row>
    <row r="603" spans="1:10" ht="12.75" customHeight="1" x14ac:dyDescent="0.35">
      <c r="A603" s="428" t="s">
        <v>799</v>
      </c>
      <c r="B603" s="429">
        <v>12</v>
      </c>
      <c r="C603" s="428" t="s">
        <v>798</v>
      </c>
      <c r="D603" s="428" t="s">
        <v>2460</v>
      </c>
      <c r="E603" s="54" t="s">
        <v>2461</v>
      </c>
      <c r="F603" s="54" t="s">
        <v>1121</v>
      </c>
      <c r="G603" s="54">
        <v>45</v>
      </c>
      <c r="H603" s="54">
        <v>0</v>
      </c>
      <c r="I603" s="54" t="s">
        <v>43</v>
      </c>
      <c r="J603" s="54" t="s">
        <v>60</v>
      </c>
    </row>
    <row r="604" spans="1:10" ht="12.75" customHeight="1" x14ac:dyDescent="0.35">
      <c r="A604" s="428" t="s">
        <v>799</v>
      </c>
      <c r="B604" s="429">
        <v>13</v>
      </c>
      <c r="C604" s="428" t="s">
        <v>798</v>
      </c>
      <c r="D604" s="428" t="s">
        <v>2462</v>
      </c>
      <c r="E604" s="54" t="s">
        <v>2463</v>
      </c>
      <c r="F604" s="54" t="s">
        <v>1121</v>
      </c>
      <c r="G604" s="54">
        <v>35</v>
      </c>
      <c r="H604" s="54">
        <v>0</v>
      </c>
      <c r="I604" s="54" t="s">
        <v>43</v>
      </c>
      <c r="J604" s="54" t="s">
        <v>60</v>
      </c>
    </row>
    <row r="605" spans="1:10" ht="12.75" customHeight="1" x14ac:dyDescent="0.35">
      <c r="A605" s="428" t="s">
        <v>799</v>
      </c>
      <c r="B605" s="429">
        <v>14</v>
      </c>
      <c r="C605" s="428" t="s">
        <v>798</v>
      </c>
      <c r="D605" s="428" t="s">
        <v>2464</v>
      </c>
      <c r="E605" s="54" t="s">
        <v>2465</v>
      </c>
      <c r="F605" s="54" t="s">
        <v>1121</v>
      </c>
      <c r="G605" s="54">
        <v>20</v>
      </c>
      <c r="H605" s="54">
        <v>0</v>
      </c>
      <c r="I605" s="54" t="s">
        <v>43</v>
      </c>
      <c r="J605" s="54" t="s">
        <v>60</v>
      </c>
    </row>
    <row r="606" spans="1:10" ht="12.75" customHeight="1" x14ac:dyDescent="0.35">
      <c r="A606" s="428" t="s">
        <v>799</v>
      </c>
      <c r="B606" s="429">
        <v>15</v>
      </c>
      <c r="C606" s="428" t="s">
        <v>798</v>
      </c>
      <c r="D606" s="428" t="s">
        <v>2466</v>
      </c>
      <c r="E606" s="54" t="s">
        <v>2467</v>
      </c>
      <c r="F606" s="54" t="s">
        <v>1121</v>
      </c>
      <c r="G606" s="54">
        <v>20</v>
      </c>
      <c r="H606" s="54">
        <v>0</v>
      </c>
      <c r="I606" s="54" t="s">
        <v>43</v>
      </c>
      <c r="J606" s="54" t="s">
        <v>60</v>
      </c>
    </row>
    <row r="607" spans="1:10" ht="12.75" customHeight="1" x14ac:dyDescent="0.35">
      <c r="A607" s="428" t="s">
        <v>799</v>
      </c>
      <c r="B607" s="429">
        <v>16</v>
      </c>
      <c r="C607" s="428" t="s">
        <v>798</v>
      </c>
      <c r="D607" s="428" t="s">
        <v>2468</v>
      </c>
      <c r="E607" s="54" t="s">
        <v>2469</v>
      </c>
      <c r="F607" s="54" t="s">
        <v>1121</v>
      </c>
      <c r="G607" s="54">
        <v>21</v>
      </c>
      <c r="H607" s="54">
        <v>0</v>
      </c>
      <c r="I607" s="54" t="s">
        <v>43</v>
      </c>
      <c r="J607" s="54" t="s">
        <v>60</v>
      </c>
    </row>
    <row r="608" spans="1:10" ht="12.75" customHeight="1" x14ac:dyDescent="0.35">
      <c r="A608" s="428" t="s">
        <v>799</v>
      </c>
      <c r="B608" s="429">
        <v>17</v>
      </c>
      <c r="C608" s="428" t="s">
        <v>798</v>
      </c>
      <c r="D608" s="428" t="s">
        <v>2470</v>
      </c>
      <c r="E608" s="54" t="s">
        <v>2471</v>
      </c>
      <c r="F608" s="54" t="s">
        <v>1121</v>
      </c>
      <c r="G608" s="54">
        <v>20</v>
      </c>
      <c r="H608" s="54">
        <v>0</v>
      </c>
      <c r="I608" s="54" t="s">
        <v>43</v>
      </c>
      <c r="J608" s="54" t="s">
        <v>60</v>
      </c>
    </row>
    <row r="609" spans="1:10" ht="12.75" customHeight="1" x14ac:dyDescent="0.35">
      <c r="A609" s="428" t="s">
        <v>799</v>
      </c>
      <c r="B609" s="429">
        <v>18</v>
      </c>
      <c r="C609" s="428" t="s">
        <v>798</v>
      </c>
      <c r="D609" s="428" t="s">
        <v>2472</v>
      </c>
      <c r="E609" s="54" t="s">
        <v>2473</v>
      </c>
      <c r="F609" s="54" t="s">
        <v>1121</v>
      </c>
      <c r="G609" s="54">
        <v>9.5</v>
      </c>
      <c r="H609" s="54">
        <v>0</v>
      </c>
      <c r="I609" s="54" t="s">
        <v>44</v>
      </c>
      <c r="J609" s="54" t="s">
        <v>61</v>
      </c>
    </row>
    <row r="610" spans="1:10" ht="12.75" customHeight="1" x14ac:dyDescent="0.35">
      <c r="A610" s="428" t="s">
        <v>799</v>
      </c>
      <c r="B610" s="429">
        <v>19</v>
      </c>
      <c r="C610" s="428" t="s">
        <v>798</v>
      </c>
      <c r="D610" s="428" t="s">
        <v>2474</v>
      </c>
      <c r="E610" s="54" t="s">
        <v>2475</v>
      </c>
      <c r="F610" s="54" t="s">
        <v>1121</v>
      </c>
      <c r="G610" s="54">
        <v>30</v>
      </c>
      <c r="H610" s="54">
        <v>0</v>
      </c>
      <c r="I610" s="54" t="s">
        <v>43</v>
      </c>
      <c r="J610" s="54" t="s">
        <v>60</v>
      </c>
    </row>
    <row r="611" spans="1:10" ht="12.75" customHeight="1" x14ac:dyDescent="0.35">
      <c r="A611" s="428" t="s">
        <v>799</v>
      </c>
      <c r="B611" s="429">
        <v>20</v>
      </c>
      <c r="C611" s="428" t="s">
        <v>798</v>
      </c>
      <c r="D611" s="428" t="s">
        <v>2476</v>
      </c>
      <c r="E611" s="54" t="s">
        <v>2477</v>
      </c>
      <c r="F611" s="54" t="s">
        <v>1121</v>
      </c>
      <c r="G611" s="54">
        <v>36</v>
      </c>
      <c r="H611" s="54">
        <v>0</v>
      </c>
      <c r="I611" s="54" t="s">
        <v>43</v>
      </c>
      <c r="J611" s="54" t="s">
        <v>60</v>
      </c>
    </row>
    <row r="612" spans="1:10" ht="12.75" customHeight="1" x14ac:dyDescent="0.35">
      <c r="A612" s="428" t="s">
        <v>799</v>
      </c>
      <c r="B612" s="429">
        <v>21</v>
      </c>
      <c r="C612" s="428" t="s">
        <v>798</v>
      </c>
      <c r="D612" s="428" t="s">
        <v>2478</v>
      </c>
      <c r="E612" s="54" t="s">
        <v>2479</v>
      </c>
      <c r="F612" s="54" t="s">
        <v>1121</v>
      </c>
      <c r="G612" s="54">
        <v>20</v>
      </c>
      <c r="H612" s="54">
        <v>0</v>
      </c>
      <c r="I612" s="54" t="s">
        <v>44</v>
      </c>
      <c r="J612" s="54" t="s">
        <v>61</v>
      </c>
    </row>
    <row r="613" spans="1:10" ht="12.75" customHeight="1" x14ac:dyDescent="0.35">
      <c r="A613" s="428" t="s">
        <v>799</v>
      </c>
      <c r="B613" s="429">
        <v>22</v>
      </c>
      <c r="C613" s="428" t="s">
        <v>798</v>
      </c>
      <c r="D613" s="428" t="s">
        <v>2480</v>
      </c>
      <c r="E613" s="54" t="s">
        <v>2481</v>
      </c>
      <c r="F613" s="54" t="s">
        <v>1121</v>
      </c>
      <c r="G613" s="54">
        <v>22</v>
      </c>
      <c r="H613" s="54">
        <v>0</v>
      </c>
      <c r="I613" s="54" t="s">
        <v>43</v>
      </c>
      <c r="J613" s="54" t="s">
        <v>60</v>
      </c>
    </row>
    <row r="614" spans="1:10" ht="12.75" customHeight="1" x14ac:dyDescent="0.35">
      <c r="A614" s="428" t="s">
        <v>799</v>
      </c>
      <c r="B614" s="429">
        <v>23</v>
      </c>
      <c r="C614" s="428" t="s">
        <v>798</v>
      </c>
      <c r="D614" s="428" t="s">
        <v>2482</v>
      </c>
      <c r="E614" s="54" t="s">
        <v>2483</v>
      </c>
      <c r="F614" s="54" t="s">
        <v>1121</v>
      </c>
      <c r="G614" s="54">
        <v>30</v>
      </c>
      <c r="H614" s="54">
        <v>0</v>
      </c>
      <c r="I614" s="54" t="s">
        <v>43</v>
      </c>
      <c r="J614" s="54" t="s">
        <v>60</v>
      </c>
    </row>
    <row r="615" spans="1:10" ht="12.75" customHeight="1" x14ac:dyDescent="0.35">
      <c r="A615" s="428" t="s">
        <v>799</v>
      </c>
      <c r="B615" s="429">
        <v>24</v>
      </c>
      <c r="C615" s="428" t="s">
        <v>798</v>
      </c>
      <c r="D615" s="428" t="s">
        <v>2484</v>
      </c>
      <c r="E615" s="54" t="s">
        <v>2485</v>
      </c>
      <c r="F615" s="54" t="s">
        <v>1121</v>
      </c>
      <c r="G615" s="54">
        <v>20</v>
      </c>
      <c r="H615" s="54">
        <v>0</v>
      </c>
      <c r="I615" s="54" t="s">
        <v>43</v>
      </c>
      <c r="J615" s="54" t="s">
        <v>60</v>
      </c>
    </row>
    <row r="616" spans="1:10" ht="12.75" customHeight="1" x14ac:dyDescent="0.35">
      <c r="A616" s="428" t="s">
        <v>799</v>
      </c>
      <c r="B616" s="429">
        <v>25</v>
      </c>
      <c r="C616" s="428" t="s">
        <v>798</v>
      </c>
      <c r="D616" s="428" t="s">
        <v>2486</v>
      </c>
      <c r="E616" s="54" t="s">
        <v>2487</v>
      </c>
      <c r="F616" s="54" t="s">
        <v>1121</v>
      </c>
      <c r="G616" s="54">
        <v>30</v>
      </c>
      <c r="H616" s="54">
        <v>0</v>
      </c>
      <c r="I616" s="54" t="s">
        <v>43</v>
      </c>
      <c r="J616" s="54" t="s">
        <v>60</v>
      </c>
    </row>
    <row r="617" spans="1:10" ht="12.75" customHeight="1" x14ac:dyDescent="0.35">
      <c r="A617" s="428" t="s">
        <v>799</v>
      </c>
      <c r="B617" s="429">
        <v>26</v>
      </c>
      <c r="C617" s="428" t="s">
        <v>798</v>
      </c>
      <c r="D617" s="428" t="s">
        <v>2488</v>
      </c>
      <c r="E617" s="54" t="s">
        <v>2489</v>
      </c>
      <c r="F617" s="54" t="s">
        <v>1121</v>
      </c>
      <c r="G617" s="54">
        <v>30</v>
      </c>
      <c r="H617" s="54">
        <v>15</v>
      </c>
      <c r="I617" s="54" t="s">
        <v>43</v>
      </c>
      <c r="J617" s="54" t="s">
        <v>60</v>
      </c>
    </row>
    <row r="618" spans="1:10" ht="12.75" customHeight="1" x14ac:dyDescent="0.35">
      <c r="A618" s="428" t="s">
        <v>799</v>
      </c>
      <c r="B618" s="429">
        <v>27</v>
      </c>
      <c r="C618" s="428" t="s">
        <v>798</v>
      </c>
      <c r="D618" s="428" t="s">
        <v>2490</v>
      </c>
      <c r="E618" s="54" t="s">
        <v>2491</v>
      </c>
      <c r="F618" s="54" t="s">
        <v>1121</v>
      </c>
      <c r="G618" s="54">
        <v>20</v>
      </c>
      <c r="H618" s="54">
        <v>0</v>
      </c>
      <c r="I618" s="54" t="s">
        <v>43</v>
      </c>
      <c r="J618" s="54" t="s">
        <v>60</v>
      </c>
    </row>
    <row r="619" spans="1:10" ht="12.75" customHeight="1" x14ac:dyDescent="0.35">
      <c r="A619" s="428" t="s">
        <v>799</v>
      </c>
      <c r="B619" s="429">
        <v>28</v>
      </c>
      <c r="C619" s="428" t="s">
        <v>798</v>
      </c>
      <c r="D619" s="428" t="s">
        <v>2492</v>
      </c>
      <c r="E619" s="54" t="s">
        <v>2493</v>
      </c>
      <c r="F619" s="54" t="s">
        <v>1121</v>
      </c>
      <c r="G619" s="54">
        <v>45</v>
      </c>
      <c r="H619" s="54">
        <v>0</v>
      </c>
      <c r="I619" s="54" t="s">
        <v>43</v>
      </c>
      <c r="J619" s="54" t="s">
        <v>60</v>
      </c>
    </row>
    <row r="620" spans="1:10" ht="12.75" customHeight="1" x14ac:dyDescent="0.35">
      <c r="A620" s="428" t="s">
        <v>799</v>
      </c>
      <c r="B620" s="429">
        <v>29</v>
      </c>
      <c r="C620" s="428" t="s">
        <v>798</v>
      </c>
      <c r="D620" s="428" t="s">
        <v>2494</v>
      </c>
      <c r="E620" s="54" t="s">
        <v>2495</v>
      </c>
      <c r="F620" s="54" t="s">
        <v>1121</v>
      </c>
      <c r="G620" s="54">
        <v>35</v>
      </c>
      <c r="H620" s="54">
        <v>0</v>
      </c>
      <c r="I620" s="54" t="s">
        <v>43</v>
      </c>
      <c r="J620" s="54" t="s">
        <v>60</v>
      </c>
    </row>
    <row r="621" spans="1:10" ht="12.75" customHeight="1" x14ac:dyDescent="0.35">
      <c r="A621" s="428" t="s">
        <v>799</v>
      </c>
      <c r="B621" s="429">
        <v>30</v>
      </c>
      <c r="C621" s="428" t="s">
        <v>798</v>
      </c>
      <c r="D621" s="428" t="s">
        <v>2496</v>
      </c>
      <c r="E621" s="54" t="s">
        <v>2497</v>
      </c>
      <c r="F621" s="54" t="s">
        <v>1121</v>
      </c>
      <c r="G621" s="54">
        <v>7</v>
      </c>
      <c r="H621" s="54">
        <v>0</v>
      </c>
      <c r="I621" s="54" t="s">
        <v>44</v>
      </c>
      <c r="J621" s="54" t="s">
        <v>61</v>
      </c>
    </row>
    <row r="622" spans="1:10" ht="12.75" customHeight="1" x14ac:dyDescent="0.35">
      <c r="A622" s="428" t="s">
        <v>799</v>
      </c>
      <c r="B622" s="429">
        <v>31</v>
      </c>
      <c r="C622" s="428" t="s">
        <v>798</v>
      </c>
      <c r="D622" s="428" t="s">
        <v>2498</v>
      </c>
      <c r="E622" s="54" t="s">
        <v>2499</v>
      </c>
      <c r="F622" s="54" t="s">
        <v>1121</v>
      </c>
      <c r="G622" s="54">
        <v>20</v>
      </c>
      <c r="H622" s="54">
        <v>0</v>
      </c>
      <c r="I622" s="54" t="s">
        <v>43</v>
      </c>
      <c r="J622" s="54" t="s">
        <v>60</v>
      </c>
    </row>
    <row r="623" spans="1:10" ht="12.75" customHeight="1" x14ac:dyDescent="0.35">
      <c r="A623" s="428" t="s">
        <v>799</v>
      </c>
      <c r="B623" s="429">
        <v>32</v>
      </c>
      <c r="C623" s="428" t="s">
        <v>798</v>
      </c>
      <c r="D623" s="428" t="s">
        <v>2500</v>
      </c>
      <c r="E623" s="54" t="s">
        <v>2501</v>
      </c>
      <c r="F623" s="54" t="s">
        <v>1140</v>
      </c>
      <c r="G623" s="54">
        <v>13.8</v>
      </c>
      <c r="H623" s="54">
        <v>0</v>
      </c>
      <c r="I623" s="54" t="s">
        <v>43</v>
      </c>
      <c r="J623" s="54" t="s">
        <v>60</v>
      </c>
    </row>
    <row r="624" spans="1:10" ht="12.75" customHeight="1" x14ac:dyDescent="0.35">
      <c r="A624" s="428" t="s">
        <v>787</v>
      </c>
      <c r="B624" s="429">
        <v>1</v>
      </c>
      <c r="C624" s="428" t="s">
        <v>786</v>
      </c>
      <c r="D624" s="428" t="s">
        <v>2502</v>
      </c>
      <c r="E624" s="54" t="s">
        <v>1333</v>
      </c>
      <c r="F624" s="54" t="s">
        <v>1121</v>
      </c>
      <c r="G624" s="54">
        <v>49</v>
      </c>
      <c r="H624" s="54">
        <v>0</v>
      </c>
      <c r="I624" s="54" t="s">
        <v>43</v>
      </c>
      <c r="J624" s="54" t="s">
        <v>60</v>
      </c>
    </row>
    <row r="625" spans="1:10" ht="12.75" customHeight="1" x14ac:dyDescent="0.35">
      <c r="A625" s="428" t="s">
        <v>787</v>
      </c>
      <c r="B625" s="429">
        <v>2</v>
      </c>
      <c r="C625" s="428" t="s">
        <v>786</v>
      </c>
      <c r="D625" s="428" t="s">
        <v>2503</v>
      </c>
      <c r="E625" s="54" t="s">
        <v>2504</v>
      </c>
      <c r="F625" s="54" t="s">
        <v>1121</v>
      </c>
      <c r="G625" s="54">
        <v>28</v>
      </c>
      <c r="H625" s="54">
        <v>0</v>
      </c>
      <c r="I625" s="54" t="s">
        <v>43</v>
      </c>
      <c r="J625" s="54" t="s">
        <v>60</v>
      </c>
    </row>
    <row r="626" spans="1:10" ht="12.75" customHeight="1" x14ac:dyDescent="0.35">
      <c r="A626" s="428" t="s">
        <v>745</v>
      </c>
      <c r="B626" s="429">
        <v>1</v>
      </c>
      <c r="C626" s="428" t="s">
        <v>744</v>
      </c>
      <c r="D626" s="428" t="s">
        <v>2505</v>
      </c>
      <c r="E626" s="54" t="s">
        <v>2506</v>
      </c>
      <c r="F626" s="54" t="s">
        <v>1121</v>
      </c>
      <c r="G626" s="54">
        <v>22</v>
      </c>
      <c r="H626" s="54">
        <v>0</v>
      </c>
      <c r="I626" s="54" t="s">
        <v>43</v>
      </c>
      <c r="J626" s="54" t="s">
        <v>60</v>
      </c>
    </row>
    <row r="627" spans="1:10" ht="12.75" customHeight="1" x14ac:dyDescent="0.35">
      <c r="A627" s="428" t="s">
        <v>745</v>
      </c>
      <c r="B627" s="429">
        <v>2</v>
      </c>
      <c r="C627" s="428" t="s">
        <v>744</v>
      </c>
      <c r="D627" s="428" t="s">
        <v>2507</v>
      </c>
      <c r="E627" s="54" t="s">
        <v>2508</v>
      </c>
      <c r="F627" s="54" t="s">
        <v>1121</v>
      </c>
      <c r="G627" s="54">
        <v>20</v>
      </c>
      <c r="H627" s="54">
        <v>0</v>
      </c>
      <c r="I627" s="54" t="s">
        <v>43</v>
      </c>
      <c r="J627" s="54" t="s">
        <v>60</v>
      </c>
    </row>
    <row r="628" spans="1:10" ht="12.75" customHeight="1" x14ac:dyDescent="0.35">
      <c r="A628" s="428" t="s">
        <v>745</v>
      </c>
      <c r="B628" s="429">
        <v>3</v>
      </c>
      <c r="C628" s="428" t="s">
        <v>744</v>
      </c>
      <c r="D628" s="428" t="s">
        <v>2509</v>
      </c>
      <c r="E628" s="54" t="s">
        <v>2510</v>
      </c>
      <c r="F628" s="54" t="s">
        <v>1121</v>
      </c>
      <c r="G628" s="54">
        <v>20</v>
      </c>
      <c r="H628" s="54">
        <v>0</v>
      </c>
      <c r="I628" s="54" t="s">
        <v>43</v>
      </c>
      <c r="J628" s="54" t="s">
        <v>60</v>
      </c>
    </row>
    <row r="629" spans="1:10" ht="12.75" customHeight="1" x14ac:dyDescent="0.35">
      <c r="A629" s="428" t="s">
        <v>745</v>
      </c>
      <c r="B629" s="429">
        <v>4</v>
      </c>
      <c r="C629" s="428" t="s">
        <v>744</v>
      </c>
      <c r="D629" s="428" t="s">
        <v>2511</v>
      </c>
      <c r="E629" s="54" t="s">
        <v>2512</v>
      </c>
      <c r="F629" s="54" t="s">
        <v>1121</v>
      </c>
      <c r="G629" s="54">
        <v>20</v>
      </c>
      <c r="H629" s="54">
        <v>0</v>
      </c>
      <c r="I629" s="54" t="s">
        <v>43</v>
      </c>
      <c r="J629" s="54" t="s">
        <v>60</v>
      </c>
    </row>
    <row r="630" spans="1:10" ht="12.75" customHeight="1" x14ac:dyDescent="0.35">
      <c r="A630" s="428" t="s">
        <v>745</v>
      </c>
      <c r="B630" s="429">
        <v>5</v>
      </c>
      <c r="C630" s="428" t="s">
        <v>744</v>
      </c>
      <c r="D630" s="428" t="s">
        <v>2513</v>
      </c>
      <c r="E630" s="54" t="s">
        <v>2514</v>
      </c>
      <c r="F630" s="54" t="s">
        <v>1121</v>
      </c>
      <c r="G630" s="54">
        <v>22</v>
      </c>
      <c r="H630" s="54">
        <v>0</v>
      </c>
      <c r="I630" s="54" t="s">
        <v>43</v>
      </c>
      <c r="J630" s="54" t="s">
        <v>60</v>
      </c>
    </row>
    <row r="631" spans="1:10" ht="12.75" customHeight="1" x14ac:dyDescent="0.35">
      <c r="A631" s="428" t="s">
        <v>745</v>
      </c>
      <c r="B631" s="429">
        <v>6</v>
      </c>
      <c r="C631" s="428" t="s">
        <v>744</v>
      </c>
      <c r="D631" s="428" t="s">
        <v>2515</v>
      </c>
      <c r="E631" s="54" t="s">
        <v>2516</v>
      </c>
      <c r="F631" s="54" t="s">
        <v>1121</v>
      </c>
      <c r="G631" s="54">
        <v>52.5</v>
      </c>
      <c r="H631" s="54">
        <v>0</v>
      </c>
      <c r="I631" s="54" t="s">
        <v>43</v>
      </c>
      <c r="J631" s="54" t="s">
        <v>60</v>
      </c>
    </row>
    <row r="632" spans="1:10" ht="12.75" customHeight="1" x14ac:dyDescent="0.35">
      <c r="A632" s="428" t="s">
        <v>745</v>
      </c>
      <c r="B632" s="429">
        <v>7</v>
      </c>
      <c r="C632" s="428" t="s">
        <v>744</v>
      </c>
      <c r="D632" s="428" t="s">
        <v>2517</v>
      </c>
      <c r="E632" s="54" t="s">
        <v>2518</v>
      </c>
      <c r="F632" s="54" t="s">
        <v>1121</v>
      </c>
      <c r="G632" s="54">
        <v>26</v>
      </c>
      <c r="H632" s="54">
        <v>0</v>
      </c>
      <c r="I632" s="54" t="s">
        <v>43</v>
      </c>
      <c r="J632" s="54" t="s">
        <v>60</v>
      </c>
    </row>
    <row r="633" spans="1:10" ht="12.75" customHeight="1" x14ac:dyDescent="0.35">
      <c r="A633" s="428" t="s">
        <v>745</v>
      </c>
      <c r="B633" s="429">
        <v>8</v>
      </c>
      <c r="C633" s="428" t="s">
        <v>744</v>
      </c>
      <c r="D633" s="428" t="s">
        <v>2519</v>
      </c>
      <c r="E633" s="54" t="s">
        <v>2520</v>
      </c>
      <c r="F633" s="54" t="s">
        <v>1121</v>
      </c>
      <c r="G633" s="54">
        <v>36</v>
      </c>
      <c r="H633" s="54">
        <v>0</v>
      </c>
      <c r="I633" s="54" t="s">
        <v>43</v>
      </c>
      <c r="J633" s="54" t="s">
        <v>60</v>
      </c>
    </row>
    <row r="634" spans="1:10" ht="12.75" customHeight="1" x14ac:dyDescent="0.35">
      <c r="A634" s="428" t="s">
        <v>745</v>
      </c>
      <c r="B634" s="429">
        <v>9</v>
      </c>
      <c r="C634" s="428" t="s">
        <v>744</v>
      </c>
      <c r="D634" s="428" t="s">
        <v>2521</v>
      </c>
      <c r="E634" s="54" t="s">
        <v>2522</v>
      </c>
      <c r="F634" s="54" t="s">
        <v>1121</v>
      </c>
      <c r="G634" s="54">
        <v>20</v>
      </c>
      <c r="H634" s="54">
        <v>0</v>
      </c>
      <c r="I634" s="54" t="s">
        <v>43</v>
      </c>
      <c r="J634" s="54" t="s">
        <v>60</v>
      </c>
    </row>
    <row r="635" spans="1:10" ht="12.75" customHeight="1" x14ac:dyDescent="0.35">
      <c r="A635" s="428" t="s">
        <v>745</v>
      </c>
      <c r="B635" s="429">
        <v>10</v>
      </c>
      <c r="C635" s="428" t="s">
        <v>744</v>
      </c>
      <c r="D635" s="428" t="s">
        <v>2523</v>
      </c>
      <c r="E635" s="54" t="s">
        <v>2524</v>
      </c>
      <c r="F635" s="54" t="s">
        <v>1121</v>
      </c>
      <c r="G635" s="54">
        <v>22</v>
      </c>
      <c r="H635" s="54">
        <v>0</v>
      </c>
      <c r="I635" s="54" t="s">
        <v>43</v>
      </c>
      <c r="J635" s="54" t="s">
        <v>60</v>
      </c>
    </row>
    <row r="636" spans="1:10" ht="12.75" customHeight="1" x14ac:dyDescent="0.35">
      <c r="A636" s="428" t="s">
        <v>745</v>
      </c>
      <c r="B636" s="429">
        <v>11</v>
      </c>
      <c r="C636" s="428" t="s">
        <v>744</v>
      </c>
      <c r="D636" s="428" t="s">
        <v>2525</v>
      </c>
      <c r="E636" s="54" t="s">
        <v>2526</v>
      </c>
      <c r="F636" s="54" t="s">
        <v>1121</v>
      </c>
      <c r="G636" s="54">
        <v>39</v>
      </c>
      <c r="H636" s="54">
        <v>0</v>
      </c>
      <c r="I636" s="54" t="s">
        <v>43</v>
      </c>
      <c r="J636" s="54" t="s">
        <v>60</v>
      </c>
    </row>
    <row r="637" spans="1:10" ht="12.75" customHeight="1" x14ac:dyDescent="0.35">
      <c r="A637" s="428" t="s">
        <v>745</v>
      </c>
      <c r="B637" s="429">
        <v>12</v>
      </c>
      <c r="C637" s="428" t="s">
        <v>744</v>
      </c>
      <c r="D637" s="428" t="s">
        <v>2527</v>
      </c>
      <c r="E637" s="54" t="s">
        <v>2528</v>
      </c>
      <c r="F637" s="54" t="s">
        <v>1121</v>
      </c>
      <c r="G637" s="54">
        <v>20</v>
      </c>
      <c r="H637" s="54">
        <v>0</v>
      </c>
      <c r="I637" s="54" t="s">
        <v>43</v>
      </c>
      <c r="J637" s="54" t="s">
        <v>60</v>
      </c>
    </row>
    <row r="638" spans="1:10" ht="12.75" customHeight="1" x14ac:dyDescent="0.35">
      <c r="A638" s="428" t="s">
        <v>745</v>
      </c>
      <c r="B638" s="429">
        <v>13</v>
      </c>
      <c r="C638" s="428" t="s">
        <v>744</v>
      </c>
      <c r="D638" s="428" t="s">
        <v>2529</v>
      </c>
      <c r="E638" s="54" t="s">
        <v>2530</v>
      </c>
      <c r="F638" s="54" t="s">
        <v>1121</v>
      </c>
      <c r="G638" s="54">
        <v>22</v>
      </c>
      <c r="H638" s="54">
        <v>0</v>
      </c>
      <c r="I638" s="54" t="s">
        <v>43</v>
      </c>
      <c r="J638" s="54" t="s">
        <v>60</v>
      </c>
    </row>
    <row r="639" spans="1:10" ht="12.75" customHeight="1" x14ac:dyDescent="0.35">
      <c r="A639" s="428" t="s">
        <v>745</v>
      </c>
      <c r="B639" s="429">
        <v>14</v>
      </c>
      <c r="C639" s="428" t="s">
        <v>744</v>
      </c>
      <c r="D639" s="428" t="s">
        <v>2531</v>
      </c>
      <c r="E639" s="54" t="s">
        <v>1240</v>
      </c>
      <c r="F639" s="54" t="s">
        <v>1121</v>
      </c>
      <c r="G639" s="54">
        <v>31</v>
      </c>
      <c r="H639" s="54">
        <v>0</v>
      </c>
      <c r="I639" s="54" t="s">
        <v>43</v>
      </c>
      <c r="J639" s="54" t="s">
        <v>60</v>
      </c>
    </row>
    <row r="640" spans="1:10" ht="12.75" customHeight="1" x14ac:dyDescent="0.35">
      <c r="A640" s="428" t="s">
        <v>745</v>
      </c>
      <c r="B640" s="429">
        <v>15</v>
      </c>
      <c r="C640" s="428" t="s">
        <v>744</v>
      </c>
      <c r="D640" s="428" t="s">
        <v>2532</v>
      </c>
      <c r="E640" s="54" t="s">
        <v>2533</v>
      </c>
      <c r="F640" s="54" t="s">
        <v>1121</v>
      </c>
      <c r="G640" s="54">
        <v>27</v>
      </c>
      <c r="H640" s="54">
        <v>0</v>
      </c>
      <c r="I640" s="54" t="s">
        <v>43</v>
      </c>
      <c r="J640" s="54" t="s">
        <v>60</v>
      </c>
    </row>
    <row r="641" spans="1:10" ht="12.75" customHeight="1" x14ac:dyDescent="0.35">
      <c r="A641" s="428" t="s">
        <v>745</v>
      </c>
      <c r="B641" s="429">
        <v>16</v>
      </c>
      <c r="C641" s="428" t="s">
        <v>744</v>
      </c>
      <c r="D641" s="428" t="s">
        <v>2534</v>
      </c>
      <c r="E641" s="54" t="s">
        <v>2535</v>
      </c>
      <c r="F641" s="54" t="s">
        <v>1121</v>
      </c>
      <c r="G641" s="54">
        <v>26</v>
      </c>
      <c r="H641" s="54">
        <v>38.75</v>
      </c>
      <c r="I641" s="54" t="s">
        <v>43</v>
      </c>
      <c r="J641" s="54" t="s">
        <v>60</v>
      </c>
    </row>
    <row r="642" spans="1:10" ht="12.75" customHeight="1" x14ac:dyDescent="0.35">
      <c r="A642" s="428" t="s">
        <v>745</v>
      </c>
      <c r="B642" s="429">
        <v>17</v>
      </c>
      <c r="C642" s="428" t="s">
        <v>744</v>
      </c>
      <c r="D642" s="428" t="s">
        <v>2536</v>
      </c>
      <c r="E642" s="54" t="s">
        <v>2537</v>
      </c>
      <c r="F642" s="54" t="s">
        <v>1121</v>
      </c>
      <c r="G642" s="54">
        <v>30</v>
      </c>
      <c r="H642" s="54">
        <v>0</v>
      </c>
      <c r="I642" s="54" t="s">
        <v>43</v>
      </c>
      <c r="J642" s="54" t="s">
        <v>60</v>
      </c>
    </row>
    <row r="643" spans="1:10" ht="12.75" customHeight="1" x14ac:dyDescent="0.35">
      <c r="A643" s="428" t="s">
        <v>745</v>
      </c>
      <c r="B643" s="429">
        <v>18</v>
      </c>
      <c r="C643" s="428" t="s">
        <v>744</v>
      </c>
      <c r="D643" s="428" t="s">
        <v>2538</v>
      </c>
      <c r="E643" s="54" t="s">
        <v>2539</v>
      </c>
      <c r="F643" s="54" t="s">
        <v>1121</v>
      </c>
      <c r="G643" s="54">
        <v>26</v>
      </c>
      <c r="H643" s="54">
        <v>0</v>
      </c>
      <c r="I643" s="54" t="s">
        <v>43</v>
      </c>
      <c r="J643" s="54" t="s">
        <v>60</v>
      </c>
    </row>
    <row r="644" spans="1:10" ht="12.75" customHeight="1" x14ac:dyDescent="0.35">
      <c r="A644" s="428" t="s">
        <v>745</v>
      </c>
      <c r="B644" s="429">
        <v>19</v>
      </c>
      <c r="C644" s="428" t="s">
        <v>744</v>
      </c>
      <c r="D644" s="428" t="s">
        <v>2540</v>
      </c>
      <c r="E644" s="54" t="s">
        <v>2541</v>
      </c>
      <c r="F644" s="54" t="s">
        <v>1121</v>
      </c>
      <c r="G644" s="54">
        <v>32</v>
      </c>
      <c r="H644" s="54">
        <v>0</v>
      </c>
      <c r="I644" s="54" t="s">
        <v>43</v>
      </c>
      <c r="J644" s="54" t="s">
        <v>60</v>
      </c>
    </row>
    <row r="645" spans="1:10" ht="12.75" customHeight="1" x14ac:dyDescent="0.35">
      <c r="A645" s="428" t="s">
        <v>745</v>
      </c>
      <c r="B645" s="429">
        <v>20</v>
      </c>
      <c r="C645" s="428" t="s">
        <v>744</v>
      </c>
      <c r="D645" s="428" t="s">
        <v>2542</v>
      </c>
      <c r="E645" s="54" t="s">
        <v>2163</v>
      </c>
      <c r="F645" s="54" t="s">
        <v>1121</v>
      </c>
      <c r="G645" s="54">
        <v>20</v>
      </c>
      <c r="H645" s="54">
        <v>0</v>
      </c>
      <c r="I645" s="54" t="s">
        <v>43</v>
      </c>
      <c r="J645" s="54" t="s">
        <v>60</v>
      </c>
    </row>
    <row r="646" spans="1:10" ht="12.75" customHeight="1" x14ac:dyDescent="0.35">
      <c r="A646" s="428" t="s">
        <v>745</v>
      </c>
      <c r="B646" s="429">
        <v>21</v>
      </c>
      <c r="C646" s="428" t="s">
        <v>744</v>
      </c>
      <c r="D646" s="428" t="s">
        <v>2543</v>
      </c>
      <c r="E646" s="54" t="s">
        <v>2544</v>
      </c>
      <c r="F646" s="54" t="s">
        <v>1121</v>
      </c>
      <c r="G646" s="54">
        <v>26</v>
      </c>
      <c r="H646" s="54">
        <v>0</v>
      </c>
      <c r="I646" s="54" t="s">
        <v>43</v>
      </c>
      <c r="J646" s="54" t="s">
        <v>60</v>
      </c>
    </row>
    <row r="647" spans="1:10" ht="12.75" customHeight="1" x14ac:dyDescent="0.35">
      <c r="A647" s="428" t="s">
        <v>745</v>
      </c>
      <c r="B647" s="429">
        <v>22</v>
      </c>
      <c r="C647" s="428" t="s">
        <v>744</v>
      </c>
      <c r="D647" s="428" t="s">
        <v>2545</v>
      </c>
      <c r="E647" s="54" t="s">
        <v>2546</v>
      </c>
      <c r="F647" s="54" t="s">
        <v>1121</v>
      </c>
      <c r="G647" s="54">
        <v>30</v>
      </c>
      <c r="H647" s="54">
        <v>34.75</v>
      </c>
      <c r="I647" s="54" t="s">
        <v>43</v>
      </c>
      <c r="J647" s="54" t="s">
        <v>60</v>
      </c>
    </row>
    <row r="648" spans="1:10" ht="12.75" customHeight="1" x14ac:dyDescent="0.35">
      <c r="A648" s="428" t="s">
        <v>745</v>
      </c>
      <c r="B648" s="429">
        <v>23</v>
      </c>
      <c r="C648" s="428" t="s">
        <v>744</v>
      </c>
      <c r="D648" s="428" t="s">
        <v>2547</v>
      </c>
      <c r="E648" s="54" t="s">
        <v>2548</v>
      </c>
      <c r="F648" s="54" t="s">
        <v>1121</v>
      </c>
      <c r="G648" s="54">
        <v>37</v>
      </c>
      <c r="H648" s="54">
        <v>0</v>
      </c>
      <c r="I648" s="54" t="s">
        <v>43</v>
      </c>
      <c r="J648" s="54" t="s">
        <v>60</v>
      </c>
    </row>
    <row r="649" spans="1:10" ht="12.75" customHeight="1" x14ac:dyDescent="0.35">
      <c r="A649" s="428" t="s">
        <v>745</v>
      </c>
      <c r="B649" s="429">
        <v>24</v>
      </c>
      <c r="C649" s="428" t="s">
        <v>744</v>
      </c>
      <c r="D649" s="428" t="s">
        <v>2549</v>
      </c>
      <c r="E649" s="54" t="s">
        <v>2550</v>
      </c>
      <c r="F649" s="54" t="s">
        <v>1121</v>
      </c>
      <c r="G649" s="54">
        <v>26</v>
      </c>
      <c r="H649" s="54">
        <v>38.5</v>
      </c>
      <c r="I649" s="54" t="s">
        <v>43</v>
      </c>
      <c r="J649" s="54" t="s">
        <v>60</v>
      </c>
    </row>
    <row r="650" spans="1:10" ht="12.75" customHeight="1" x14ac:dyDescent="0.35">
      <c r="A650" s="428" t="s">
        <v>745</v>
      </c>
      <c r="B650" s="429">
        <v>25</v>
      </c>
      <c r="C650" s="428" t="s">
        <v>744</v>
      </c>
      <c r="D650" s="428" t="s">
        <v>2551</v>
      </c>
      <c r="E650" s="54" t="s">
        <v>2552</v>
      </c>
      <c r="F650" s="54" t="s">
        <v>1121</v>
      </c>
      <c r="G650" s="54">
        <v>20</v>
      </c>
      <c r="H650" s="54">
        <v>0</v>
      </c>
      <c r="I650" s="54" t="s">
        <v>43</v>
      </c>
      <c r="J650" s="54" t="s">
        <v>60</v>
      </c>
    </row>
    <row r="651" spans="1:10" ht="12.75" customHeight="1" x14ac:dyDescent="0.35">
      <c r="A651" s="428" t="s">
        <v>745</v>
      </c>
      <c r="B651" s="429">
        <v>26</v>
      </c>
      <c r="C651" s="428" t="s">
        <v>744</v>
      </c>
      <c r="D651" s="428" t="s">
        <v>2553</v>
      </c>
      <c r="E651" s="54" t="s">
        <v>2554</v>
      </c>
      <c r="F651" s="54" t="s">
        <v>1121</v>
      </c>
      <c r="G651" s="54">
        <v>31</v>
      </c>
      <c r="H651" s="54">
        <v>0</v>
      </c>
      <c r="I651" s="54" t="s">
        <v>43</v>
      </c>
      <c r="J651" s="54" t="s">
        <v>60</v>
      </c>
    </row>
    <row r="652" spans="1:10" ht="12.75" customHeight="1" x14ac:dyDescent="0.35">
      <c r="A652" s="428" t="s">
        <v>745</v>
      </c>
      <c r="B652" s="429">
        <v>27</v>
      </c>
      <c r="C652" s="428" t="s">
        <v>744</v>
      </c>
      <c r="D652" s="428" t="s">
        <v>2555</v>
      </c>
      <c r="E652" s="54" t="s">
        <v>2556</v>
      </c>
      <c r="F652" s="54" t="s">
        <v>1121</v>
      </c>
      <c r="G652" s="54">
        <v>26</v>
      </c>
      <c r="H652" s="54">
        <v>0</v>
      </c>
      <c r="I652" s="54" t="s">
        <v>43</v>
      </c>
      <c r="J652" s="54" t="s">
        <v>60</v>
      </c>
    </row>
    <row r="653" spans="1:10" ht="12.75" customHeight="1" x14ac:dyDescent="0.35">
      <c r="A653" s="428" t="s">
        <v>933</v>
      </c>
      <c r="B653" s="429">
        <v>1</v>
      </c>
      <c r="C653" s="428" t="s">
        <v>932</v>
      </c>
      <c r="D653" s="428" t="s">
        <v>2557</v>
      </c>
      <c r="E653" s="54" t="s">
        <v>1130</v>
      </c>
      <c r="F653" s="54" t="s">
        <v>1121</v>
      </c>
      <c r="G653" s="54">
        <v>45</v>
      </c>
      <c r="H653" s="54">
        <v>0</v>
      </c>
      <c r="I653" s="54" t="s">
        <v>43</v>
      </c>
      <c r="J653" s="54" t="s">
        <v>60</v>
      </c>
    </row>
    <row r="654" spans="1:10" ht="12.75" customHeight="1" x14ac:dyDescent="0.35">
      <c r="A654" s="428" t="s">
        <v>933</v>
      </c>
      <c r="B654" s="429">
        <v>2</v>
      </c>
      <c r="C654" s="428" t="s">
        <v>932</v>
      </c>
      <c r="D654" s="428" t="s">
        <v>2558</v>
      </c>
      <c r="E654" s="54" t="s">
        <v>2559</v>
      </c>
      <c r="F654" s="54" t="s">
        <v>1121</v>
      </c>
      <c r="G654" s="54">
        <v>23</v>
      </c>
      <c r="H654" s="54">
        <v>0</v>
      </c>
      <c r="I654" s="54" t="s">
        <v>43</v>
      </c>
      <c r="J654" s="54" t="s">
        <v>60</v>
      </c>
    </row>
    <row r="655" spans="1:10" ht="12.75" customHeight="1" x14ac:dyDescent="0.35">
      <c r="A655" s="428" t="s">
        <v>933</v>
      </c>
      <c r="B655" s="429">
        <v>3</v>
      </c>
      <c r="C655" s="428" t="s">
        <v>932</v>
      </c>
      <c r="D655" s="428" t="s">
        <v>2560</v>
      </c>
      <c r="E655" s="54" t="s">
        <v>2561</v>
      </c>
      <c r="F655" s="54" t="s">
        <v>1121</v>
      </c>
      <c r="G655" s="54">
        <v>23</v>
      </c>
      <c r="H655" s="54">
        <v>0</v>
      </c>
      <c r="I655" s="54" t="s">
        <v>43</v>
      </c>
      <c r="J655" s="54" t="s">
        <v>60</v>
      </c>
    </row>
    <row r="656" spans="1:10" ht="12.75" customHeight="1" x14ac:dyDescent="0.35">
      <c r="A656" s="428" t="s">
        <v>933</v>
      </c>
      <c r="B656" s="429">
        <v>4</v>
      </c>
      <c r="C656" s="428" t="s">
        <v>932</v>
      </c>
      <c r="D656" s="428" t="s">
        <v>2562</v>
      </c>
      <c r="E656" s="54" t="s">
        <v>2563</v>
      </c>
      <c r="F656" s="54" t="s">
        <v>1121</v>
      </c>
      <c r="G656" s="54">
        <v>23</v>
      </c>
      <c r="H656" s="54">
        <v>0</v>
      </c>
      <c r="I656" s="54" t="s">
        <v>43</v>
      </c>
      <c r="J656" s="54" t="s">
        <v>60</v>
      </c>
    </row>
    <row r="657" spans="1:10" ht="12.75" customHeight="1" x14ac:dyDescent="0.35">
      <c r="A657" s="428" t="s">
        <v>933</v>
      </c>
      <c r="B657" s="429">
        <v>5</v>
      </c>
      <c r="C657" s="428" t="s">
        <v>932</v>
      </c>
      <c r="D657" s="428" t="s">
        <v>2564</v>
      </c>
      <c r="E657" s="54" t="s">
        <v>2565</v>
      </c>
      <c r="F657" s="54" t="s">
        <v>1121</v>
      </c>
      <c r="G657" s="54">
        <v>23</v>
      </c>
      <c r="H657" s="54">
        <v>0</v>
      </c>
      <c r="I657" s="54" t="s">
        <v>43</v>
      </c>
      <c r="J657" s="54" t="s">
        <v>60</v>
      </c>
    </row>
    <row r="658" spans="1:10" ht="12.75" customHeight="1" x14ac:dyDescent="0.35">
      <c r="A658" s="428" t="s">
        <v>933</v>
      </c>
      <c r="B658" s="429">
        <v>6</v>
      </c>
      <c r="C658" s="428" t="s">
        <v>932</v>
      </c>
      <c r="D658" s="428" t="s">
        <v>2566</v>
      </c>
      <c r="E658" s="54" t="s">
        <v>2567</v>
      </c>
      <c r="F658" s="54" t="s">
        <v>1121</v>
      </c>
      <c r="G658" s="54">
        <v>23</v>
      </c>
      <c r="H658" s="54">
        <v>0</v>
      </c>
      <c r="I658" s="54" t="s">
        <v>43</v>
      </c>
      <c r="J658" s="54" t="s">
        <v>60</v>
      </c>
    </row>
    <row r="659" spans="1:10" ht="12.75" customHeight="1" x14ac:dyDescent="0.35">
      <c r="A659" s="428" t="s">
        <v>933</v>
      </c>
      <c r="B659" s="429">
        <v>7</v>
      </c>
      <c r="C659" s="428" t="s">
        <v>932</v>
      </c>
      <c r="D659" s="428" t="s">
        <v>2568</v>
      </c>
      <c r="E659" s="54" t="s">
        <v>2569</v>
      </c>
      <c r="F659" s="54" t="s">
        <v>1121</v>
      </c>
      <c r="G659" s="54">
        <v>8</v>
      </c>
      <c r="H659" s="54">
        <v>0</v>
      </c>
      <c r="I659" s="54" t="s">
        <v>45</v>
      </c>
      <c r="J659" s="54" t="s">
        <v>60</v>
      </c>
    </row>
    <row r="660" spans="1:10" ht="12.75" customHeight="1" x14ac:dyDescent="0.35">
      <c r="A660" s="428" t="s">
        <v>933</v>
      </c>
      <c r="B660" s="429">
        <v>8</v>
      </c>
      <c r="C660" s="428" t="s">
        <v>932</v>
      </c>
      <c r="D660" s="428" t="s">
        <v>2570</v>
      </c>
      <c r="E660" s="54" t="s">
        <v>2571</v>
      </c>
      <c r="F660" s="54" t="s">
        <v>1121</v>
      </c>
      <c r="G660" s="54">
        <v>26</v>
      </c>
      <c r="H660" s="54">
        <v>0</v>
      </c>
      <c r="I660" s="54" t="s">
        <v>43</v>
      </c>
      <c r="J660" s="54" t="s">
        <v>60</v>
      </c>
    </row>
    <row r="661" spans="1:10" ht="12.75" customHeight="1" x14ac:dyDescent="0.35">
      <c r="A661" s="428" t="s">
        <v>933</v>
      </c>
      <c r="B661" s="429">
        <v>9</v>
      </c>
      <c r="C661" s="428" t="s">
        <v>932</v>
      </c>
      <c r="D661" s="428" t="s">
        <v>2572</v>
      </c>
      <c r="E661" s="54" t="s">
        <v>2573</v>
      </c>
      <c r="F661" s="54" t="s">
        <v>1121</v>
      </c>
      <c r="G661" s="54">
        <v>18</v>
      </c>
      <c r="H661" s="54">
        <v>0</v>
      </c>
      <c r="I661" s="54" t="s">
        <v>43</v>
      </c>
      <c r="J661" s="54" t="s">
        <v>60</v>
      </c>
    </row>
    <row r="662" spans="1:10" ht="12.75" customHeight="1" x14ac:dyDescent="0.35">
      <c r="A662" s="428" t="s">
        <v>933</v>
      </c>
      <c r="B662" s="429">
        <v>10</v>
      </c>
      <c r="C662" s="428" t="s">
        <v>932</v>
      </c>
      <c r="D662" s="428" t="s">
        <v>2574</v>
      </c>
      <c r="E662" s="54" t="s">
        <v>2575</v>
      </c>
      <c r="F662" s="54" t="s">
        <v>1121</v>
      </c>
      <c r="G662" s="54">
        <v>35</v>
      </c>
      <c r="H662" s="54">
        <v>0</v>
      </c>
      <c r="I662" s="54" t="s">
        <v>43</v>
      </c>
      <c r="J662" s="54" t="s">
        <v>60</v>
      </c>
    </row>
    <row r="663" spans="1:10" ht="12.75" customHeight="1" x14ac:dyDescent="0.35">
      <c r="A663" s="428" t="s">
        <v>933</v>
      </c>
      <c r="B663" s="429">
        <v>11</v>
      </c>
      <c r="C663" s="428" t="s">
        <v>932</v>
      </c>
      <c r="D663" s="428" t="s">
        <v>2576</v>
      </c>
      <c r="E663" s="54" t="s">
        <v>2577</v>
      </c>
      <c r="F663" s="54" t="s">
        <v>1121</v>
      </c>
      <c r="G663" s="54">
        <v>18</v>
      </c>
      <c r="H663" s="54">
        <v>0</v>
      </c>
      <c r="I663" s="54" t="s">
        <v>43</v>
      </c>
      <c r="J663" s="54" t="s">
        <v>60</v>
      </c>
    </row>
    <row r="664" spans="1:10" ht="12.75" customHeight="1" x14ac:dyDescent="0.35">
      <c r="A664" s="428" t="s">
        <v>933</v>
      </c>
      <c r="B664" s="429">
        <v>12</v>
      </c>
      <c r="C664" s="428" t="s">
        <v>932</v>
      </c>
      <c r="D664" s="428" t="s">
        <v>2578</v>
      </c>
      <c r="E664" s="54" t="s">
        <v>2579</v>
      </c>
      <c r="F664" s="54" t="s">
        <v>1121</v>
      </c>
      <c r="G664" s="54">
        <v>18.5</v>
      </c>
      <c r="H664" s="54">
        <v>0</v>
      </c>
      <c r="I664" s="54" t="s">
        <v>43</v>
      </c>
      <c r="J664" s="54" t="s">
        <v>60</v>
      </c>
    </row>
    <row r="665" spans="1:10" ht="12.75" customHeight="1" x14ac:dyDescent="0.35">
      <c r="A665" s="428" t="s">
        <v>933</v>
      </c>
      <c r="B665" s="429">
        <v>13</v>
      </c>
      <c r="C665" s="428" t="s">
        <v>932</v>
      </c>
      <c r="D665" s="428" t="s">
        <v>2580</v>
      </c>
      <c r="E665" s="54" t="s">
        <v>2581</v>
      </c>
      <c r="F665" s="54" t="s">
        <v>1121</v>
      </c>
      <c r="G665" s="54">
        <v>23</v>
      </c>
      <c r="H665" s="54">
        <v>0</v>
      </c>
      <c r="I665" s="54" t="s">
        <v>43</v>
      </c>
      <c r="J665" s="54" t="s">
        <v>60</v>
      </c>
    </row>
    <row r="666" spans="1:10" ht="12.75" customHeight="1" x14ac:dyDescent="0.35">
      <c r="A666" s="428" t="s">
        <v>933</v>
      </c>
      <c r="B666" s="429">
        <v>14</v>
      </c>
      <c r="C666" s="428" t="s">
        <v>932</v>
      </c>
      <c r="D666" s="428" t="s">
        <v>2582</v>
      </c>
      <c r="E666" s="54" t="s">
        <v>2583</v>
      </c>
      <c r="F666" s="54" t="s">
        <v>1121</v>
      </c>
      <c r="G666" s="54">
        <v>18</v>
      </c>
      <c r="H666" s="54">
        <v>0</v>
      </c>
      <c r="I666" s="54" t="s">
        <v>46</v>
      </c>
      <c r="J666" s="54" t="s">
        <v>61</v>
      </c>
    </row>
    <row r="667" spans="1:10" ht="12.75" customHeight="1" x14ac:dyDescent="0.35">
      <c r="A667" s="428" t="s">
        <v>933</v>
      </c>
      <c r="B667" s="429">
        <v>15</v>
      </c>
      <c r="C667" s="428" t="s">
        <v>932</v>
      </c>
      <c r="D667" s="428" t="s">
        <v>2584</v>
      </c>
      <c r="E667" s="54" t="s">
        <v>2585</v>
      </c>
      <c r="F667" s="54" t="s">
        <v>1121</v>
      </c>
      <c r="G667" s="54">
        <v>24</v>
      </c>
      <c r="H667" s="54">
        <v>0</v>
      </c>
      <c r="I667" s="54" t="s">
        <v>46</v>
      </c>
      <c r="J667" s="54" t="s">
        <v>61</v>
      </c>
    </row>
    <row r="668" spans="1:10" ht="12.75" customHeight="1" x14ac:dyDescent="0.35">
      <c r="A668" s="428" t="s">
        <v>933</v>
      </c>
      <c r="B668" s="429">
        <v>16</v>
      </c>
      <c r="C668" s="428" t="s">
        <v>932</v>
      </c>
      <c r="D668" s="428" t="s">
        <v>2586</v>
      </c>
      <c r="E668" s="54" t="s">
        <v>2587</v>
      </c>
      <c r="F668" s="54" t="s">
        <v>1121</v>
      </c>
      <c r="G668" s="54">
        <v>50</v>
      </c>
      <c r="H668" s="54">
        <v>0</v>
      </c>
      <c r="I668" s="54" t="s">
        <v>46</v>
      </c>
      <c r="J668" s="54" t="s">
        <v>61</v>
      </c>
    </row>
    <row r="669" spans="1:10" ht="12.75" customHeight="1" x14ac:dyDescent="0.35">
      <c r="A669" s="428" t="s">
        <v>933</v>
      </c>
      <c r="B669" s="429">
        <v>17</v>
      </c>
      <c r="C669" s="428" t="s">
        <v>932</v>
      </c>
      <c r="D669" s="428" t="s">
        <v>2588</v>
      </c>
      <c r="E669" s="54" t="s">
        <v>2589</v>
      </c>
      <c r="F669" s="54" t="s">
        <v>1121</v>
      </c>
      <c r="G669" s="54">
        <v>42</v>
      </c>
      <c r="H669" s="54">
        <v>0</v>
      </c>
      <c r="I669" s="54" t="s">
        <v>46</v>
      </c>
      <c r="J669" s="54" t="s">
        <v>61</v>
      </c>
    </row>
    <row r="670" spans="1:10" ht="12.75" customHeight="1" x14ac:dyDescent="0.35">
      <c r="A670" s="428" t="s">
        <v>933</v>
      </c>
      <c r="B670" s="429">
        <v>18</v>
      </c>
      <c r="C670" s="428" t="s">
        <v>932</v>
      </c>
      <c r="D670" s="428" t="s">
        <v>2590</v>
      </c>
      <c r="E670" s="54" t="s">
        <v>2591</v>
      </c>
      <c r="F670" s="54" t="s">
        <v>1121</v>
      </c>
      <c r="G670" s="54">
        <v>27</v>
      </c>
      <c r="H670" s="54">
        <v>0</v>
      </c>
      <c r="I670" s="54" t="s">
        <v>46</v>
      </c>
      <c r="J670" s="54" t="s">
        <v>61</v>
      </c>
    </row>
    <row r="671" spans="1:10" ht="12.75" customHeight="1" x14ac:dyDescent="0.35">
      <c r="A671" s="428" t="s">
        <v>837</v>
      </c>
      <c r="B671" s="429">
        <v>1</v>
      </c>
      <c r="C671" s="428" t="s">
        <v>836</v>
      </c>
      <c r="D671" s="428" t="s">
        <v>2592</v>
      </c>
      <c r="E671" s="54" t="s">
        <v>2593</v>
      </c>
      <c r="F671" s="54" t="s">
        <v>1121</v>
      </c>
      <c r="G671" s="54">
        <v>52</v>
      </c>
      <c r="H671" s="54">
        <v>0</v>
      </c>
      <c r="I671" s="54" t="s">
        <v>43</v>
      </c>
      <c r="J671" s="54" t="s">
        <v>60</v>
      </c>
    </row>
    <row r="672" spans="1:10" ht="12.75" customHeight="1" x14ac:dyDescent="0.35">
      <c r="A672" s="428" t="s">
        <v>837</v>
      </c>
      <c r="B672" s="429">
        <v>2</v>
      </c>
      <c r="C672" s="428" t="s">
        <v>836</v>
      </c>
      <c r="D672" s="428" t="s">
        <v>2594</v>
      </c>
      <c r="E672" s="54" t="s">
        <v>2595</v>
      </c>
      <c r="F672" s="54" t="s">
        <v>1121</v>
      </c>
      <c r="G672" s="54">
        <v>42</v>
      </c>
      <c r="H672" s="54">
        <v>0</v>
      </c>
      <c r="I672" s="54" t="s">
        <v>43</v>
      </c>
      <c r="J672" s="54" t="s">
        <v>60</v>
      </c>
    </row>
    <row r="673" spans="1:10" ht="12.75" customHeight="1" x14ac:dyDescent="0.35">
      <c r="A673" s="428" t="s">
        <v>837</v>
      </c>
      <c r="B673" s="429">
        <v>3</v>
      </c>
      <c r="C673" s="428" t="s">
        <v>836</v>
      </c>
      <c r="D673" s="428" t="s">
        <v>2596</v>
      </c>
      <c r="E673" s="54" t="s">
        <v>2597</v>
      </c>
      <c r="F673" s="54" t="s">
        <v>1121</v>
      </c>
      <c r="G673" s="54">
        <v>50</v>
      </c>
      <c r="H673" s="54">
        <v>0</v>
      </c>
      <c r="I673" s="54" t="s">
        <v>43</v>
      </c>
      <c r="J673" s="54" t="s">
        <v>60</v>
      </c>
    </row>
    <row r="674" spans="1:10" ht="12.75" customHeight="1" x14ac:dyDescent="0.35">
      <c r="A674" s="428" t="s">
        <v>837</v>
      </c>
      <c r="B674" s="429">
        <v>4</v>
      </c>
      <c r="C674" s="428" t="s">
        <v>836</v>
      </c>
      <c r="D674" s="428" t="s">
        <v>2598</v>
      </c>
      <c r="E674" s="54" t="s">
        <v>2599</v>
      </c>
      <c r="F674" s="54" t="s">
        <v>1121</v>
      </c>
      <c r="G674" s="54">
        <v>50</v>
      </c>
      <c r="H674" s="54">
        <v>0</v>
      </c>
      <c r="I674" s="54" t="s">
        <v>43</v>
      </c>
      <c r="J674" s="54" t="s">
        <v>60</v>
      </c>
    </row>
    <row r="675" spans="1:10" ht="12.75" customHeight="1" x14ac:dyDescent="0.35">
      <c r="A675" s="428" t="s">
        <v>837</v>
      </c>
      <c r="B675" s="429">
        <v>5</v>
      </c>
      <c r="C675" s="428" t="s">
        <v>836</v>
      </c>
      <c r="D675" s="428" t="s">
        <v>2600</v>
      </c>
      <c r="E675" s="54" t="s">
        <v>2601</v>
      </c>
      <c r="F675" s="54" t="s">
        <v>1121</v>
      </c>
      <c r="G675" s="54">
        <v>38.5</v>
      </c>
      <c r="H675" s="54">
        <v>0</v>
      </c>
      <c r="I675" s="54" t="s">
        <v>43</v>
      </c>
      <c r="J675" s="54" t="s">
        <v>60</v>
      </c>
    </row>
    <row r="676" spans="1:10" ht="12.75" customHeight="1" x14ac:dyDescent="0.35">
      <c r="A676" s="428" t="s">
        <v>837</v>
      </c>
      <c r="B676" s="429">
        <v>6</v>
      </c>
      <c r="C676" s="428" t="s">
        <v>836</v>
      </c>
      <c r="D676" s="428" t="s">
        <v>2602</v>
      </c>
      <c r="E676" s="54" t="s">
        <v>2603</v>
      </c>
      <c r="F676" s="54" t="s">
        <v>1121</v>
      </c>
      <c r="G676" s="54">
        <v>50</v>
      </c>
      <c r="H676" s="54">
        <v>0</v>
      </c>
      <c r="I676" s="54" t="s">
        <v>43</v>
      </c>
      <c r="J676" s="54" t="s">
        <v>60</v>
      </c>
    </row>
    <row r="677" spans="1:10" ht="12.75" customHeight="1" x14ac:dyDescent="0.35">
      <c r="A677" s="428" t="s">
        <v>837</v>
      </c>
      <c r="B677" s="429">
        <v>7</v>
      </c>
      <c r="C677" s="428" t="s">
        <v>836</v>
      </c>
      <c r="D677" s="428" t="s">
        <v>2604</v>
      </c>
      <c r="E677" s="54" t="s">
        <v>2605</v>
      </c>
      <c r="F677" s="54" t="s">
        <v>1121</v>
      </c>
      <c r="G677" s="54">
        <v>42</v>
      </c>
      <c r="H677" s="54">
        <v>0</v>
      </c>
      <c r="I677" s="54" t="s">
        <v>43</v>
      </c>
      <c r="J677" s="54" t="s">
        <v>60</v>
      </c>
    </row>
    <row r="678" spans="1:10" ht="12.75" customHeight="1" x14ac:dyDescent="0.35">
      <c r="A678" s="428" t="s">
        <v>837</v>
      </c>
      <c r="B678" s="429">
        <v>8</v>
      </c>
      <c r="C678" s="428" t="s">
        <v>836</v>
      </c>
      <c r="D678" s="428" t="s">
        <v>2606</v>
      </c>
      <c r="E678" s="54" t="s">
        <v>2607</v>
      </c>
      <c r="F678" s="54" t="s">
        <v>1121</v>
      </c>
      <c r="G678" s="54">
        <v>28</v>
      </c>
      <c r="H678" s="54">
        <v>0</v>
      </c>
      <c r="I678" s="54" t="s">
        <v>43</v>
      </c>
      <c r="J678" s="54" t="s">
        <v>60</v>
      </c>
    </row>
    <row r="679" spans="1:10" ht="12.75" customHeight="1" x14ac:dyDescent="0.35">
      <c r="A679" s="428" t="s">
        <v>837</v>
      </c>
      <c r="B679" s="429">
        <v>9</v>
      </c>
      <c r="C679" s="428" t="s">
        <v>836</v>
      </c>
      <c r="D679" s="428" t="s">
        <v>2608</v>
      </c>
      <c r="E679" s="54" t="s">
        <v>2609</v>
      </c>
      <c r="F679" s="54" t="s">
        <v>1121</v>
      </c>
      <c r="G679" s="54">
        <v>44</v>
      </c>
      <c r="H679" s="54">
        <v>0</v>
      </c>
      <c r="I679" s="54" t="s">
        <v>45</v>
      </c>
      <c r="J679" s="54" t="s">
        <v>61</v>
      </c>
    </row>
    <row r="680" spans="1:10" ht="12.75" customHeight="1" x14ac:dyDescent="0.35">
      <c r="A680" s="428" t="s">
        <v>837</v>
      </c>
      <c r="B680" s="429">
        <v>10</v>
      </c>
      <c r="C680" s="428" t="s">
        <v>836</v>
      </c>
      <c r="D680" s="428" t="s">
        <v>2610</v>
      </c>
      <c r="E680" s="54" t="s">
        <v>2611</v>
      </c>
      <c r="F680" s="54" t="s">
        <v>1121</v>
      </c>
      <c r="G680" s="54">
        <v>28</v>
      </c>
      <c r="H680" s="54">
        <v>0</v>
      </c>
      <c r="I680" s="54" t="s">
        <v>45</v>
      </c>
      <c r="J680" s="54" t="s">
        <v>61</v>
      </c>
    </row>
    <row r="681" spans="1:10" ht="12.75" customHeight="1" x14ac:dyDescent="0.35">
      <c r="A681" s="428" t="s">
        <v>837</v>
      </c>
      <c r="B681" s="429">
        <v>11</v>
      </c>
      <c r="C681" s="428" t="s">
        <v>836</v>
      </c>
      <c r="D681" s="428" t="s">
        <v>2612</v>
      </c>
      <c r="E681" s="54" t="s">
        <v>2613</v>
      </c>
      <c r="F681" s="54" t="s">
        <v>1121</v>
      </c>
      <c r="G681" s="54">
        <v>35</v>
      </c>
      <c r="H681" s="54">
        <v>0</v>
      </c>
      <c r="I681" s="54" t="s">
        <v>45</v>
      </c>
      <c r="J681" s="54" t="s">
        <v>61</v>
      </c>
    </row>
    <row r="682" spans="1:10" ht="12.75" customHeight="1" x14ac:dyDescent="0.35">
      <c r="A682" s="428" t="s">
        <v>837</v>
      </c>
      <c r="B682" s="429">
        <v>12</v>
      </c>
      <c r="C682" s="428" t="s">
        <v>836</v>
      </c>
      <c r="D682" s="428" t="s">
        <v>2614</v>
      </c>
      <c r="E682" s="54" t="s">
        <v>2615</v>
      </c>
      <c r="F682" s="54" t="s">
        <v>1121</v>
      </c>
      <c r="G682" s="54">
        <v>40</v>
      </c>
      <c r="H682" s="54">
        <v>0</v>
      </c>
      <c r="I682" s="54" t="s">
        <v>45</v>
      </c>
      <c r="J682" s="54" t="s">
        <v>61</v>
      </c>
    </row>
    <row r="683" spans="1:10" ht="12.75" customHeight="1" x14ac:dyDescent="0.35">
      <c r="A683" s="428" t="s">
        <v>837</v>
      </c>
      <c r="B683" s="429">
        <v>13</v>
      </c>
      <c r="C683" s="428" t="s">
        <v>836</v>
      </c>
      <c r="D683" s="428" t="s">
        <v>2616</v>
      </c>
      <c r="E683" s="54" t="s">
        <v>2617</v>
      </c>
      <c r="F683" s="54" t="s">
        <v>1121</v>
      </c>
      <c r="G683" s="54">
        <v>27</v>
      </c>
      <c r="H683" s="54">
        <v>0</v>
      </c>
      <c r="I683" s="54" t="s">
        <v>45</v>
      </c>
      <c r="J683" s="54" t="s">
        <v>61</v>
      </c>
    </row>
    <row r="684" spans="1:10" ht="12.75" customHeight="1" x14ac:dyDescent="0.35">
      <c r="A684" s="428" t="s">
        <v>837</v>
      </c>
      <c r="B684" s="429">
        <v>14</v>
      </c>
      <c r="C684" s="428" t="s">
        <v>836</v>
      </c>
      <c r="D684" s="428" t="s">
        <v>2618</v>
      </c>
      <c r="E684" s="54" t="s">
        <v>2619</v>
      </c>
      <c r="F684" s="54" t="s">
        <v>1121</v>
      </c>
      <c r="G684" s="54">
        <v>37</v>
      </c>
      <c r="H684" s="54">
        <v>0</v>
      </c>
      <c r="I684" s="54" t="s">
        <v>45</v>
      </c>
      <c r="J684" s="54" t="s">
        <v>61</v>
      </c>
    </row>
    <row r="685" spans="1:10" ht="12.75" customHeight="1" x14ac:dyDescent="0.35">
      <c r="A685" s="428" t="s">
        <v>837</v>
      </c>
      <c r="B685" s="429">
        <v>15</v>
      </c>
      <c r="C685" s="428" t="s">
        <v>836</v>
      </c>
      <c r="D685" s="428" t="s">
        <v>2620</v>
      </c>
      <c r="E685" s="54" t="s">
        <v>2621</v>
      </c>
      <c r="F685" s="54" t="s">
        <v>1121</v>
      </c>
      <c r="G685" s="54">
        <v>18</v>
      </c>
      <c r="H685" s="54">
        <v>0</v>
      </c>
      <c r="I685" s="54" t="s">
        <v>45</v>
      </c>
      <c r="J685" s="54" t="s">
        <v>61</v>
      </c>
    </row>
    <row r="686" spans="1:10" ht="12.75" customHeight="1" x14ac:dyDescent="0.35">
      <c r="A686" s="428" t="s">
        <v>1107</v>
      </c>
      <c r="B686" s="429">
        <v>1</v>
      </c>
      <c r="C686" s="428" t="s">
        <v>1106</v>
      </c>
      <c r="D686" s="428" t="s">
        <v>2622</v>
      </c>
      <c r="E686" s="54" t="s">
        <v>2623</v>
      </c>
      <c r="F686" s="54" t="s">
        <v>1121</v>
      </c>
      <c r="G686" s="54">
        <v>55</v>
      </c>
      <c r="H686" s="54">
        <v>0</v>
      </c>
      <c r="I686" s="54" t="s">
        <v>43</v>
      </c>
      <c r="J686" s="54" t="s">
        <v>60</v>
      </c>
    </row>
    <row r="687" spans="1:10" ht="12.75" customHeight="1" x14ac:dyDescent="0.35">
      <c r="A687" s="428" t="s">
        <v>1107</v>
      </c>
      <c r="B687" s="429">
        <v>2</v>
      </c>
      <c r="C687" s="428" t="s">
        <v>1106</v>
      </c>
      <c r="D687" s="428" t="s">
        <v>2624</v>
      </c>
      <c r="E687" s="54" t="s">
        <v>2625</v>
      </c>
      <c r="F687" s="54" t="s">
        <v>1121</v>
      </c>
      <c r="G687" s="54">
        <v>18</v>
      </c>
      <c r="H687" s="54">
        <v>0</v>
      </c>
      <c r="I687" s="54" t="s">
        <v>43</v>
      </c>
      <c r="J687" s="54" t="s">
        <v>60</v>
      </c>
    </row>
    <row r="688" spans="1:10" ht="12.75" customHeight="1" x14ac:dyDescent="0.35">
      <c r="A688" s="428" t="s">
        <v>1107</v>
      </c>
      <c r="B688" s="429">
        <v>3</v>
      </c>
      <c r="C688" s="428" t="s">
        <v>1106</v>
      </c>
      <c r="D688" s="428" t="s">
        <v>2626</v>
      </c>
      <c r="E688" s="54" t="s">
        <v>2627</v>
      </c>
      <c r="F688" s="54" t="s">
        <v>1121</v>
      </c>
      <c r="G688" s="54">
        <v>48</v>
      </c>
      <c r="H688" s="54">
        <v>0</v>
      </c>
      <c r="I688" s="54" t="s">
        <v>43</v>
      </c>
      <c r="J688" s="54" t="s">
        <v>60</v>
      </c>
    </row>
    <row r="689" spans="1:10" ht="12.75" customHeight="1" x14ac:dyDescent="0.35">
      <c r="A689" s="428" t="s">
        <v>1107</v>
      </c>
      <c r="B689" s="429">
        <v>4</v>
      </c>
      <c r="C689" s="428" t="s">
        <v>1106</v>
      </c>
      <c r="D689" s="428" t="s">
        <v>2628</v>
      </c>
      <c r="E689" s="54" t="s">
        <v>2629</v>
      </c>
      <c r="F689" s="54" t="s">
        <v>1121</v>
      </c>
      <c r="G689" s="54">
        <v>22</v>
      </c>
      <c r="H689" s="54">
        <v>4</v>
      </c>
      <c r="I689" s="54" t="s">
        <v>43</v>
      </c>
      <c r="J689" s="54" t="s">
        <v>60</v>
      </c>
    </row>
    <row r="690" spans="1:10" ht="12.75" customHeight="1" x14ac:dyDescent="0.35">
      <c r="A690" s="428" t="s">
        <v>1107</v>
      </c>
      <c r="B690" s="429">
        <v>5</v>
      </c>
      <c r="C690" s="428" t="s">
        <v>1106</v>
      </c>
      <c r="D690" s="428" t="s">
        <v>2630</v>
      </c>
      <c r="E690" s="54" t="s">
        <v>2631</v>
      </c>
      <c r="F690" s="54" t="s">
        <v>1121</v>
      </c>
      <c r="G690" s="54">
        <v>46</v>
      </c>
      <c r="H690" s="54">
        <v>0</v>
      </c>
      <c r="I690" s="54" t="s">
        <v>43</v>
      </c>
      <c r="J690" s="54" t="s">
        <v>60</v>
      </c>
    </row>
    <row r="691" spans="1:10" ht="12.75" customHeight="1" x14ac:dyDescent="0.35">
      <c r="A691" s="428" t="s">
        <v>1107</v>
      </c>
      <c r="B691" s="429">
        <v>6</v>
      </c>
      <c r="C691" s="428" t="s">
        <v>1106</v>
      </c>
      <c r="D691" s="428" t="s">
        <v>2632</v>
      </c>
      <c r="E691" s="54" t="s">
        <v>2633</v>
      </c>
      <c r="F691" s="54" t="s">
        <v>1121</v>
      </c>
      <c r="G691" s="54">
        <v>26</v>
      </c>
      <c r="H691" s="54">
        <v>8</v>
      </c>
      <c r="I691" s="54" t="s">
        <v>43</v>
      </c>
      <c r="J691" s="54" t="s">
        <v>60</v>
      </c>
    </row>
    <row r="692" spans="1:10" ht="12.75" customHeight="1" x14ac:dyDescent="0.35">
      <c r="A692" s="428" t="s">
        <v>1107</v>
      </c>
      <c r="B692" s="429">
        <v>7</v>
      </c>
      <c r="C692" s="428" t="s">
        <v>1106</v>
      </c>
      <c r="D692" s="428" t="s">
        <v>2634</v>
      </c>
      <c r="E692" s="54" t="s">
        <v>2635</v>
      </c>
      <c r="F692" s="54" t="s">
        <v>1121</v>
      </c>
      <c r="G692" s="54">
        <v>46</v>
      </c>
      <c r="H692" s="54">
        <v>0</v>
      </c>
      <c r="I692" s="54" t="s">
        <v>43</v>
      </c>
      <c r="J692" s="54" t="s">
        <v>60</v>
      </c>
    </row>
    <row r="693" spans="1:10" ht="12.75" customHeight="1" x14ac:dyDescent="0.35">
      <c r="A693" s="428" t="s">
        <v>1107</v>
      </c>
      <c r="B693" s="429">
        <v>8</v>
      </c>
      <c r="C693" s="428" t="s">
        <v>1106</v>
      </c>
      <c r="D693" s="428" t="s">
        <v>2636</v>
      </c>
      <c r="E693" s="54" t="s">
        <v>2637</v>
      </c>
      <c r="F693" s="54" t="s">
        <v>1121</v>
      </c>
      <c r="G693" s="54">
        <v>18</v>
      </c>
      <c r="H693" s="54">
        <v>0</v>
      </c>
      <c r="I693" s="54" t="s">
        <v>43</v>
      </c>
      <c r="J693" s="54" t="s">
        <v>60</v>
      </c>
    </row>
    <row r="694" spans="1:10" ht="12.75" customHeight="1" x14ac:dyDescent="0.35">
      <c r="A694" s="428" t="s">
        <v>1107</v>
      </c>
      <c r="B694" s="429">
        <v>9</v>
      </c>
      <c r="C694" s="428" t="s">
        <v>1106</v>
      </c>
      <c r="D694" s="428" t="s">
        <v>2638</v>
      </c>
      <c r="E694" s="54" t="s">
        <v>2639</v>
      </c>
      <c r="F694" s="54" t="s">
        <v>1121</v>
      </c>
      <c r="G694" s="54">
        <v>18</v>
      </c>
      <c r="H694" s="54">
        <v>0</v>
      </c>
      <c r="I694" s="54" t="s">
        <v>43</v>
      </c>
      <c r="J694" s="54" t="s">
        <v>60</v>
      </c>
    </row>
    <row r="695" spans="1:10" ht="12.75" customHeight="1" x14ac:dyDescent="0.35">
      <c r="A695" s="428" t="s">
        <v>1107</v>
      </c>
      <c r="B695" s="429">
        <v>10</v>
      </c>
      <c r="C695" s="428" t="s">
        <v>1106</v>
      </c>
      <c r="D695" s="428" t="s">
        <v>2640</v>
      </c>
      <c r="E695" s="54" t="s">
        <v>2641</v>
      </c>
      <c r="F695" s="54" t="s">
        <v>1121</v>
      </c>
      <c r="G695" s="54">
        <v>27</v>
      </c>
      <c r="H695" s="54">
        <v>9</v>
      </c>
      <c r="I695" s="54" t="s">
        <v>43</v>
      </c>
      <c r="J695" s="54" t="s">
        <v>60</v>
      </c>
    </row>
    <row r="696" spans="1:10" ht="12.75" customHeight="1" x14ac:dyDescent="0.35">
      <c r="A696" s="428" t="s">
        <v>1107</v>
      </c>
      <c r="B696" s="429">
        <v>11</v>
      </c>
      <c r="C696" s="428" t="s">
        <v>1106</v>
      </c>
      <c r="D696" s="428" t="s">
        <v>2642</v>
      </c>
      <c r="E696" s="54" t="s">
        <v>2643</v>
      </c>
      <c r="F696" s="54" t="s">
        <v>1121</v>
      </c>
      <c r="G696" s="54">
        <v>43</v>
      </c>
      <c r="H696" s="54">
        <v>25</v>
      </c>
      <c r="I696" s="54" t="s">
        <v>43</v>
      </c>
      <c r="J696" s="54" t="s">
        <v>60</v>
      </c>
    </row>
    <row r="697" spans="1:10" ht="12.75" customHeight="1" x14ac:dyDescent="0.35">
      <c r="A697" s="428" t="s">
        <v>1107</v>
      </c>
      <c r="B697" s="429">
        <v>12</v>
      </c>
      <c r="C697" s="428" t="s">
        <v>1106</v>
      </c>
      <c r="D697" s="428" t="s">
        <v>2644</v>
      </c>
      <c r="E697" s="54" t="s">
        <v>2645</v>
      </c>
      <c r="F697" s="54" t="s">
        <v>1121</v>
      </c>
      <c r="G697" s="54">
        <v>46</v>
      </c>
      <c r="H697" s="54">
        <v>0</v>
      </c>
      <c r="I697" s="54" t="s">
        <v>43</v>
      </c>
      <c r="J697" s="54" t="s">
        <v>60</v>
      </c>
    </row>
    <row r="698" spans="1:10" ht="12.75" customHeight="1" x14ac:dyDescent="0.35">
      <c r="A698" s="428" t="s">
        <v>1107</v>
      </c>
      <c r="B698" s="429">
        <v>13</v>
      </c>
      <c r="C698" s="428" t="s">
        <v>1106</v>
      </c>
      <c r="D698" s="428" t="s">
        <v>2646</v>
      </c>
      <c r="E698" s="54" t="s">
        <v>2647</v>
      </c>
      <c r="F698" s="54" t="s">
        <v>1121</v>
      </c>
      <c r="G698" s="54">
        <v>16.5</v>
      </c>
      <c r="H698" s="54">
        <v>16.5</v>
      </c>
      <c r="I698" s="54" t="s">
        <v>43</v>
      </c>
      <c r="J698" s="54" t="s">
        <v>60</v>
      </c>
    </row>
    <row r="699" spans="1:10" ht="12.75" customHeight="1" x14ac:dyDescent="0.35">
      <c r="A699" s="428" t="s">
        <v>1107</v>
      </c>
      <c r="B699" s="429">
        <v>14</v>
      </c>
      <c r="C699" s="428" t="s">
        <v>1106</v>
      </c>
      <c r="D699" s="428" t="s">
        <v>2648</v>
      </c>
      <c r="E699" s="54" t="s">
        <v>2649</v>
      </c>
      <c r="F699" s="54" t="s">
        <v>1121</v>
      </c>
      <c r="G699" s="54">
        <v>34</v>
      </c>
      <c r="H699" s="54">
        <v>0</v>
      </c>
      <c r="I699" s="54" t="s">
        <v>43</v>
      </c>
      <c r="J699" s="54" t="s">
        <v>60</v>
      </c>
    </row>
    <row r="700" spans="1:10" ht="12.75" customHeight="1" x14ac:dyDescent="0.35">
      <c r="A700" s="428" t="s">
        <v>1107</v>
      </c>
      <c r="B700" s="429">
        <v>15</v>
      </c>
      <c r="C700" s="428" t="s">
        <v>1106</v>
      </c>
      <c r="D700" s="428" t="s">
        <v>2650</v>
      </c>
      <c r="E700" s="54" t="s">
        <v>2651</v>
      </c>
      <c r="F700" s="54" t="s">
        <v>1121</v>
      </c>
      <c r="G700" s="54">
        <v>18</v>
      </c>
      <c r="H700" s="54">
        <v>0</v>
      </c>
      <c r="I700" s="54" t="s">
        <v>43</v>
      </c>
      <c r="J700" s="54" t="s">
        <v>60</v>
      </c>
    </row>
    <row r="701" spans="1:10" ht="12.75" customHeight="1" x14ac:dyDescent="0.35">
      <c r="A701" s="428" t="s">
        <v>1107</v>
      </c>
      <c r="B701" s="429">
        <v>16</v>
      </c>
      <c r="C701" s="428" t="s">
        <v>1106</v>
      </c>
      <c r="D701" s="428" t="s">
        <v>2652</v>
      </c>
      <c r="E701" s="54" t="s">
        <v>2653</v>
      </c>
      <c r="F701" s="54" t="s">
        <v>1121</v>
      </c>
      <c r="G701" s="54">
        <v>34</v>
      </c>
      <c r="H701" s="54">
        <v>0</v>
      </c>
      <c r="I701" s="54" t="s">
        <v>43</v>
      </c>
      <c r="J701" s="54" t="s">
        <v>60</v>
      </c>
    </row>
    <row r="702" spans="1:10" ht="12.75" customHeight="1" x14ac:dyDescent="0.35">
      <c r="A702" s="428" t="s">
        <v>1107</v>
      </c>
      <c r="B702" s="429">
        <v>17</v>
      </c>
      <c r="C702" s="428" t="s">
        <v>1106</v>
      </c>
      <c r="D702" s="428" t="s">
        <v>2654</v>
      </c>
      <c r="E702" s="54" t="s">
        <v>2655</v>
      </c>
      <c r="F702" s="54" t="s">
        <v>1121</v>
      </c>
      <c r="G702" s="54">
        <v>46</v>
      </c>
      <c r="H702" s="54">
        <v>0</v>
      </c>
      <c r="I702" s="54" t="s">
        <v>43</v>
      </c>
      <c r="J702" s="54" t="s">
        <v>60</v>
      </c>
    </row>
    <row r="703" spans="1:10" ht="12.75" customHeight="1" x14ac:dyDescent="0.35">
      <c r="A703" s="428" t="s">
        <v>1107</v>
      </c>
      <c r="B703" s="429">
        <v>18</v>
      </c>
      <c r="C703" s="428" t="s">
        <v>1106</v>
      </c>
      <c r="D703" s="428" t="s">
        <v>2656</v>
      </c>
      <c r="E703" s="54" t="s">
        <v>2657</v>
      </c>
      <c r="F703" s="54" t="s">
        <v>1121</v>
      </c>
      <c r="G703" s="54">
        <v>18</v>
      </c>
      <c r="H703" s="54">
        <v>0</v>
      </c>
      <c r="I703" s="54" t="s">
        <v>43</v>
      </c>
      <c r="J703" s="54" t="s">
        <v>60</v>
      </c>
    </row>
    <row r="704" spans="1:10" ht="12.75" customHeight="1" x14ac:dyDescent="0.35">
      <c r="A704" s="428" t="s">
        <v>1107</v>
      </c>
      <c r="B704" s="429">
        <v>19</v>
      </c>
      <c r="C704" s="428" t="s">
        <v>1106</v>
      </c>
      <c r="D704" s="428" t="s">
        <v>2658</v>
      </c>
      <c r="E704" s="54" t="s">
        <v>2659</v>
      </c>
      <c r="F704" s="54" t="s">
        <v>1121</v>
      </c>
      <c r="G704" s="54">
        <v>22</v>
      </c>
      <c r="H704" s="54">
        <v>4</v>
      </c>
      <c r="I704" s="54" t="s">
        <v>43</v>
      </c>
      <c r="J704" s="54" t="s">
        <v>60</v>
      </c>
    </row>
    <row r="705" spans="1:10" ht="12.75" customHeight="1" x14ac:dyDescent="0.35">
      <c r="A705" s="428" t="s">
        <v>1107</v>
      </c>
      <c r="B705" s="429">
        <v>20</v>
      </c>
      <c r="C705" s="428" t="s">
        <v>1106</v>
      </c>
      <c r="D705" s="428" t="s">
        <v>2660</v>
      </c>
      <c r="E705" s="54" t="s">
        <v>2485</v>
      </c>
      <c r="F705" s="54" t="s">
        <v>1121</v>
      </c>
      <c r="G705" s="54">
        <v>18</v>
      </c>
      <c r="H705" s="54">
        <v>0</v>
      </c>
      <c r="I705" s="54" t="s">
        <v>43</v>
      </c>
      <c r="J705" s="54" t="s">
        <v>60</v>
      </c>
    </row>
    <row r="706" spans="1:10" ht="12.75" customHeight="1" x14ac:dyDescent="0.35">
      <c r="A706" s="428" t="s">
        <v>1107</v>
      </c>
      <c r="B706" s="429">
        <v>21</v>
      </c>
      <c r="C706" s="428" t="s">
        <v>1106</v>
      </c>
      <c r="D706" s="428" t="s">
        <v>2661</v>
      </c>
      <c r="E706" s="54" t="s">
        <v>2662</v>
      </c>
      <c r="F706" s="54" t="s">
        <v>1121</v>
      </c>
      <c r="G706" s="54">
        <v>48</v>
      </c>
      <c r="H706" s="54">
        <v>0</v>
      </c>
      <c r="I706" s="54" t="s">
        <v>43</v>
      </c>
      <c r="J706" s="54" t="s">
        <v>60</v>
      </c>
    </row>
    <row r="707" spans="1:10" ht="12.75" customHeight="1" x14ac:dyDescent="0.35">
      <c r="A707" s="428" t="s">
        <v>1107</v>
      </c>
      <c r="B707" s="429">
        <v>22</v>
      </c>
      <c r="C707" s="428" t="s">
        <v>1106</v>
      </c>
      <c r="D707" s="428" t="s">
        <v>2663</v>
      </c>
      <c r="E707" s="54" t="s">
        <v>2664</v>
      </c>
      <c r="F707" s="54" t="s">
        <v>1121</v>
      </c>
      <c r="G707" s="54">
        <v>18</v>
      </c>
      <c r="H707" s="54">
        <v>0</v>
      </c>
      <c r="I707" s="54" t="s">
        <v>43</v>
      </c>
      <c r="J707" s="54" t="s">
        <v>60</v>
      </c>
    </row>
    <row r="708" spans="1:10" ht="12.75" customHeight="1" x14ac:dyDescent="0.35">
      <c r="A708" s="428" t="s">
        <v>1107</v>
      </c>
      <c r="B708" s="429">
        <v>23</v>
      </c>
      <c r="C708" s="428" t="s">
        <v>1106</v>
      </c>
      <c r="D708" s="428" t="s">
        <v>2665</v>
      </c>
      <c r="E708" s="54" t="s">
        <v>2666</v>
      </c>
      <c r="F708" s="54" t="s">
        <v>1121</v>
      </c>
      <c r="G708" s="54">
        <v>51</v>
      </c>
      <c r="H708" s="54">
        <v>0</v>
      </c>
      <c r="I708" s="54" t="s">
        <v>43</v>
      </c>
      <c r="J708" s="54" t="s">
        <v>60</v>
      </c>
    </row>
    <row r="709" spans="1:10" ht="12.75" customHeight="1" x14ac:dyDescent="0.35">
      <c r="A709" s="428" t="s">
        <v>1107</v>
      </c>
      <c r="B709" s="429">
        <v>24</v>
      </c>
      <c r="C709" s="428" t="s">
        <v>1106</v>
      </c>
      <c r="D709" s="428" t="s">
        <v>2667</v>
      </c>
      <c r="E709" s="54" t="s">
        <v>2668</v>
      </c>
      <c r="F709" s="54" t="s">
        <v>1121</v>
      </c>
      <c r="G709" s="54">
        <v>18</v>
      </c>
      <c r="H709" s="54">
        <v>0</v>
      </c>
      <c r="I709" s="54" t="s">
        <v>43</v>
      </c>
      <c r="J709" s="54" t="s">
        <v>60</v>
      </c>
    </row>
    <row r="710" spans="1:10" ht="12.75" customHeight="1" x14ac:dyDescent="0.35">
      <c r="A710" s="428" t="s">
        <v>967</v>
      </c>
      <c r="B710" s="429">
        <v>1</v>
      </c>
      <c r="C710" s="428" t="s">
        <v>966</v>
      </c>
      <c r="D710" s="428" t="s">
        <v>2669</v>
      </c>
      <c r="E710" s="54" t="s">
        <v>2670</v>
      </c>
      <c r="F710" s="54" t="s">
        <v>1121</v>
      </c>
      <c r="G710" s="54">
        <v>60</v>
      </c>
      <c r="H710" s="54">
        <v>0</v>
      </c>
      <c r="I710" s="54" t="s">
        <v>43</v>
      </c>
      <c r="J710" s="54" t="s">
        <v>60</v>
      </c>
    </row>
    <row r="711" spans="1:10" ht="12.75" customHeight="1" x14ac:dyDescent="0.35">
      <c r="A711" s="428" t="s">
        <v>967</v>
      </c>
      <c r="B711" s="429">
        <v>2</v>
      </c>
      <c r="C711" s="428" t="s">
        <v>966</v>
      </c>
      <c r="D711" s="428" t="s">
        <v>2671</v>
      </c>
      <c r="E711" s="54" t="s">
        <v>2672</v>
      </c>
      <c r="F711" s="54" t="s">
        <v>1121</v>
      </c>
      <c r="G711" s="54">
        <v>51.5</v>
      </c>
      <c r="H711" s="54">
        <v>0</v>
      </c>
      <c r="I711" s="54" t="s">
        <v>43</v>
      </c>
      <c r="J711" s="54" t="s">
        <v>60</v>
      </c>
    </row>
    <row r="712" spans="1:10" ht="12.75" customHeight="1" x14ac:dyDescent="0.35">
      <c r="A712" s="428" t="s">
        <v>967</v>
      </c>
      <c r="B712" s="429">
        <v>3</v>
      </c>
      <c r="C712" s="428" t="s">
        <v>966</v>
      </c>
      <c r="D712" s="428" t="s">
        <v>2673</v>
      </c>
      <c r="E712" s="54" t="s">
        <v>2674</v>
      </c>
      <c r="F712" s="54" t="s">
        <v>1121</v>
      </c>
      <c r="G712" s="54">
        <v>20</v>
      </c>
      <c r="H712" s="54">
        <v>0</v>
      </c>
      <c r="I712" s="54" t="s">
        <v>44</v>
      </c>
      <c r="J712" s="54" t="s">
        <v>60</v>
      </c>
    </row>
    <row r="713" spans="1:10" ht="12.75" customHeight="1" x14ac:dyDescent="0.35">
      <c r="A713" s="428" t="s">
        <v>967</v>
      </c>
      <c r="B713" s="429">
        <v>4</v>
      </c>
      <c r="C713" s="428" t="s">
        <v>966</v>
      </c>
      <c r="D713" s="428" t="s">
        <v>2675</v>
      </c>
      <c r="E713" s="54" t="s">
        <v>2676</v>
      </c>
      <c r="F713" s="54" t="s">
        <v>1121</v>
      </c>
      <c r="G713" s="54">
        <v>51.5</v>
      </c>
      <c r="H713" s="54">
        <v>0</v>
      </c>
      <c r="I713" s="54" t="s">
        <v>43</v>
      </c>
      <c r="J713" s="54" t="s">
        <v>60</v>
      </c>
    </row>
    <row r="714" spans="1:10" ht="12.75" customHeight="1" x14ac:dyDescent="0.35">
      <c r="A714" s="428" t="s">
        <v>967</v>
      </c>
      <c r="B714" s="429">
        <v>5</v>
      </c>
      <c r="C714" s="428" t="s">
        <v>966</v>
      </c>
      <c r="D714" s="428" t="s">
        <v>2677</v>
      </c>
      <c r="E714" s="54" t="s">
        <v>2678</v>
      </c>
      <c r="F714" s="54" t="s">
        <v>1121</v>
      </c>
      <c r="G714" s="54">
        <v>20</v>
      </c>
      <c r="H714" s="54">
        <v>0</v>
      </c>
      <c r="I714" s="54" t="s">
        <v>43</v>
      </c>
      <c r="J714" s="54" t="s">
        <v>60</v>
      </c>
    </row>
    <row r="715" spans="1:10" ht="12.75" customHeight="1" x14ac:dyDescent="0.35">
      <c r="A715" s="428" t="s">
        <v>967</v>
      </c>
      <c r="B715" s="429">
        <v>6</v>
      </c>
      <c r="C715" s="428" t="s">
        <v>966</v>
      </c>
      <c r="D715" s="428" t="s">
        <v>2679</v>
      </c>
      <c r="E715" s="54" t="s">
        <v>2680</v>
      </c>
      <c r="F715" s="54" t="s">
        <v>1121</v>
      </c>
      <c r="G715" s="54">
        <v>20</v>
      </c>
      <c r="H715" s="54">
        <v>0</v>
      </c>
      <c r="I715" s="54" t="s">
        <v>43</v>
      </c>
      <c r="J715" s="54" t="s">
        <v>60</v>
      </c>
    </row>
    <row r="716" spans="1:10" ht="12.75" customHeight="1" x14ac:dyDescent="0.35">
      <c r="A716" s="428" t="s">
        <v>967</v>
      </c>
      <c r="B716" s="429">
        <v>7</v>
      </c>
      <c r="C716" s="428" t="s">
        <v>966</v>
      </c>
      <c r="D716" s="428" t="s">
        <v>2681</v>
      </c>
      <c r="E716" s="54" t="s">
        <v>2682</v>
      </c>
      <c r="F716" s="54" t="s">
        <v>1121</v>
      </c>
      <c r="G716" s="54">
        <v>51.5</v>
      </c>
      <c r="H716" s="54">
        <v>0</v>
      </c>
      <c r="I716" s="54" t="s">
        <v>43</v>
      </c>
      <c r="J716" s="54" t="s">
        <v>60</v>
      </c>
    </row>
    <row r="717" spans="1:10" ht="12.75" customHeight="1" x14ac:dyDescent="0.35">
      <c r="A717" s="428" t="s">
        <v>967</v>
      </c>
      <c r="B717" s="429">
        <v>8</v>
      </c>
      <c r="C717" s="428" t="s">
        <v>966</v>
      </c>
      <c r="D717" s="428" t="s">
        <v>2683</v>
      </c>
      <c r="E717" s="54" t="s">
        <v>2684</v>
      </c>
      <c r="F717" s="54" t="s">
        <v>1121</v>
      </c>
      <c r="G717" s="54">
        <v>20</v>
      </c>
      <c r="H717" s="54">
        <v>0</v>
      </c>
      <c r="I717" s="54" t="s">
        <v>43</v>
      </c>
      <c r="J717" s="54" t="s">
        <v>60</v>
      </c>
    </row>
    <row r="718" spans="1:10" ht="12.75" customHeight="1" x14ac:dyDescent="0.35">
      <c r="A718" s="428" t="s">
        <v>967</v>
      </c>
      <c r="B718" s="429">
        <v>9</v>
      </c>
      <c r="C718" s="428" t="s">
        <v>966</v>
      </c>
      <c r="D718" s="428" t="s">
        <v>2685</v>
      </c>
      <c r="E718" s="54" t="s">
        <v>2686</v>
      </c>
      <c r="F718" s="54" t="s">
        <v>1121</v>
      </c>
      <c r="G718" s="54">
        <v>20</v>
      </c>
      <c r="H718" s="54">
        <v>0</v>
      </c>
      <c r="I718" s="54" t="s">
        <v>43</v>
      </c>
      <c r="J718" s="54" t="s">
        <v>60</v>
      </c>
    </row>
    <row r="719" spans="1:10" ht="12.75" customHeight="1" x14ac:dyDescent="0.35">
      <c r="A719" s="428" t="s">
        <v>967</v>
      </c>
      <c r="B719" s="429">
        <v>10</v>
      </c>
      <c r="C719" s="428" t="s">
        <v>966</v>
      </c>
      <c r="D719" s="428" t="s">
        <v>2687</v>
      </c>
      <c r="E719" s="54" t="s">
        <v>2688</v>
      </c>
      <c r="F719" s="54" t="s">
        <v>1121</v>
      </c>
      <c r="G719" s="54">
        <v>66</v>
      </c>
      <c r="H719" s="54">
        <v>0</v>
      </c>
      <c r="I719" s="54" t="s">
        <v>43</v>
      </c>
      <c r="J719" s="54" t="s">
        <v>60</v>
      </c>
    </row>
    <row r="720" spans="1:10" ht="12.75" customHeight="1" x14ac:dyDescent="0.35">
      <c r="A720" s="428" t="s">
        <v>967</v>
      </c>
      <c r="B720" s="429">
        <v>11</v>
      </c>
      <c r="C720" s="428" t="s">
        <v>966</v>
      </c>
      <c r="D720" s="428" t="s">
        <v>2689</v>
      </c>
      <c r="E720" s="54" t="s">
        <v>2690</v>
      </c>
      <c r="F720" s="54" t="s">
        <v>1121</v>
      </c>
      <c r="G720" s="54">
        <v>51.5</v>
      </c>
      <c r="H720" s="54">
        <v>0</v>
      </c>
      <c r="I720" s="54" t="s">
        <v>43</v>
      </c>
      <c r="J720" s="54" t="s">
        <v>60</v>
      </c>
    </row>
    <row r="721" spans="1:10" ht="12.75" customHeight="1" x14ac:dyDescent="0.35">
      <c r="A721" s="428" t="s">
        <v>967</v>
      </c>
      <c r="B721" s="429">
        <v>12</v>
      </c>
      <c r="C721" s="428" t="s">
        <v>966</v>
      </c>
      <c r="D721" s="428" t="s">
        <v>2691</v>
      </c>
      <c r="E721" s="54" t="s">
        <v>2692</v>
      </c>
      <c r="F721" s="54" t="s">
        <v>1121</v>
      </c>
      <c r="G721" s="54">
        <v>51.5</v>
      </c>
      <c r="H721" s="54">
        <v>0</v>
      </c>
      <c r="I721" s="54" t="s">
        <v>43</v>
      </c>
      <c r="J721" s="54" t="s">
        <v>60</v>
      </c>
    </row>
    <row r="722" spans="1:10" ht="12.75" customHeight="1" x14ac:dyDescent="0.35">
      <c r="A722" s="428" t="s">
        <v>987</v>
      </c>
      <c r="B722" s="429">
        <v>1</v>
      </c>
      <c r="C722" s="428" t="s">
        <v>986</v>
      </c>
      <c r="D722" s="428" t="s">
        <v>2693</v>
      </c>
      <c r="E722" s="54" t="s">
        <v>2694</v>
      </c>
      <c r="F722" s="54" t="s">
        <v>1121</v>
      </c>
      <c r="G722" s="54">
        <v>34</v>
      </c>
      <c r="H722" s="54">
        <v>0</v>
      </c>
      <c r="I722" s="54" t="s">
        <v>45</v>
      </c>
      <c r="J722" s="54" t="s">
        <v>60</v>
      </c>
    </row>
    <row r="723" spans="1:10" ht="12.75" customHeight="1" x14ac:dyDescent="0.35">
      <c r="A723" s="428" t="s">
        <v>987</v>
      </c>
      <c r="B723" s="429">
        <v>2</v>
      </c>
      <c r="C723" s="428" t="s">
        <v>986</v>
      </c>
      <c r="D723" s="428" t="s">
        <v>2695</v>
      </c>
      <c r="E723" s="54" t="s">
        <v>2696</v>
      </c>
      <c r="F723" s="54" t="s">
        <v>1121</v>
      </c>
      <c r="G723" s="54">
        <v>34</v>
      </c>
      <c r="H723" s="54">
        <v>0</v>
      </c>
      <c r="I723" s="54" t="s">
        <v>45</v>
      </c>
      <c r="J723" s="54" t="s">
        <v>60</v>
      </c>
    </row>
    <row r="724" spans="1:10" ht="12.75" customHeight="1" x14ac:dyDescent="0.35">
      <c r="A724" s="428" t="s">
        <v>987</v>
      </c>
      <c r="B724" s="429">
        <v>3</v>
      </c>
      <c r="C724" s="428" t="s">
        <v>986</v>
      </c>
      <c r="D724" s="428" t="s">
        <v>2697</v>
      </c>
      <c r="E724" s="54" t="s">
        <v>2698</v>
      </c>
      <c r="F724" s="54" t="s">
        <v>1121</v>
      </c>
      <c r="G724" s="54">
        <v>55</v>
      </c>
      <c r="H724" s="54">
        <v>0</v>
      </c>
      <c r="I724" s="54" t="s">
        <v>45</v>
      </c>
      <c r="J724" s="54" t="s">
        <v>60</v>
      </c>
    </row>
    <row r="725" spans="1:10" ht="12.75" customHeight="1" x14ac:dyDescent="0.35">
      <c r="A725" s="428" t="s">
        <v>987</v>
      </c>
      <c r="B725" s="429">
        <v>4</v>
      </c>
      <c r="C725" s="428" t="s">
        <v>986</v>
      </c>
      <c r="D725" s="428" t="s">
        <v>2699</v>
      </c>
      <c r="E725" s="54" t="s">
        <v>2700</v>
      </c>
      <c r="F725" s="54" t="s">
        <v>1121</v>
      </c>
      <c r="G725" s="54">
        <v>55</v>
      </c>
      <c r="H725" s="54">
        <v>0</v>
      </c>
      <c r="I725" s="54" t="s">
        <v>45</v>
      </c>
      <c r="J725" s="54" t="s">
        <v>60</v>
      </c>
    </row>
    <row r="726" spans="1:10" ht="12.75" customHeight="1" x14ac:dyDescent="0.35">
      <c r="A726" s="428" t="s">
        <v>987</v>
      </c>
      <c r="B726" s="429">
        <v>5</v>
      </c>
      <c r="C726" s="428" t="s">
        <v>986</v>
      </c>
      <c r="D726" s="428" t="s">
        <v>2701</v>
      </c>
      <c r="E726" s="54" t="s">
        <v>2702</v>
      </c>
      <c r="F726" s="54" t="s">
        <v>1121</v>
      </c>
      <c r="G726" s="54">
        <v>42.5</v>
      </c>
      <c r="H726" s="54">
        <v>0</v>
      </c>
      <c r="I726" s="54" t="s">
        <v>45</v>
      </c>
      <c r="J726" s="54" t="s">
        <v>60</v>
      </c>
    </row>
    <row r="727" spans="1:10" ht="12.75" customHeight="1" x14ac:dyDescent="0.35">
      <c r="A727" s="428" t="s">
        <v>987</v>
      </c>
      <c r="B727" s="429">
        <v>6</v>
      </c>
      <c r="C727" s="428" t="s">
        <v>986</v>
      </c>
      <c r="D727" s="428" t="s">
        <v>2703</v>
      </c>
      <c r="E727" s="54" t="s">
        <v>2704</v>
      </c>
      <c r="F727" s="54" t="s">
        <v>1121</v>
      </c>
      <c r="G727" s="54">
        <v>42.5</v>
      </c>
      <c r="H727" s="54">
        <v>0</v>
      </c>
      <c r="I727" s="54" t="s">
        <v>45</v>
      </c>
      <c r="J727" s="54" t="s">
        <v>60</v>
      </c>
    </row>
    <row r="728" spans="1:10" ht="12.75" customHeight="1" x14ac:dyDescent="0.35">
      <c r="A728" s="428" t="s">
        <v>987</v>
      </c>
      <c r="B728" s="429">
        <v>7</v>
      </c>
      <c r="C728" s="428" t="s">
        <v>986</v>
      </c>
      <c r="D728" s="428" t="s">
        <v>2705</v>
      </c>
      <c r="E728" s="54" t="s">
        <v>2706</v>
      </c>
      <c r="F728" s="54" t="s">
        <v>1121</v>
      </c>
      <c r="G728" s="54">
        <v>59.5</v>
      </c>
      <c r="H728" s="54">
        <v>0</v>
      </c>
      <c r="I728" s="54" t="s">
        <v>45</v>
      </c>
      <c r="J728" s="54" t="s">
        <v>60</v>
      </c>
    </row>
    <row r="729" spans="1:10" ht="12.75" customHeight="1" x14ac:dyDescent="0.35">
      <c r="A729" s="428" t="s">
        <v>987</v>
      </c>
      <c r="B729" s="429">
        <v>8</v>
      </c>
      <c r="C729" s="428" t="s">
        <v>986</v>
      </c>
      <c r="D729" s="428" t="s">
        <v>2707</v>
      </c>
      <c r="E729" s="54" t="s">
        <v>2708</v>
      </c>
      <c r="F729" s="54" t="s">
        <v>1121</v>
      </c>
      <c r="G729" s="54">
        <v>44</v>
      </c>
      <c r="H729" s="54">
        <v>0</v>
      </c>
      <c r="I729" s="54" t="s">
        <v>45</v>
      </c>
      <c r="J729" s="54" t="s">
        <v>60</v>
      </c>
    </row>
    <row r="730" spans="1:10" ht="12.75" customHeight="1" x14ac:dyDescent="0.35">
      <c r="A730" s="428" t="s">
        <v>987</v>
      </c>
      <c r="B730" s="429">
        <v>9</v>
      </c>
      <c r="C730" s="428" t="s">
        <v>986</v>
      </c>
      <c r="D730" s="428" t="s">
        <v>2709</v>
      </c>
      <c r="E730" s="54" t="s">
        <v>2710</v>
      </c>
      <c r="F730" s="54" t="s">
        <v>1121</v>
      </c>
      <c r="G730" s="54">
        <v>100</v>
      </c>
      <c r="H730" s="54">
        <v>0</v>
      </c>
      <c r="I730" s="54" t="s">
        <v>45</v>
      </c>
      <c r="J730" s="54" t="s">
        <v>60</v>
      </c>
    </row>
    <row r="731" spans="1:10" ht="12.75" customHeight="1" x14ac:dyDescent="0.35">
      <c r="A731" s="428" t="s">
        <v>987</v>
      </c>
      <c r="B731" s="429">
        <v>10</v>
      </c>
      <c r="C731" s="428" t="s">
        <v>986</v>
      </c>
      <c r="D731" s="428" t="s">
        <v>2711</v>
      </c>
      <c r="E731" s="54" t="s">
        <v>2712</v>
      </c>
      <c r="F731" s="54" t="s">
        <v>1121</v>
      </c>
      <c r="G731" s="54">
        <v>30</v>
      </c>
      <c r="H731" s="54">
        <v>0</v>
      </c>
      <c r="I731" s="54" t="s">
        <v>45</v>
      </c>
      <c r="J731" s="54" t="s">
        <v>60</v>
      </c>
    </row>
    <row r="732" spans="1:10" ht="12.75" customHeight="1" x14ac:dyDescent="0.35">
      <c r="A732" s="428" t="s">
        <v>987</v>
      </c>
      <c r="B732" s="429">
        <v>11</v>
      </c>
      <c r="C732" s="428" t="s">
        <v>986</v>
      </c>
      <c r="D732" s="428" t="s">
        <v>2713</v>
      </c>
      <c r="E732" s="54" t="s">
        <v>2714</v>
      </c>
      <c r="F732" s="54" t="s">
        <v>1121</v>
      </c>
      <c r="G732" s="54">
        <v>55</v>
      </c>
      <c r="H732" s="54">
        <v>0</v>
      </c>
      <c r="I732" s="54" t="s">
        <v>45</v>
      </c>
      <c r="J732" s="54" t="s">
        <v>60</v>
      </c>
    </row>
    <row r="733" spans="1:10" ht="12.75" customHeight="1" x14ac:dyDescent="0.35">
      <c r="A733" s="428" t="s">
        <v>987</v>
      </c>
      <c r="B733" s="429">
        <v>12</v>
      </c>
      <c r="C733" s="428" t="s">
        <v>986</v>
      </c>
      <c r="D733" s="428" t="s">
        <v>2715</v>
      </c>
      <c r="E733" s="54" t="s">
        <v>2716</v>
      </c>
      <c r="F733" s="54" t="s">
        <v>1121</v>
      </c>
      <c r="G733" s="54">
        <v>42.5</v>
      </c>
      <c r="H733" s="54">
        <v>0</v>
      </c>
      <c r="I733" s="54" t="s">
        <v>45</v>
      </c>
      <c r="J733" s="54" t="s">
        <v>60</v>
      </c>
    </row>
    <row r="734" spans="1:10" ht="12.75" customHeight="1" x14ac:dyDescent="0.35">
      <c r="A734" s="428" t="s">
        <v>871</v>
      </c>
      <c r="B734" s="429">
        <v>1</v>
      </c>
      <c r="C734" s="428" t="s">
        <v>870</v>
      </c>
      <c r="D734" s="428" t="s">
        <v>2717</v>
      </c>
      <c r="E734" s="54" t="s">
        <v>2718</v>
      </c>
      <c r="F734" s="54" t="s">
        <v>1121</v>
      </c>
      <c r="G734" s="54">
        <v>28</v>
      </c>
      <c r="H734" s="54">
        <v>0</v>
      </c>
      <c r="I734" s="54" t="s">
        <v>43</v>
      </c>
      <c r="J734" s="54" t="s">
        <v>60</v>
      </c>
    </row>
    <row r="735" spans="1:10" ht="12.75" customHeight="1" x14ac:dyDescent="0.35">
      <c r="A735" s="428" t="s">
        <v>871</v>
      </c>
      <c r="B735" s="429">
        <v>2</v>
      </c>
      <c r="C735" s="428" t="s">
        <v>870</v>
      </c>
      <c r="D735" s="428" t="s">
        <v>2719</v>
      </c>
      <c r="E735" s="54" t="s">
        <v>2720</v>
      </c>
      <c r="F735" s="54" t="s">
        <v>1121</v>
      </c>
      <c r="G735" s="54">
        <v>34</v>
      </c>
      <c r="H735" s="54">
        <v>0</v>
      </c>
      <c r="I735" s="54" t="s">
        <v>43</v>
      </c>
      <c r="J735" s="54" t="s">
        <v>60</v>
      </c>
    </row>
    <row r="736" spans="1:10" ht="12.75" customHeight="1" x14ac:dyDescent="0.35">
      <c r="A736" s="428" t="s">
        <v>871</v>
      </c>
      <c r="B736" s="429">
        <v>3</v>
      </c>
      <c r="C736" s="428" t="s">
        <v>870</v>
      </c>
      <c r="D736" s="428" t="s">
        <v>2721</v>
      </c>
      <c r="E736" s="54" t="s">
        <v>2722</v>
      </c>
      <c r="F736" s="54" t="s">
        <v>1121</v>
      </c>
      <c r="G736" s="54">
        <v>37</v>
      </c>
      <c r="H736" s="54">
        <v>0</v>
      </c>
      <c r="I736" s="54" t="s">
        <v>43</v>
      </c>
      <c r="J736" s="54" t="s">
        <v>60</v>
      </c>
    </row>
    <row r="737" spans="1:10" ht="12.75" customHeight="1" x14ac:dyDescent="0.35">
      <c r="A737" s="428" t="s">
        <v>871</v>
      </c>
      <c r="B737" s="429">
        <v>4</v>
      </c>
      <c r="C737" s="428" t="s">
        <v>870</v>
      </c>
      <c r="D737" s="428" t="s">
        <v>2723</v>
      </c>
      <c r="E737" s="54" t="s">
        <v>2724</v>
      </c>
      <c r="F737" s="54" t="s">
        <v>1121</v>
      </c>
      <c r="G737" s="54">
        <v>53</v>
      </c>
      <c r="H737" s="54">
        <v>0</v>
      </c>
      <c r="I737" s="54" t="s">
        <v>43</v>
      </c>
      <c r="J737" s="54" t="s">
        <v>60</v>
      </c>
    </row>
    <row r="738" spans="1:10" ht="12.75" customHeight="1" x14ac:dyDescent="0.35">
      <c r="A738" s="428" t="s">
        <v>871</v>
      </c>
      <c r="B738" s="429">
        <v>5</v>
      </c>
      <c r="C738" s="428" t="s">
        <v>870</v>
      </c>
      <c r="D738" s="428" t="s">
        <v>2725</v>
      </c>
      <c r="E738" s="54" t="s">
        <v>2726</v>
      </c>
      <c r="F738" s="54" t="s">
        <v>1121</v>
      </c>
      <c r="G738" s="54">
        <v>35</v>
      </c>
      <c r="H738" s="54">
        <v>0</v>
      </c>
      <c r="I738" s="54" t="s">
        <v>43</v>
      </c>
      <c r="J738" s="54" t="s">
        <v>60</v>
      </c>
    </row>
    <row r="739" spans="1:10" ht="12.75" customHeight="1" x14ac:dyDescent="0.35">
      <c r="A739" s="428" t="s">
        <v>871</v>
      </c>
      <c r="B739" s="429">
        <v>6</v>
      </c>
      <c r="C739" s="428" t="s">
        <v>870</v>
      </c>
      <c r="D739" s="428" t="s">
        <v>2727</v>
      </c>
      <c r="E739" s="54" t="s">
        <v>2728</v>
      </c>
      <c r="F739" s="54" t="s">
        <v>1121</v>
      </c>
      <c r="G739" s="54">
        <v>56</v>
      </c>
      <c r="H739" s="54">
        <v>0</v>
      </c>
      <c r="I739" s="54" t="s">
        <v>43</v>
      </c>
      <c r="J739" s="54" t="s">
        <v>60</v>
      </c>
    </row>
    <row r="740" spans="1:10" ht="12.75" customHeight="1" x14ac:dyDescent="0.35">
      <c r="A740" s="428" t="s">
        <v>871</v>
      </c>
      <c r="B740" s="429">
        <v>7</v>
      </c>
      <c r="C740" s="428" t="s">
        <v>870</v>
      </c>
      <c r="D740" s="428" t="s">
        <v>2729</v>
      </c>
      <c r="E740" s="54" t="s">
        <v>2730</v>
      </c>
      <c r="F740" s="54" t="s">
        <v>1121</v>
      </c>
      <c r="G740" s="54">
        <v>37</v>
      </c>
      <c r="H740" s="54">
        <v>0</v>
      </c>
      <c r="I740" s="54" t="s">
        <v>43</v>
      </c>
      <c r="J740" s="54" t="s">
        <v>60</v>
      </c>
    </row>
    <row r="741" spans="1:10" ht="12.75" customHeight="1" x14ac:dyDescent="0.35">
      <c r="A741" s="428" t="s">
        <v>871</v>
      </c>
      <c r="B741" s="429">
        <v>8</v>
      </c>
      <c r="C741" s="428" t="s">
        <v>870</v>
      </c>
      <c r="D741" s="428" t="s">
        <v>2731</v>
      </c>
      <c r="E741" s="54" t="s">
        <v>2732</v>
      </c>
      <c r="F741" s="54" t="s">
        <v>1121</v>
      </c>
      <c r="G741" s="54">
        <v>53</v>
      </c>
      <c r="H741" s="54">
        <v>0</v>
      </c>
      <c r="I741" s="54" t="s">
        <v>43</v>
      </c>
      <c r="J741" s="54" t="s">
        <v>60</v>
      </c>
    </row>
    <row r="742" spans="1:10" ht="12.75" customHeight="1" x14ac:dyDescent="0.35">
      <c r="A742" s="428" t="s">
        <v>871</v>
      </c>
      <c r="B742" s="429">
        <v>9</v>
      </c>
      <c r="C742" s="428" t="s">
        <v>870</v>
      </c>
      <c r="D742" s="428" t="s">
        <v>2733</v>
      </c>
      <c r="E742" s="54" t="s">
        <v>2734</v>
      </c>
      <c r="F742" s="54" t="s">
        <v>1121</v>
      </c>
      <c r="G742" s="54">
        <v>57.5</v>
      </c>
      <c r="H742" s="54">
        <v>0</v>
      </c>
      <c r="I742" s="54" t="s">
        <v>43</v>
      </c>
      <c r="J742" s="54" t="s">
        <v>60</v>
      </c>
    </row>
    <row r="743" spans="1:10" ht="12.75" customHeight="1" x14ac:dyDescent="0.35">
      <c r="A743" s="428" t="s">
        <v>871</v>
      </c>
      <c r="B743" s="429">
        <v>10</v>
      </c>
      <c r="C743" s="428" t="s">
        <v>870</v>
      </c>
      <c r="D743" s="428" t="s">
        <v>2735</v>
      </c>
      <c r="E743" s="54" t="s">
        <v>2736</v>
      </c>
      <c r="F743" s="54" t="s">
        <v>1121</v>
      </c>
      <c r="G743" s="54">
        <v>37</v>
      </c>
      <c r="H743" s="54">
        <v>0</v>
      </c>
      <c r="I743" s="54" t="s">
        <v>43</v>
      </c>
      <c r="J743" s="54" t="s">
        <v>60</v>
      </c>
    </row>
    <row r="744" spans="1:10" ht="12.75" customHeight="1" x14ac:dyDescent="0.35">
      <c r="A744" s="428" t="s">
        <v>871</v>
      </c>
      <c r="B744" s="429">
        <v>11</v>
      </c>
      <c r="C744" s="428" t="s">
        <v>870</v>
      </c>
      <c r="D744" s="428" t="s">
        <v>2737</v>
      </c>
      <c r="E744" s="54" t="s">
        <v>2738</v>
      </c>
      <c r="F744" s="54" t="s">
        <v>1121</v>
      </c>
      <c r="G744" s="54">
        <v>37</v>
      </c>
      <c r="H744" s="54">
        <v>0</v>
      </c>
      <c r="I744" s="54" t="s">
        <v>43</v>
      </c>
      <c r="J744" s="54" t="s">
        <v>60</v>
      </c>
    </row>
    <row r="745" spans="1:10" ht="12.75" customHeight="1" x14ac:dyDescent="0.35">
      <c r="A745" s="428" t="s">
        <v>1011</v>
      </c>
      <c r="B745" s="429">
        <v>1</v>
      </c>
      <c r="C745" s="428" t="s">
        <v>1010</v>
      </c>
      <c r="D745" s="428" t="s">
        <v>2739</v>
      </c>
      <c r="E745" s="54" t="s">
        <v>2740</v>
      </c>
      <c r="F745" s="54" t="s">
        <v>1121</v>
      </c>
      <c r="G745" s="54">
        <v>33</v>
      </c>
      <c r="H745" s="54">
        <v>0</v>
      </c>
      <c r="I745" s="54" t="s">
        <v>44</v>
      </c>
      <c r="J745" s="54" t="s">
        <v>61</v>
      </c>
    </row>
    <row r="746" spans="1:10" ht="12.75" customHeight="1" x14ac:dyDescent="0.35">
      <c r="A746" s="428" t="s">
        <v>1011</v>
      </c>
      <c r="B746" s="429">
        <v>2</v>
      </c>
      <c r="C746" s="428" t="s">
        <v>1010</v>
      </c>
      <c r="D746" s="428" t="s">
        <v>2741</v>
      </c>
      <c r="E746" s="54" t="s">
        <v>2742</v>
      </c>
      <c r="F746" s="54" t="s">
        <v>1121</v>
      </c>
      <c r="G746" s="54">
        <v>21</v>
      </c>
      <c r="H746" s="54">
        <v>0</v>
      </c>
      <c r="I746" s="54" t="s">
        <v>44</v>
      </c>
      <c r="J746" s="54" t="s">
        <v>61</v>
      </c>
    </row>
    <row r="747" spans="1:10" ht="12.75" customHeight="1" x14ac:dyDescent="0.35">
      <c r="A747" s="428" t="s">
        <v>1011</v>
      </c>
      <c r="B747" s="429">
        <v>3</v>
      </c>
      <c r="C747" s="428" t="s">
        <v>1010</v>
      </c>
      <c r="D747" s="428" t="s">
        <v>2743</v>
      </c>
      <c r="E747" s="54" t="s">
        <v>1253</v>
      </c>
      <c r="F747" s="54" t="s">
        <v>1121</v>
      </c>
      <c r="G747" s="54">
        <v>45</v>
      </c>
      <c r="H747" s="54">
        <v>0</v>
      </c>
      <c r="I747" s="54" t="s">
        <v>43</v>
      </c>
      <c r="J747" s="54" t="s">
        <v>60</v>
      </c>
    </row>
    <row r="748" spans="1:10" ht="12.75" customHeight="1" x14ac:dyDescent="0.35">
      <c r="A748" s="428" t="s">
        <v>1011</v>
      </c>
      <c r="B748" s="429">
        <v>4</v>
      </c>
      <c r="C748" s="428" t="s">
        <v>1010</v>
      </c>
      <c r="D748" s="428" t="s">
        <v>2744</v>
      </c>
      <c r="E748" s="54" t="s">
        <v>2745</v>
      </c>
      <c r="F748" s="54" t="s">
        <v>1121</v>
      </c>
      <c r="G748" s="54">
        <v>36</v>
      </c>
      <c r="H748" s="54">
        <v>0</v>
      </c>
      <c r="I748" s="54" t="s">
        <v>43</v>
      </c>
      <c r="J748" s="54" t="s">
        <v>60</v>
      </c>
    </row>
    <row r="749" spans="1:10" ht="12.75" customHeight="1" x14ac:dyDescent="0.35">
      <c r="A749" s="428" t="s">
        <v>1011</v>
      </c>
      <c r="B749" s="429">
        <v>5</v>
      </c>
      <c r="C749" s="428" t="s">
        <v>1010</v>
      </c>
      <c r="D749" s="428" t="s">
        <v>2746</v>
      </c>
      <c r="E749" s="54" t="s">
        <v>2747</v>
      </c>
      <c r="F749" s="54" t="s">
        <v>1121</v>
      </c>
      <c r="G749" s="54">
        <v>31</v>
      </c>
      <c r="H749" s="54">
        <v>0</v>
      </c>
      <c r="I749" s="54" t="s">
        <v>43</v>
      </c>
      <c r="J749" s="54" t="s">
        <v>60</v>
      </c>
    </row>
    <row r="750" spans="1:10" ht="12.75" customHeight="1" x14ac:dyDescent="0.35">
      <c r="A750" s="428" t="s">
        <v>1011</v>
      </c>
      <c r="B750" s="429">
        <v>6</v>
      </c>
      <c r="C750" s="428" t="s">
        <v>1010</v>
      </c>
      <c r="D750" s="428" t="s">
        <v>2748</v>
      </c>
      <c r="E750" s="54" t="s">
        <v>2749</v>
      </c>
      <c r="F750" s="54" t="s">
        <v>1121</v>
      </c>
      <c r="G750" s="54">
        <v>31</v>
      </c>
      <c r="H750" s="54">
        <v>0</v>
      </c>
      <c r="I750" s="54" t="s">
        <v>43</v>
      </c>
      <c r="J750" s="54" t="s">
        <v>60</v>
      </c>
    </row>
    <row r="751" spans="1:10" ht="12.75" customHeight="1" x14ac:dyDescent="0.35">
      <c r="A751" s="428" t="s">
        <v>1011</v>
      </c>
      <c r="B751" s="429">
        <v>7</v>
      </c>
      <c r="C751" s="428" t="s">
        <v>1010</v>
      </c>
      <c r="D751" s="428" t="s">
        <v>2750</v>
      </c>
      <c r="E751" s="54" t="s">
        <v>2751</v>
      </c>
      <c r="F751" s="54" t="s">
        <v>1121</v>
      </c>
      <c r="G751" s="54">
        <v>37</v>
      </c>
      <c r="H751" s="54">
        <v>0</v>
      </c>
      <c r="I751" s="54" t="s">
        <v>43</v>
      </c>
      <c r="J751" s="54" t="s">
        <v>60</v>
      </c>
    </row>
    <row r="752" spans="1:10" ht="12.75" customHeight="1" x14ac:dyDescent="0.35">
      <c r="A752" s="428" t="s">
        <v>1011</v>
      </c>
      <c r="B752" s="429">
        <v>8</v>
      </c>
      <c r="C752" s="428" t="s">
        <v>1010</v>
      </c>
      <c r="D752" s="428" t="s">
        <v>2752</v>
      </c>
      <c r="E752" s="54" t="s">
        <v>2753</v>
      </c>
      <c r="F752" s="54" t="s">
        <v>1121</v>
      </c>
      <c r="G752" s="54">
        <v>23</v>
      </c>
      <c r="H752" s="54">
        <v>0</v>
      </c>
      <c r="I752" s="54" t="s">
        <v>44</v>
      </c>
      <c r="J752" s="54" t="s">
        <v>61</v>
      </c>
    </row>
    <row r="753" spans="1:10" ht="12.75" customHeight="1" x14ac:dyDescent="0.35">
      <c r="A753" s="428" t="s">
        <v>1011</v>
      </c>
      <c r="B753" s="429">
        <v>9</v>
      </c>
      <c r="C753" s="428" t="s">
        <v>1010</v>
      </c>
      <c r="D753" s="428" t="s">
        <v>2754</v>
      </c>
      <c r="E753" s="54" t="s">
        <v>2755</v>
      </c>
      <c r="F753" s="54" t="s">
        <v>1121</v>
      </c>
      <c r="G753" s="54">
        <v>31</v>
      </c>
      <c r="H753" s="54">
        <v>0</v>
      </c>
      <c r="I753" s="54" t="s">
        <v>43</v>
      </c>
      <c r="J753" s="54" t="s">
        <v>60</v>
      </c>
    </row>
    <row r="754" spans="1:10" ht="12.75" customHeight="1" x14ac:dyDescent="0.35">
      <c r="A754" s="428" t="s">
        <v>1011</v>
      </c>
      <c r="B754" s="429">
        <v>10</v>
      </c>
      <c r="C754" s="428" t="s">
        <v>1010</v>
      </c>
      <c r="D754" s="428" t="s">
        <v>2756</v>
      </c>
      <c r="E754" s="54" t="s">
        <v>2757</v>
      </c>
      <c r="F754" s="54" t="s">
        <v>1121</v>
      </c>
      <c r="G754" s="54">
        <v>23</v>
      </c>
      <c r="H754" s="54">
        <v>0</v>
      </c>
      <c r="I754" s="54" t="s">
        <v>44</v>
      </c>
      <c r="J754" s="54" t="s">
        <v>61</v>
      </c>
    </row>
    <row r="755" spans="1:10" ht="12.75" customHeight="1" x14ac:dyDescent="0.35">
      <c r="A755" s="428" t="s">
        <v>1011</v>
      </c>
      <c r="B755" s="429">
        <v>11</v>
      </c>
      <c r="C755" s="428" t="s">
        <v>1010</v>
      </c>
      <c r="D755" s="428" t="s">
        <v>2758</v>
      </c>
      <c r="E755" s="54" t="s">
        <v>2759</v>
      </c>
      <c r="F755" s="54" t="s">
        <v>1121</v>
      </c>
      <c r="G755" s="54">
        <v>26</v>
      </c>
      <c r="H755" s="54">
        <v>0</v>
      </c>
      <c r="I755" s="54" t="s">
        <v>44</v>
      </c>
      <c r="J755" s="54" t="s">
        <v>61</v>
      </c>
    </row>
    <row r="756" spans="1:10" ht="12.75" customHeight="1" x14ac:dyDescent="0.35">
      <c r="A756" s="428" t="s">
        <v>1011</v>
      </c>
      <c r="B756" s="429">
        <v>12</v>
      </c>
      <c r="C756" s="428" t="s">
        <v>1010</v>
      </c>
      <c r="D756" s="428" t="s">
        <v>2760</v>
      </c>
      <c r="E756" s="54" t="s">
        <v>2761</v>
      </c>
      <c r="F756" s="54" t="s">
        <v>1121</v>
      </c>
      <c r="G756" s="54">
        <v>26</v>
      </c>
      <c r="H756" s="54">
        <v>0</v>
      </c>
      <c r="I756" s="54" t="s">
        <v>44</v>
      </c>
      <c r="J756" s="54" t="s">
        <v>61</v>
      </c>
    </row>
    <row r="757" spans="1:10" ht="12.75" customHeight="1" x14ac:dyDescent="0.35">
      <c r="A757" s="428" t="s">
        <v>1011</v>
      </c>
      <c r="B757" s="429">
        <v>13</v>
      </c>
      <c r="C757" s="428" t="s">
        <v>1010</v>
      </c>
      <c r="D757" s="428" t="s">
        <v>2762</v>
      </c>
      <c r="E757" s="54" t="s">
        <v>2763</v>
      </c>
      <c r="F757" s="54" t="s">
        <v>1121</v>
      </c>
      <c r="G757" s="54">
        <v>37</v>
      </c>
      <c r="H757" s="54">
        <v>0</v>
      </c>
      <c r="I757" s="54" t="s">
        <v>43</v>
      </c>
      <c r="J757" s="54" t="s">
        <v>60</v>
      </c>
    </row>
    <row r="758" spans="1:10" ht="12.75" customHeight="1" x14ac:dyDescent="0.35">
      <c r="A758" s="428" t="s">
        <v>1011</v>
      </c>
      <c r="B758" s="429">
        <v>14</v>
      </c>
      <c r="C758" s="428" t="s">
        <v>1010</v>
      </c>
      <c r="D758" s="428" t="s">
        <v>2764</v>
      </c>
      <c r="E758" s="54" t="s">
        <v>2765</v>
      </c>
      <c r="F758" s="54" t="s">
        <v>1121</v>
      </c>
      <c r="G758" s="54">
        <v>31</v>
      </c>
      <c r="H758" s="54">
        <v>0</v>
      </c>
      <c r="I758" s="54" t="s">
        <v>43</v>
      </c>
      <c r="J758" s="54" t="s">
        <v>60</v>
      </c>
    </row>
    <row r="759" spans="1:10" ht="12.75" customHeight="1" x14ac:dyDescent="0.35">
      <c r="A759" s="428" t="s">
        <v>1011</v>
      </c>
      <c r="B759" s="429">
        <v>15</v>
      </c>
      <c r="C759" s="428" t="s">
        <v>1010</v>
      </c>
      <c r="D759" s="428" t="s">
        <v>2766</v>
      </c>
      <c r="E759" s="54" t="s">
        <v>2767</v>
      </c>
      <c r="F759" s="54" t="s">
        <v>1121</v>
      </c>
      <c r="G759" s="54">
        <v>15</v>
      </c>
      <c r="H759" s="54">
        <v>0</v>
      </c>
      <c r="I759" s="54" t="s">
        <v>44</v>
      </c>
      <c r="J759" s="54" t="s">
        <v>61</v>
      </c>
    </row>
    <row r="760" spans="1:10" ht="12.75" customHeight="1" x14ac:dyDescent="0.35">
      <c r="A760" s="428" t="s">
        <v>1011</v>
      </c>
      <c r="B760" s="429">
        <v>16</v>
      </c>
      <c r="C760" s="428" t="s">
        <v>1010</v>
      </c>
      <c r="D760" s="428" t="s">
        <v>2768</v>
      </c>
      <c r="E760" s="54" t="s">
        <v>2769</v>
      </c>
      <c r="F760" s="54" t="s">
        <v>1121</v>
      </c>
      <c r="G760" s="54">
        <v>31</v>
      </c>
      <c r="H760" s="54">
        <v>0</v>
      </c>
      <c r="I760" s="54" t="s">
        <v>43</v>
      </c>
      <c r="J760" s="54" t="s">
        <v>60</v>
      </c>
    </row>
    <row r="761" spans="1:10" ht="12.75" customHeight="1" x14ac:dyDescent="0.35">
      <c r="A761" s="428" t="s">
        <v>1011</v>
      </c>
      <c r="B761" s="429">
        <v>17</v>
      </c>
      <c r="C761" s="428" t="s">
        <v>1010</v>
      </c>
      <c r="D761" s="428" t="s">
        <v>2770</v>
      </c>
      <c r="E761" s="54" t="s">
        <v>2771</v>
      </c>
      <c r="F761" s="54" t="s">
        <v>1121</v>
      </c>
      <c r="G761" s="54">
        <v>15</v>
      </c>
      <c r="H761" s="54">
        <v>0</v>
      </c>
      <c r="I761" s="54" t="s">
        <v>44</v>
      </c>
      <c r="J761" s="54" t="s">
        <v>61</v>
      </c>
    </row>
    <row r="762" spans="1:10" ht="12.75" customHeight="1" x14ac:dyDescent="0.35">
      <c r="A762" s="428" t="s">
        <v>1011</v>
      </c>
      <c r="B762" s="429">
        <v>18</v>
      </c>
      <c r="C762" s="428" t="s">
        <v>1010</v>
      </c>
      <c r="D762" s="428" t="s">
        <v>2772</v>
      </c>
      <c r="E762" s="54" t="s">
        <v>2773</v>
      </c>
      <c r="F762" s="54" t="s">
        <v>1121</v>
      </c>
      <c r="G762" s="54">
        <v>21</v>
      </c>
      <c r="H762" s="54">
        <v>0</v>
      </c>
      <c r="I762" s="54" t="s">
        <v>44</v>
      </c>
      <c r="J762" s="54" t="s">
        <v>61</v>
      </c>
    </row>
    <row r="763" spans="1:10" ht="12.75" customHeight="1" x14ac:dyDescent="0.35">
      <c r="A763" s="428" t="s">
        <v>1011</v>
      </c>
      <c r="B763" s="429">
        <v>19</v>
      </c>
      <c r="C763" s="428" t="s">
        <v>1010</v>
      </c>
      <c r="D763" s="428" t="s">
        <v>2774</v>
      </c>
      <c r="E763" s="54" t="s">
        <v>2775</v>
      </c>
      <c r="F763" s="54" t="s">
        <v>1121</v>
      </c>
      <c r="G763" s="54">
        <v>31</v>
      </c>
      <c r="H763" s="54">
        <v>0</v>
      </c>
      <c r="I763" s="54" t="s">
        <v>43</v>
      </c>
      <c r="J763" s="54" t="s">
        <v>60</v>
      </c>
    </row>
    <row r="764" spans="1:10" ht="12.75" customHeight="1" x14ac:dyDescent="0.35">
      <c r="A764" s="428" t="s">
        <v>1011</v>
      </c>
      <c r="B764" s="429">
        <v>20</v>
      </c>
      <c r="C764" s="428" t="s">
        <v>1010</v>
      </c>
      <c r="D764" s="428" t="s">
        <v>2776</v>
      </c>
      <c r="E764" s="54" t="s">
        <v>2777</v>
      </c>
      <c r="F764" s="54" t="s">
        <v>1121</v>
      </c>
      <c r="G764" s="54">
        <v>21</v>
      </c>
      <c r="H764" s="54">
        <v>0</v>
      </c>
      <c r="I764" s="54" t="s">
        <v>44</v>
      </c>
      <c r="J764" s="54" t="s">
        <v>61</v>
      </c>
    </row>
    <row r="765" spans="1:10" ht="12.75" customHeight="1" x14ac:dyDescent="0.35">
      <c r="A765" s="428" t="s">
        <v>1011</v>
      </c>
      <c r="B765" s="429">
        <v>21</v>
      </c>
      <c r="C765" s="428" t="s">
        <v>1010</v>
      </c>
      <c r="D765" s="428" t="s">
        <v>2778</v>
      </c>
      <c r="E765" s="54" t="s">
        <v>2779</v>
      </c>
      <c r="F765" s="54" t="s">
        <v>1121</v>
      </c>
      <c r="G765" s="54">
        <v>21</v>
      </c>
      <c r="H765" s="54">
        <v>0</v>
      </c>
      <c r="I765" s="54" t="s">
        <v>44</v>
      </c>
      <c r="J765" s="54" t="s">
        <v>61</v>
      </c>
    </row>
    <row r="766" spans="1:10" ht="12.75" customHeight="1" x14ac:dyDescent="0.35">
      <c r="A766" s="428" t="s">
        <v>1011</v>
      </c>
      <c r="B766" s="429">
        <v>22</v>
      </c>
      <c r="C766" s="428" t="s">
        <v>1010</v>
      </c>
      <c r="D766" s="428" t="s">
        <v>2780</v>
      </c>
      <c r="E766" s="54" t="s">
        <v>2781</v>
      </c>
      <c r="F766" s="54" t="s">
        <v>1121</v>
      </c>
      <c r="G766" s="54">
        <v>31</v>
      </c>
      <c r="H766" s="54">
        <v>0</v>
      </c>
      <c r="I766" s="54" t="s">
        <v>43</v>
      </c>
      <c r="J766" s="54" t="s">
        <v>60</v>
      </c>
    </row>
    <row r="767" spans="1:10" ht="12.75" customHeight="1" x14ac:dyDescent="0.35">
      <c r="A767" s="428" t="s">
        <v>1011</v>
      </c>
      <c r="B767" s="429">
        <v>23</v>
      </c>
      <c r="C767" s="428" t="s">
        <v>1010</v>
      </c>
      <c r="D767" s="428" t="s">
        <v>2782</v>
      </c>
      <c r="E767" s="54" t="s">
        <v>2783</v>
      </c>
      <c r="F767" s="54" t="s">
        <v>1121</v>
      </c>
      <c r="G767" s="54">
        <v>33</v>
      </c>
      <c r="H767" s="54">
        <v>0</v>
      </c>
      <c r="I767" s="54" t="s">
        <v>44</v>
      </c>
      <c r="J767" s="54" t="s">
        <v>61</v>
      </c>
    </row>
    <row r="768" spans="1:10" ht="12.75" customHeight="1" x14ac:dyDescent="0.35">
      <c r="A768" s="428" t="s">
        <v>1011</v>
      </c>
      <c r="B768" s="429">
        <v>24</v>
      </c>
      <c r="C768" s="428" t="s">
        <v>1010</v>
      </c>
      <c r="D768" s="428" t="s">
        <v>2784</v>
      </c>
      <c r="E768" s="54" t="s">
        <v>2785</v>
      </c>
      <c r="F768" s="54" t="s">
        <v>1121</v>
      </c>
      <c r="G768" s="54">
        <v>35</v>
      </c>
      <c r="H768" s="54">
        <v>0</v>
      </c>
      <c r="I768" s="54" t="s">
        <v>44</v>
      </c>
      <c r="J768" s="54" t="s">
        <v>61</v>
      </c>
    </row>
    <row r="769" spans="1:10" ht="12.75" customHeight="1" x14ac:dyDescent="0.35">
      <c r="A769" s="428" t="s">
        <v>1011</v>
      </c>
      <c r="B769" s="429">
        <v>25</v>
      </c>
      <c r="C769" s="428" t="s">
        <v>1010</v>
      </c>
      <c r="D769" s="428" t="s">
        <v>2786</v>
      </c>
      <c r="E769" s="54" t="s">
        <v>2787</v>
      </c>
      <c r="F769" s="54" t="s">
        <v>1121</v>
      </c>
      <c r="G769" s="54">
        <v>23</v>
      </c>
      <c r="H769" s="54">
        <v>0</v>
      </c>
      <c r="I769" s="54" t="s">
        <v>44</v>
      </c>
      <c r="J769" s="54" t="s">
        <v>61</v>
      </c>
    </row>
    <row r="770" spans="1:10" ht="12.75" customHeight="1" x14ac:dyDescent="0.35">
      <c r="A770" s="428" t="s">
        <v>1011</v>
      </c>
      <c r="B770" s="429">
        <v>26</v>
      </c>
      <c r="C770" s="428" t="s">
        <v>1010</v>
      </c>
      <c r="D770" s="428" t="s">
        <v>2788</v>
      </c>
      <c r="E770" s="54" t="s">
        <v>2789</v>
      </c>
      <c r="F770" s="54" t="s">
        <v>1121</v>
      </c>
      <c r="G770" s="54">
        <v>21</v>
      </c>
      <c r="H770" s="54">
        <v>0</v>
      </c>
      <c r="I770" s="54" t="s">
        <v>44</v>
      </c>
      <c r="J770" s="54" t="s">
        <v>61</v>
      </c>
    </row>
    <row r="771" spans="1:10" ht="12.75" customHeight="1" x14ac:dyDescent="0.35">
      <c r="A771" s="428" t="s">
        <v>1011</v>
      </c>
      <c r="B771" s="429">
        <v>27</v>
      </c>
      <c r="C771" s="428" t="s">
        <v>1010</v>
      </c>
      <c r="D771" s="428" t="s">
        <v>2790</v>
      </c>
      <c r="E771" s="54" t="s">
        <v>2791</v>
      </c>
      <c r="F771" s="54" t="s">
        <v>1121</v>
      </c>
      <c r="G771" s="54">
        <v>9</v>
      </c>
      <c r="H771" s="54">
        <v>0</v>
      </c>
      <c r="I771" s="54" t="s">
        <v>44</v>
      </c>
      <c r="J771" s="54" t="s">
        <v>61</v>
      </c>
    </row>
    <row r="772" spans="1:10" ht="12.75" customHeight="1" x14ac:dyDescent="0.35">
      <c r="A772" s="428" t="s">
        <v>1011</v>
      </c>
      <c r="B772" s="429">
        <v>28</v>
      </c>
      <c r="C772" s="428" t="s">
        <v>1010</v>
      </c>
      <c r="D772" s="428" t="s">
        <v>2792</v>
      </c>
      <c r="E772" s="54" t="s">
        <v>2793</v>
      </c>
      <c r="F772" s="54" t="s">
        <v>1121</v>
      </c>
      <c r="G772" s="54">
        <v>31</v>
      </c>
      <c r="H772" s="54">
        <v>0</v>
      </c>
      <c r="I772" s="54" t="s">
        <v>43</v>
      </c>
      <c r="J772" s="54" t="s">
        <v>60</v>
      </c>
    </row>
    <row r="773" spans="1:10" ht="12.75" customHeight="1" x14ac:dyDescent="0.35">
      <c r="A773" s="428" t="s">
        <v>915</v>
      </c>
      <c r="B773" s="429">
        <v>1</v>
      </c>
      <c r="C773" s="428" t="s">
        <v>914</v>
      </c>
      <c r="D773" s="428" t="s">
        <v>2794</v>
      </c>
      <c r="E773" s="54" t="s">
        <v>2795</v>
      </c>
      <c r="F773" s="54" t="s">
        <v>1121</v>
      </c>
      <c r="G773" s="54">
        <v>53</v>
      </c>
      <c r="H773" s="54">
        <v>0</v>
      </c>
      <c r="I773" s="54" t="s">
        <v>43</v>
      </c>
      <c r="J773" s="54" t="s">
        <v>60</v>
      </c>
    </row>
    <row r="774" spans="1:10" ht="12.75" customHeight="1" x14ac:dyDescent="0.35">
      <c r="A774" s="428" t="s">
        <v>915</v>
      </c>
      <c r="B774" s="429">
        <v>2</v>
      </c>
      <c r="C774" s="428" t="s">
        <v>914</v>
      </c>
      <c r="D774" s="428" t="s">
        <v>2796</v>
      </c>
      <c r="E774" s="54" t="s">
        <v>2797</v>
      </c>
      <c r="F774" s="54" t="s">
        <v>1121</v>
      </c>
      <c r="G774" s="54">
        <v>18</v>
      </c>
      <c r="H774" s="54">
        <v>0</v>
      </c>
      <c r="I774" s="54" t="s">
        <v>43</v>
      </c>
      <c r="J774" s="54" t="s">
        <v>60</v>
      </c>
    </row>
    <row r="775" spans="1:10" ht="12.75" customHeight="1" x14ac:dyDescent="0.35">
      <c r="A775" s="428" t="s">
        <v>915</v>
      </c>
      <c r="B775" s="429">
        <v>3</v>
      </c>
      <c r="C775" s="428" t="s">
        <v>914</v>
      </c>
      <c r="D775" s="428" t="s">
        <v>2798</v>
      </c>
      <c r="E775" s="54" t="s">
        <v>2463</v>
      </c>
      <c r="F775" s="54" t="s">
        <v>1121</v>
      </c>
      <c r="G775" s="54">
        <v>53</v>
      </c>
      <c r="H775" s="54">
        <v>0</v>
      </c>
      <c r="I775" s="54" t="s">
        <v>43</v>
      </c>
      <c r="J775" s="54" t="s">
        <v>60</v>
      </c>
    </row>
    <row r="776" spans="1:10" ht="12.75" customHeight="1" x14ac:dyDescent="0.35">
      <c r="A776" s="428" t="s">
        <v>915</v>
      </c>
      <c r="B776" s="429">
        <v>4</v>
      </c>
      <c r="C776" s="428" t="s">
        <v>914</v>
      </c>
      <c r="D776" s="428" t="s">
        <v>2799</v>
      </c>
      <c r="E776" s="54" t="s">
        <v>2800</v>
      </c>
      <c r="F776" s="54" t="s">
        <v>1121</v>
      </c>
      <c r="G776" s="54">
        <v>16</v>
      </c>
      <c r="H776" s="54">
        <v>0</v>
      </c>
      <c r="I776" s="54" t="s">
        <v>44</v>
      </c>
      <c r="J776" s="54" t="s">
        <v>60</v>
      </c>
    </row>
    <row r="777" spans="1:10" ht="12.75" customHeight="1" x14ac:dyDescent="0.35">
      <c r="A777" s="428" t="s">
        <v>915</v>
      </c>
      <c r="B777" s="429">
        <v>5</v>
      </c>
      <c r="C777" s="428" t="s">
        <v>914</v>
      </c>
      <c r="D777" s="428" t="s">
        <v>2801</v>
      </c>
      <c r="E777" s="54" t="s">
        <v>2802</v>
      </c>
      <c r="F777" s="54" t="s">
        <v>1121</v>
      </c>
      <c r="G777" s="54">
        <v>21</v>
      </c>
      <c r="H777" s="54">
        <v>0</v>
      </c>
      <c r="I777" s="54" t="s">
        <v>43</v>
      </c>
      <c r="J777" s="54" t="s">
        <v>60</v>
      </c>
    </row>
    <row r="778" spans="1:10" ht="12.75" customHeight="1" x14ac:dyDescent="0.35">
      <c r="A778" s="428" t="s">
        <v>915</v>
      </c>
      <c r="B778" s="429">
        <v>6</v>
      </c>
      <c r="C778" s="428" t="s">
        <v>914</v>
      </c>
      <c r="D778" s="428" t="s">
        <v>2803</v>
      </c>
      <c r="E778" s="54" t="s">
        <v>2804</v>
      </c>
      <c r="F778" s="54" t="s">
        <v>1121</v>
      </c>
      <c r="G778" s="54">
        <v>32</v>
      </c>
      <c r="H778" s="54">
        <v>0</v>
      </c>
      <c r="I778" s="54" t="s">
        <v>43</v>
      </c>
      <c r="J778" s="54" t="s">
        <v>60</v>
      </c>
    </row>
    <row r="779" spans="1:10" ht="12.75" customHeight="1" x14ac:dyDescent="0.35">
      <c r="A779" s="428" t="s">
        <v>915</v>
      </c>
      <c r="B779" s="429">
        <v>7</v>
      </c>
      <c r="C779" s="428" t="s">
        <v>914</v>
      </c>
      <c r="D779" s="428" t="s">
        <v>2805</v>
      </c>
      <c r="E779" s="54" t="s">
        <v>2806</v>
      </c>
      <c r="F779" s="54" t="s">
        <v>1121</v>
      </c>
      <c r="G779" s="54">
        <v>33</v>
      </c>
      <c r="H779" s="54">
        <v>0</v>
      </c>
      <c r="I779" s="54" t="s">
        <v>43</v>
      </c>
      <c r="J779" s="54" t="s">
        <v>60</v>
      </c>
    </row>
    <row r="780" spans="1:10" ht="12.75" customHeight="1" x14ac:dyDescent="0.35">
      <c r="A780" s="428" t="s">
        <v>915</v>
      </c>
      <c r="B780" s="429">
        <v>8</v>
      </c>
      <c r="C780" s="428" t="s">
        <v>914</v>
      </c>
      <c r="D780" s="428" t="s">
        <v>2807</v>
      </c>
      <c r="E780" s="54" t="s">
        <v>910</v>
      </c>
      <c r="F780" s="54" t="s">
        <v>1121</v>
      </c>
      <c r="G780" s="54">
        <v>25</v>
      </c>
      <c r="H780" s="54">
        <v>0</v>
      </c>
      <c r="I780" s="54" t="s">
        <v>43</v>
      </c>
      <c r="J780" s="54" t="s">
        <v>60</v>
      </c>
    </row>
    <row r="781" spans="1:10" ht="12.75" customHeight="1" x14ac:dyDescent="0.35">
      <c r="A781" s="428" t="s">
        <v>915</v>
      </c>
      <c r="B781" s="429">
        <v>9</v>
      </c>
      <c r="C781" s="428" t="s">
        <v>914</v>
      </c>
      <c r="D781" s="428" t="s">
        <v>2808</v>
      </c>
      <c r="E781" s="54" t="s">
        <v>2809</v>
      </c>
      <c r="F781" s="54" t="s">
        <v>1121</v>
      </c>
      <c r="G781" s="54">
        <v>43</v>
      </c>
      <c r="H781" s="54">
        <v>0</v>
      </c>
      <c r="I781" s="54" t="s">
        <v>43</v>
      </c>
      <c r="J781" s="54" t="s">
        <v>60</v>
      </c>
    </row>
    <row r="782" spans="1:10" ht="12.75" customHeight="1" x14ac:dyDescent="0.35">
      <c r="A782" s="428" t="s">
        <v>915</v>
      </c>
      <c r="B782" s="429">
        <v>10</v>
      </c>
      <c r="C782" s="428" t="s">
        <v>914</v>
      </c>
      <c r="D782" s="428" t="s">
        <v>2810</v>
      </c>
      <c r="E782" s="54" t="s">
        <v>2811</v>
      </c>
      <c r="F782" s="54" t="s">
        <v>1121</v>
      </c>
      <c r="G782" s="54">
        <v>51</v>
      </c>
      <c r="H782" s="54">
        <v>0</v>
      </c>
      <c r="I782" s="54" t="s">
        <v>43</v>
      </c>
      <c r="J782" s="54" t="s">
        <v>60</v>
      </c>
    </row>
    <row r="783" spans="1:10" ht="12.75" customHeight="1" x14ac:dyDescent="0.35">
      <c r="A783" s="428" t="s">
        <v>915</v>
      </c>
      <c r="B783" s="429">
        <v>11</v>
      </c>
      <c r="C783" s="428" t="s">
        <v>914</v>
      </c>
      <c r="D783" s="428" t="s">
        <v>2812</v>
      </c>
      <c r="E783" s="54" t="s">
        <v>2813</v>
      </c>
      <c r="F783" s="54" t="s">
        <v>1121</v>
      </c>
      <c r="G783" s="54">
        <v>53</v>
      </c>
      <c r="H783" s="54">
        <v>0</v>
      </c>
      <c r="I783" s="54" t="s">
        <v>43</v>
      </c>
      <c r="J783" s="54" t="s">
        <v>60</v>
      </c>
    </row>
    <row r="784" spans="1:10" ht="12.75" customHeight="1" x14ac:dyDescent="0.35">
      <c r="A784" s="428" t="s">
        <v>915</v>
      </c>
      <c r="B784" s="429">
        <v>12</v>
      </c>
      <c r="C784" s="428" t="s">
        <v>914</v>
      </c>
      <c r="D784" s="428" t="s">
        <v>2814</v>
      </c>
      <c r="E784" s="54" t="s">
        <v>2815</v>
      </c>
      <c r="F784" s="54" t="s">
        <v>1121</v>
      </c>
      <c r="G784" s="54">
        <v>42</v>
      </c>
      <c r="H784" s="54">
        <v>0</v>
      </c>
      <c r="I784" s="54" t="s">
        <v>43</v>
      </c>
      <c r="J784" s="54" t="s">
        <v>60</v>
      </c>
    </row>
    <row r="785" spans="1:10" ht="12.75" customHeight="1" x14ac:dyDescent="0.35">
      <c r="A785" s="428" t="s">
        <v>915</v>
      </c>
      <c r="B785" s="429">
        <v>13</v>
      </c>
      <c r="C785" s="428" t="s">
        <v>914</v>
      </c>
      <c r="D785" s="428" t="s">
        <v>2816</v>
      </c>
      <c r="E785" s="54" t="s">
        <v>2817</v>
      </c>
      <c r="F785" s="54" t="s">
        <v>1121</v>
      </c>
      <c r="G785" s="54">
        <v>27</v>
      </c>
      <c r="H785" s="54">
        <v>0</v>
      </c>
      <c r="I785" s="54" t="s">
        <v>43</v>
      </c>
      <c r="J785" s="54" t="s">
        <v>60</v>
      </c>
    </row>
    <row r="786" spans="1:10" ht="12.75" customHeight="1" x14ac:dyDescent="0.35">
      <c r="A786" s="428" t="s">
        <v>915</v>
      </c>
      <c r="B786" s="429">
        <v>14</v>
      </c>
      <c r="C786" s="428" t="s">
        <v>914</v>
      </c>
      <c r="D786" s="428" t="s">
        <v>2818</v>
      </c>
      <c r="E786" s="54" t="s">
        <v>2819</v>
      </c>
      <c r="F786" s="54" t="s">
        <v>1121</v>
      </c>
      <c r="G786" s="54">
        <v>32</v>
      </c>
      <c r="H786" s="54">
        <v>0</v>
      </c>
      <c r="I786" s="54" t="s">
        <v>43</v>
      </c>
      <c r="J786" s="54" t="s">
        <v>60</v>
      </c>
    </row>
    <row r="787" spans="1:10" ht="12.75" customHeight="1" x14ac:dyDescent="0.35">
      <c r="A787" s="428" t="s">
        <v>915</v>
      </c>
      <c r="B787" s="429">
        <v>15</v>
      </c>
      <c r="C787" s="428" t="s">
        <v>914</v>
      </c>
      <c r="D787" s="428" t="s">
        <v>2820</v>
      </c>
      <c r="E787" s="54" t="s">
        <v>2821</v>
      </c>
      <c r="F787" s="54" t="s">
        <v>1121</v>
      </c>
      <c r="G787" s="54">
        <v>43</v>
      </c>
      <c r="H787" s="54">
        <v>0</v>
      </c>
      <c r="I787" s="54" t="s">
        <v>43</v>
      </c>
      <c r="J787" s="54" t="s">
        <v>60</v>
      </c>
    </row>
    <row r="788" spans="1:10" ht="12.75" customHeight="1" x14ac:dyDescent="0.35">
      <c r="A788" s="428" t="s">
        <v>915</v>
      </c>
      <c r="B788" s="429">
        <v>16</v>
      </c>
      <c r="C788" s="428" t="s">
        <v>914</v>
      </c>
      <c r="D788" s="428" t="s">
        <v>2822</v>
      </c>
      <c r="E788" s="54" t="s">
        <v>2823</v>
      </c>
      <c r="F788" s="54" t="s">
        <v>1140</v>
      </c>
      <c r="G788" s="54">
        <v>25</v>
      </c>
      <c r="H788" s="54">
        <v>0</v>
      </c>
      <c r="I788" s="54" t="s">
        <v>43</v>
      </c>
      <c r="J788" s="54" t="s">
        <v>60</v>
      </c>
    </row>
    <row r="789" spans="1:10" ht="12.75" customHeight="1" x14ac:dyDescent="0.35">
      <c r="A789" s="428" t="s">
        <v>915</v>
      </c>
      <c r="B789" s="429">
        <v>17</v>
      </c>
      <c r="C789" s="428" t="s">
        <v>914</v>
      </c>
      <c r="D789" s="428" t="s">
        <v>2824</v>
      </c>
      <c r="E789" s="54" t="s">
        <v>1140</v>
      </c>
      <c r="F789" s="54" t="s">
        <v>1140</v>
      </c>
      <c r="G789" s="54">
        <v>18</v>
      </c>
      <c r="H789" s="54">
        <v>0</v>
      </c>
      <c r="I789" s="54" t="s">
        <v>43</v>
      </c>
      <c r="J789" s="54" t="s">
        <v>60</v>
      </c>
    </row>
    <row r="790" spans="1:10" ht="12.75" customHeight="1" x14ac:dyDescent="0.35">
      <c r="A790" s="428" t="s">
        <v>847</v>
      </c>
      <c r="B790" s="429">
        <v>1</v>
      </c>
      <c r="C790" s="428" t="s">
        <v>846</v>
      </c>
      <c r="D790" s="428" t="s">
        <v>2825</v>
      </c>
      <c r="E790" s="54" t="s">
        <v>2826</v>
      </c>
      <c r="F790" s="54" t="s">
        <v>1121</v>
      </c>
      <c r="G790" s="54">
        <v>67</v>
      </c>
      <c r="H790" s="54">
        <v>0</v>
      </c>
      <c r="I790" s="54" t="s">
        <v>43</v>
      </c>
      <c r="J790" s="54" t="s">
        <v>60</v>
      </c>
    </row>
    <row r="791" spans="1:10" ht="12.75" customHeight="1" x14ac:dyDescent="0.35">
      <c r="A791" s="428" t="s">
        <v>847</v>
      </c>
      <c r="B791" s="429">
        <v>2</v>
      </c>
      <c r="C791" s="428" t="s">
        <v>846</v>
      </c>
      <c r="D791" s="428" t="s">
        <v>2827</v>
      </c>
      <c r="E791" s="54" t="s">
        <v>2828</v>
      </c>
      <c r="F791" s="54" t="s">
        <v>1121</v>
      </c>
      <c r="G791" s="54">
        <v>65</v>
      </c>
      <c r="H791" s="54">
        <v>0</v>
      </c>
      <c r="I791" s="54" t="s">
        <v>43</v>
      </c>
      <c r="J791" s="54" t="s">
        <v>60</v>
      </c>
    </row>
    <row r="792" spans="1:10" ht="12.75" customHeight="1" x14ac:dyDescent="0.35">
      <c r="A792" s="428" t="s">
        <v>847</v>
      </c>
      <c r="B792" s="429">
        <v>3</v>
      </c>
      <c r="C792" s="428" t="s">
        <v>846</v>
      </c>
      <c r="D792" s="428" t="s">
        <v>2829</v>
      </c>
      <c r="E792" s="54" t="s">
        <v>2830</v>
      </c>
      <c r="F792" s="54" t="s">
        <v>1121</v>
      </c>
      <c r="G792" s="54">
        <v>61</v>
      </c>
      <c r="H792" s="54">
        <v>0</v>
      </c>
      <c r="I792" s="54" t="s">
        <v>43</v>
      </c>
      <c r="J792" s="54" t="s">
        <v>60</v>
      </c>
    </row>
    <row r="793" spans="1:10" ht="12.75" customHeight="1" x14ac:dyDescent="0.35">
      <c r="A793" s="428" t="s">
        <v>847</v>
      </c>
      <c r="B793" s="429">
        <v>4</v>
      </c>
      <c r="C793" s="428" t="s">
        <v>846</v>
      </c>
      <c r="D793" s="428" t="s">
        <v>2831</v>
      </c>
      <c r="E793" s="54" t="s">
        <v>2832</v>
      </c>
      <c r="F793" s="54" t="s">
        <v>1121</v>
      </c>
      <c r="G793" s="54">
        <v>59</v>
      </c>
      <c r="H793" s="54">
        <v>0</v>
      </c>
      <c r="I793" s="54" t="s">
        <v>43</v>
      </c>
      <c r="J793" s="54" t="s">
        <v>60</v>
      </c>
    </row>
    <row r="794" spans="1:10" ht="12.75" customHeight="1" x14ac:dyDescent="0.35">
      <c r="A794" s="428" t="s">
        <v>847</v>
      </c>
      <c r="B794" s="429">
        <v>5</v>
      </c>
      <c r="C794" s="428" t="s">
        <v>846</v>
      </c>
      <c r="D794" s="428" t="s">
        <v>2833</v>
      </c>
      <c r="E794" s="54" t="s">
        <v>2834</v>
      </c>
      <c r="F794" s="54" t="s">
        <v>1121</v>
      </c>
      <c r="G794" s="54">
        <v>55</v>
      </c>
      <c r="H794" s="54">
        <v>0</v>
      </c>
      <c r="I794" s="54" t="s">
        <v>43</v>
      </c>
      <c r="J794" s="54" t="s">
        <v>60</v>
      </c>
    </row>
    <row r="795" spans="1:10" ht="12.75" customHeight="1" x14ac:dyDescent="0.35">
      <c r="A795" s="428" t="s">
        <v>847</v>
      </c>
      <c r="B795" s="429">
        <v>6</v>
      </c>
      <c r="C795" s="428" t="s">
        <v>846</v>
      </c>
      <c r="D795" s="428" t="s">
        <v>2835</v>
      </c>
      <c r="E795" s="54" t="s">
        <v>2836</v>
      </c>
      <c r="F795" s="54" t="s">
        <v>1121</v>
      </c>
      <c r="G795" s="54">
        <v>50</v>
      </c>
      <c r="H795" s="54">
        <v>0</v>
      </c>
      <c r="I795" s="54" t="s">
        <v>43</v>
      </c>
      <c r="J795" s="54" t="s">
        <v>60</v>
      </c>
    </row>
    <row r="796" spans="1:10" ht="12.75" customHeight="1" x14ac:dyDescent="0.35">
      <c r="A796" s="428" t="s">
        <v>847</v>
      </c>
      <c r="B796" s="429">
        <v>7</v>
      </c>
      <c r="C796" s="428" t="s">
        <v>846</v>
      </c>
      <c r="D796" s="428" t="s">
        <v>2837</v>
      </c>
      <c r="E796" s="54" t="s">
        <v>2838</v>
      </c>
      <c r="F796" s="54" t="s">
        <v>1121</v>
      </c>
      <c r="G796" s="54">
        <v>50</v>
      </c>
      <c r="H796" s="54">
        <v>0</v>
      </c>
      <c r="I796" s="54" t="s">
        <v>43</v>
      </c>
      <c r="J796" s="54" t="s">
        <v>60</v>
      </c>
    </row>
    <row r="797" spans="1:10" ht="12.75" customHeight="1" x14ac:dyDescent="0.35">
      <c r="A797" s="428" t="s">
        <v>847</v>
      </c>
      <c r="B797" s="429">
        <v>8</v>
      </c>
      <c r="C797" s="428" t="s">
        <v>846</v>
      </c>
      <c r="D797" s="428" t="s">
        <v>2839</v>
      </c>
      <c r="E797" s="54" t="s">
        <v>2840</v>
      </c>
      <c r="F797" s="54" t="s">
        <v>1121</v>
      </c>
      <c r="G797" s="54">
        <v>39</v>
      </c>
      <c r="H797" s="54">
        <v>0</v>
      </c>
      <c r="I797" s="54" t="s">
        <v>43</v>
      </c>
      <c r="J797" s="54" t="s">
        <v>60</v>
      </c>
    </row>
    <row r="798" spans="1:10" ht="12.75" customHeight="1" x14ac:dyDescent="0.35">
      <c r="A798" s="428" t="s">
        <v>773</v>
      </c>
      <c r="B798" s="429">
        <v>1</v>
      </c>
      <c r="C798" s="428" t="s">
        <v>772</v>
      </c>
      <c r="D798" s="428" t="s">
        <v>2841</v>
      </c>
      <c r="E798" s="54" t="s">
        <v>2842</v>
      </c>
      <c r="F798" s="54" t="s">
        <v>1121</v>
      </c>
      <c r="G798" s="54">
        <v>49</v>
      </c>
      <c r="H798" s="54">
        <v>0</v>
      </c>
      <c r="I798" s="54" t="s">
        <v>43</v>
      </c>
      <c r="J798" s="54" t="s">
        <v>60</v>
      </c>
    </row>
    <row r="799" spans="1:10" ht="12.75" customHeight="1" x14ac:dyDescent="0.35">
      <c r="A799" s="428" t="s">
        <v>773</v>
      </c>
      <c r="B799" s="429">
        <v>2</v>
      </c>
      <c r="C799" s="428" t="s">
        <v>772</v>
      </c>
      <c r="D799" s="428" t="s">
        <v>2843</v>
      </c>
      <c r="E799" s="54" t="s">
        <v>1515</v>
      </c>
      <c r="F799" s="54" t="s">
        <v>1121</v>
      </c>
      <c r="G799" s="54">
        <v>50.5</v>
      </c>
      <c r="H799" s="54">
        <v>0</v>
      </c>
      <c r="I799" s="54" t="s">
        <v>43</v>
      </c>
      <c r="J799" s="54" t="s">
        <v>60</v>
      </c>
    </row>
    <row r="800" spans="1:10" ht="12.75" customHeight="1" x14ac:dyDescent="0.35">
      <c r="A800" s="428" t="s">
        <v>773</v>
      </c>
      <c r="B800" s="429">
        <v>3</v>
      </c>
      <c r="C800" s="428" t="s">
        <v>772</v>
      </c>
      <c r="D800" s="428" t="s">
        <v>2844</v>
      </c>
      <c r="E800" s="54" t="s">
        <v>2845</v>
      </c>
      <c r="F800" s="54" t="s">
        <v>1121</v>
      </c>
      <c r="G800" s="54">
        <v>38.5</v>
      </c>
      <c r="H800" s="54">
        <v>0</v>
      </c>
      <c r="I800" s="54" t="s">
        <v>43</v>
      </c>
      <c r="J800" s="54" t="s">
        <v>61</v>
      </c>
    </row>
    <row r="801" spans="1:10" ht="12.75" customHeight="1" x14ac:dyDescent="0.35">
      <c r="A801" s="428" t="s">
        <v>773</v>
      </c>
      <c r="B801" s="429">
        <v>4</v>
      </c>
      <c r="C801" s="428" t="s">
        <v>772</v>
      </c>
      <c r="D801" s="428" t="s">
        <v>2846</v>
      </c>
      <c r="E801" s="54" t="s">
        <v>2847</v>
      </c>
      <c r="F801" s="54" t="s">
        <v>1121</v>
      </c>
      <c r="G801" s="54">
        <v>43.75</v>
      </c>
      <c r="H801" s="54">
        <v>0</v>
      </c>
      <c r="I801" s="54" t="s">
        <v>43</v>
      </c>
      <c r="J801" s="54" t="s">
        <v>61</v>
      </c>
    </row>
    <row r="802" spans="1:10" ht="12.75" customHeight="1" x14ac:dyDescent="0.35">
      <c r="A802" s="428" t="s">
        <v>773</v>
      </c>
      <c r="B802" s="429">
        <v>5</v>
      </c>
      <c r="C802" s="428" t="s">
        <v>772</v>
      </c>
      <c r="D802" s="428" t="s">
        <v>2848</v>
      </c>
      <c r="E802" s="54" t="s">
        <v>2849</v>
      </c>
      <c r="F802" s="54" t="s">
        <v>1121</v>
      </c>
      <c r="G802" s="54">
        <v>45</v>
      </c>
      <c r="H802" s="54">
        <v>0</v>
      </c>
      <c r="I802" s="54" t="s">
        <v>43</v>
      </c>
      <c r="J802" s="54" t="s">
        <v>60</v>
      </c>
    </row>
    <row r="803" spans="1:10" ht="12.75" customHeight="1" x14ac:dyDescent="0.35">
      <c r="A803" s="428" t="s">
        <v>773</v>
      </c>
      <c r="B803" s="429">
        <v>6</v>
      </c>
      <c r="C803" s="428" t="s">
        <v>772</v>
      </c>
      <c r="D803" s="428" t="s">
        <v>2850</v>
      </c>
      <c r="E803" s="54" t="s">
        <v>2851</v>
      </c>
      <c r="F803" s="54" t="s">
        <v>1121</v>
      </c>
      <c r="G803" s="54">
        <v>20</v>
      </c>
      <c r="H803" s="54">
        <v>0</v>
      </c>
      <c r="I803" s="54" t="s">
        <v>44</v>
      </c>
      <c r="J803" s="54" t="s">
        <v>61</v>
      </c>
    </row>
    <row r="804" spans="1:10" ht="12.75" customHeight="1" x14ac:dyDescent="0.35">
      <c r="A804" s="428" t="s">
        <v>1023</v>
      </c>
      <c r="B804" s="429">
        <v>1</v>
      </c>
      <c r="C804" s="428" t="s">
        <v>1022</v>
      </c>
      <c r="D804" s="428" t="s">
        <v>2852</v>
      </c>
      <c r="E804" s="54" t="s">
        <v>2853</v>
      </c>
      <c r="F804" s="54" t="s">
        <v>1121</v>
      </c>
      <c r="G804" s="54">
        <v>29</v>
      </c>
      <c r="H804" s="54">
        <v>0</v>
      </c>
      <c r="I804" s="54" t="s">
        <v>43</v>
      </c>
      <c r="J804" s="54" t="s">
        <v>60</v>
      </c>
    </row>
    <row r="805" spans="1:10" ht="12.75" customHeight="1" x14ac:dyDescent="0.35">
      <c r="A805" s="428" t="s">
        <v>1023</v>
      </c>
      <c r="B805" s="429">
        <v>2</v>
      </c>
      <c r="C805" s="428" t="s">
        <v>1022</v>
      </c>
      <c r="D805" s="428" t="s">
        <v>2854</v>
      </c>
      <c r="E805" s="54" t="s">
        <v>2855</v>
      </c>
      <c r="F805" s="54" t="s">
        <v>1121</v>
      </c>
      <c r="G805" s="54">
        <v>7</v>
      </c>
      <c r="H805" s="54">
        <v>0</v>
      </c>
      <c r="I805" s="54" t="s">
        <v>43</v>
      </c>
      <c r="J805" s="54" t="s">
        <v>60</v>
      </c>
    </row>
    <row r="806" spans="1:10" ht="12.75" customHeight="1" x14ac:dyDescent="0.35">
      <c r="A806" s="428" t="s">
        <v>1023</v>
      </c>
      <c r="B806" s="429">
        <v>3</v>
      </c>
      <c r="C806" s="428" t="s">
        <v>1022</v>
      </c>
      <c r="D806" s="428" t="s">
        <v>2856</v>
      </c>
      <c r="E806" s="54" t="s">
        <v>2857</v>
      </c>
      <c r="F806" s="54" t="s">
        <v>1121</v>
      </c>
      <c r="G806" s="54">
        <v>49</v>
      </c>
      <c r="H806" s="54">
        <v>0</v>
      </c>
      <c r="I806" s="54" t="s">
        <v>43</v>
      </c>
      <c r="J806" s="54" t="s">
        <v>60</v>
      </c>
    </row>
    <row r="807" spans="1:10" ht="12.75" customHeight="1" x14ac:dyDescent="0.35">
      <c r="A807" s="428" t="s">
        <v>1023</v>
      </c>
      <c r="B807" s="429">
        <v>4</v>
      </c>
      <c r="C807" s="428" t="s">
        <v>1022</v>
      </c>
      <c r="D807" s="428" t="s">
        <v>2858</v>
      </c>
      <c r="E807" s="54" t="s">
        <v>2859</v>
      </c>
      <c r="F807" s="54" t="s">
        <v>1121</v>
      </c>
      <c r="G807" s="54">
        <v>29</v>
      </c>
      <c r="H807" s="54">
        <v>0</v>
      </c>
      <c r="I807" s="54" t="s">
        <v>43</v>
      </c>
      <c r="J807" s="54" t="s">
        <v>60</v>
      </c>
    </row>
    <row r="808" spans="1:10" ht="12.75" customHeight="1" x14ac:dyDescent="0.35">
      <c r="A808" s="428" t="s">
        <v>1023</v>
      </c>
      <c r="B808" s="429">
        <v>5</v>
      </c>
      <c r="C808" s="428" t="s">
        <v>1022</v>
      </c>
      <c r="D808" s="428" t="s">
        <v>2860</v>
      </c>
      <c r="E808" s="54" t="s">
        <v>2861</v>
      </c>
      <c r="F808" s="54" t="s">
        <v>1121</v>
      </c>
      <c r="G808" s="54">
        <v>40</v>
      </c>
      <c r="H808" s="54">
        <v>0</v>
      </c>
      <c r="I808" s="54" t="s">
        <v>43</v>
      </c>
      <c r="J808" s="54" t="s">
        <v>60</v>
      </c>
    </row>
    <row r="809" spans="1:10" ht="12.75" customHeight="1" x14ac:dyDescent="0.35">
      <c r="A809" s="428" t="s">
        <v>1023</v>
      </c>
      <c r="B809" s="429">
        <v>6</v>
      </c>
      <c r="C809" s="428" t="s">
        <v>1022</v>
      </c>
      <c r="D809" s="428" t="s">
        <v>2862</v>
      </c>
      <c r="E809" s="54" t="s">
        <v>2863</v>
      </c>
      <c r="F809" s="54" t="s">
        <v>1121</v>
      </c>
      <c r="G809" s="54">
        <v>27</v>
      </c>
      <c r="H809" s="54">
        <v>0</v>
      </c>
      <c r="I809" s="54" t="s">
        <v>43</v>
      </c>
      <c r="J809" s="54" t="s">
        <v>60</v>
      </c>
    </row>
    <row r="810" spans="1:10" ht="12.75" customHeight="1" x14ac:dyDescent="0.35">
      <c r="A810" s="428" t="s">
        <v>1023</v>
      </c>
      <c r="B810" s="429">
        <v>7</v>
      </c>
      <c r="C810" s="428" t="s">
        <v>1022</v>
      </c>
      <c r="D810" s="428" t="s">
        <v>2864</v>
      </c>
      <c r="E810" s="54" t="s">
        <v>2865</v>
      </c>
      <c r="F810" s="54" t="s">
        <v>1121</v>
      </c>
      <c r="G810" s="54">
        <v>14</v>
      </c>
      <c r="H810" s="54">
        <v>0</v>
      </c>
      <c r="I810" s="54" t="s">
        <v>43</v>
      </c>
      <c r="J810" s="54" t="s">
        <v>60</v>
      </c>
    </row>
    <row r="811" spans="1:10" ht="12.75" customHeight="1" x14ac:dyDescent="0.35">
      <c r="A811" s="428" t="s">
        <v>1023</v>
      </c>
      <c r="B811" s="429">
        <v>8</v>
      </c>
      <c r="C811" s="428" t="s">
        <v>1022</v>
      </c>
      <c r="D811" s="428" t="s">
        <v>2866</v>
      </c>
      <c r="E811" s="54" t="s">
        <v>2867</v>
      </c>
      <c r="F811" s="54" t="s">
        <v>1121</v>
      </c>
      <c r="G811" s="54">
        <v>50</v>
      </c>
      <c r="H811" s="54">
        <v>0</v>
      </c>
      <c r="I811" s="54" t="s">
        <v>43</v>
      </c>
      <c r="J811" s="54" t="s">
        <v>60</v>
      </c>
    </row>
    <row r="812" spans="1:10" ht="12.75" customHeight="1" x14ac:dyDescent="0.35">
      <c r="A812" s="428" t="s">
        <v>1023</v>
      </c>
      <c r="B812" s="429">
        <v>9</v>
      </c>
      <c r="C812" s="428" t="s">
        <v>1022</v>
      </c>
      <c r="D812" s="428" t="s">
        <v>2868</v>
      </c>
      <c r="E812" s="54" t="s">
        <v>2869</v>
      </c>
      <c r="F812" s="54" t="s">
        <v>1121</v>
      </c>
      <c r="G812" s="54">
        <v>14</v>
      </c>
      <c r="H812" s="54">
        <v>0</v>
      </c>
      <c r="I812" s="54" t="s">
        <v>43</v>
      </c>
      <c r="J812" s="54" t="s">
        <v>60</v>
      </c>
    </row>
    <row r="813" spans="1:10" ht="12.75" customHeight="1" x14ac:dyDescent="0.35">
      <c r="A813" s="428" t="s">
        <v>1023</v>
      </c>
      <c r="B813" s="429">
        <v>10</v>
      </c>
      <c r="C813" s="428" t="s">
        <v>1022</v>
      </c>
      <c r="D813" s="428" t="s">
        <v>2870</v>
      </c>
      <c r="E813" s="54" t="s">
        <v>2871</v>
      </c>
      <c r="F813" s="54" t="s">
        <v>1121</v>
      </c>
      <c r="G813" s="54">
        <v>12</v>
      </c>
      <c r="H813" s="54">
        <v>0</v>
      </c>
      <c r="I813" s="54" t="s">
        <v>43</v>
      </c>
      <c r="J813" s="54" t="s">
        <v>60</v>
      </c>
    </row>
    <row r="814" spans="1:10" ht="12.75" customHeight="1" x14ac:dyDescent="0.35">
      <c r="A814" s="428" t="s">
        <v>1023</v>
      </c>
      <c r="B814" s="429">
        <v>11</v>
      </c>
      <c r="C814" s="428" t="s">
        <v>1022</v>
      </c>
      <c r="D814" s="428" t="s">
        <v>2872</v>
      </c>
      <c r="E814" s="54" t="s">
        <v>2873</v>
      </c>
      <c r="F814" s="54" t="s">
        <v>1121</v>
      </c>
      <c r="G814" s="54">
        <v>52</v>
      </c>
      <c r="H814" s="54">
        <v>0</v>
      </c>
      <c r="I814" s="54" t="s">
        <v>43</v>
      </c>
      <c r="J814" s="54" t="s">
        <v>60</v>
      </c>
    </row>
    <row r="815" spans="1:10" ht="12.75" customHeight="1" x14ac:dyDescent="0.35">
      <c r="A815" s="428" t="s">
        <v>1023</v>
      </c>
      <c r="B815" s="429">
        <v>12</v>
      </c>
      <c r="C815" s="428" t="s">
        <v>1022</v>
      </c>
      <c r="D815" s="428" t="s">
        <v>2874</v>
      </c>
      <c r="E815" s="54" t="s">
        <v>1140</v>
      </c>
      <c r="F815" s="54" t="s">
        <v>1140</v>
      </c>
      <c r="G815" s="54">
        <v>18.5</v>
      </c>
      <c r="H815" s="54">
        <v>0</v>
      </c>
      <c r="I815" s="54" t="s">
        <v>43</v>
      </c>
      <c r="J815" s="54" t="s">
        <v>60</v>
      </c>
    </row>
    <row r="816" spans="1:10" ht="12.75" customHeight="1" x14ac:dyDescent="0.35">
      <c r="A816" s="428" t="s">
        <v>1059</v>
      </c>
      <c r="B816" s="429">
        <v>1</v>
      </c>
      <c r="C816" s="428" t="s">
        <v>1058</v>
      </c>
      <c r="D816" s="428" t="s">
        <v>2875</v>
      </c>
      <c r="E816" s="54" t="s">
        <v>1120</v>
      </c>
      <c r="F816" s="54" t="s">
        <v>1121</v>
      </c>
      <c r="G816" s="54">
        <v>47.5</v>
      </c>
      <c r="H816" s="54">
        <v>32.5</v>
      </c>
      <c r="I816" s="54" t="s">
        <v>43</v>
      </c>
      <c r="J816" s="54" t="s">
        <v>60</v>
      </c>
    </row>
    <row r="817" spans="1:10" ht="12.75" customHeight="1" x14ac:dyDescent="0.35">
      <c r="A817" s="428" t="s">
        <v>1059</v>
      </c>
      <c r="B817" s="429">
        <v>2</v>
      </c>
      <c r="C817" s="428" t="s">
        <v>1058</v>
      </c>
      <c r="D817" s="428" t="s">
        <v>2876</v>
      </c>
      <c r="E817" s="54" t="s">
        <v>2877</v>
      </c>
      <c r="F817" s="54" t="s">
        <v>1121</v>
      </c>
      <c r="G817" s="54">
        <v>30</v>
      </c>
      <c r="H817" s="54">
        <v>50.75</v>
      </c>
      <c r="I817" s="54" t="s">
        <v>43</v>
      </c>
      <c r="J817" s="54" t="s">
        <v>60</v>
      </c>
    </row>
    <row r="818" spans="1:10" ht="12.75" customHeight="1" x14ac:dyDescent="0.35">
      <c r="A818" s="428" t="s">
        <v>1059</v>
      </c>
      <c r="B818" s="429">
        <v>3</v>
      </c>
      <c r="C818" s="428" t="s">
        <v>1058</v>
      </c>
      <c r="D818" s="428" t="s">
        <v>2878</v>
      </c>
      <c r="E818" s="54" t="s">
        <v>2879</v>
      </c>
      <c r="F818" s="54" t="s">
        <v>1121</v>
      </c>
      <c r="G818" s="54">
        <v>15</v>
      </c>
      <c r="H818" s="54">
        <v>66.5</v>
      </c>
      <c r="I818" s="54" t="s">
        <v>43</v>
      </c>
      <c r="J818" s="54" t="s">
        <v>60</v>
      </c>
    </row>
    <row r="819" spans="1:10" ht="12.75" customHeight="1" x14ac:dyDescent="0.35">
      <c r="A819" s="428" t="s">
        <v>1059</v>
      </c>
      <c r="B819" s="429">
        <v>4</v>
      </c>
      <c r="C819" s="428" t="s">
        <v>1058</v>
      </c>
      <c r="D819" s="428" t="s">
        <v>2880</v>
      </c>
      <c r="E819" s="54" t="s">
        <v>2881</v>
      </c>
      <c r="F819" s="54" t="s">
        <v>1121</v>
      </c>
      <c r="G819" s="54">
        <v>35</v>
      </c>
      <c r="H819" s="54">
        <v>43.75</v>
      </c>
      <c r="I819" s="54" t="s">
        <v>43</v>
      </c>
      <c r="J819" s="54" t="s">
        <v>60</v>
      </c>
    </row>
    <row r="820" spans="1:10" ht="12.75" customHeight="1" x14ac:dyDescent="0.35">
      <c r="A820" s="428" t="s">
        <v>1059</v>
      </c>
      <c r="B820" s="429">
        <v>5</v>
      </c>
      <c r="C820" s="428" t="s">
        <v>1058</v>
      </c>
      <c r="D820" s="428" t="s">
        <v>2882</v>
      </c>
      <c r="E820" s="54" t="s">
        <v>2883</v>
      </c>
      <c r="F820" s="54" t="s">
        <v>1121</v>
      </c>
      <c r="G820" s="54">
        <v>31</v>
      </c>
      <c r="H820" s="54">
        <v>48.75</v>
      </c>
      <c r="I820" s="54" t="s">
        <v>43</v>
      </c>
      <c r="J820" s="54" t="s">
        <v>60</v>
      </c>
    </row>
    <row r="821" spans="1:10" ht="12.75" customHeight="1" x14ac:dyDescent="0.35">
      <c r="A821" s="428" t="s">
        <v>1059</v>
      </c>
      <c r="B821" s="429">
        <v>6</v>
      </c>
      <c r="C821" s="428" t="s">
        <v>1058</v>
      </c>
      <c r="D821" s="428" t="s">
        <v>2884</v>
      </c>
      <c r="E821" s="54" t="s">
        <v>2885</v>
      </c>
      <c r="F821" s="54" t="s">
        <v>1121</v>
      </c>
      <c r="G821" s="54">
        <v>10</v>
      </c>
      <c r="H821" s="54">
        <v>0</v>
      </c>
      <c r="I821" s="54" t="s">
        <v>44</v>
      </c>
      <c r="J821" s="54" t="s">
        <v>61</v>
      </c>
    </row>
    <row r="822" spans="1:10" ht="12.75" customHeight="1" x14ac:dyDescent="0.35">
      <c r="A822" s="428" t="s">
        <v>1059</v>
      </c>
      <c r="B822" s="429">
        <v>7</v>
      </c>
      <c r="C822" s="428" t="s">
        <v>1058</v>
      </c>
      <c r="D822" s="428" t="s">
        <v>2886</v>
      </c>
      <c r="E822" s="54" t="s">
        <v>2887</v>
      </c>
      <c r="F822" s="54" t="s">
        <v>1121</v>
      </c>
      <c r="G822" s="54">
        <v>15</v>
      </c>
      <c r="H822" s="54">
        <v>0</v>
      </c>
      <c r="I822" s="54" t="s">
        <v>44</v>
      </c>
      <c r="J822" s="54" t="s">
        <v>61</v>
      </c>
    </row>
    <row r="823" spans="1:10" ht="12.75" customHeight="1" x14ac:dyDescent="0.35">
      <c r="A823" s="428" t="s">
        <v>1059</v>
      </c>
      <c r="B823" s="429">
        <v>8</v>
      </c>
      <c r="C823" s="428" t="s">
        <v>1058</v>
      </c>
      <c r="D823" s="428" t="s">
        <v>2888</v>
      </c>
      <c r="E823" s="54" t="s">
        <v>2889</v>
      </c>
      <c r="F823" s="54" t="s">
        <v>1121</v>
      </c>
      <c r="G823" s="54">
        <v>19</v>
      </c>
      <c r="H823" s="54">
        <v>0</v>
      </c>
      <c r="I823" s="54" t="s">
        <v>44</v>
      </c>
      <c r="J823" s="54" t="s">
        <v>61</v>
      </c>
    </row>
    <row r="824" spans="1:10" ht="12.75" customHeight="1" x14ac:dyDescent="0.35">
      <c r="A824" s="428" t="s">
        <v>1059</v>
      </c>
      <c r="B824" s="429">
        <v>9</v>
      </c>
      <c r="C824" s="428" t="s">
        <v>1058</v>
      </c>
      <c r="D824" s="428" t="s">
        <v>2890</v>
      </c>
      <c r="E824" s="54" t="s">
        <v>2891</v>
      </c>
      <c r="F824" s="54" t="s">
        <v>1121</v>
      </c>
      <c r="G824" s="54">
        <v>15</v>
      </c>
      <c r="H824" s="54">
        <v>0</v>
      </c>
      <c r="I824" s="54" t="s">
        <v>44</v>
      </c>
      <c r="J824" s="54" t="s">
        <v>61</v>
      </c>
    </row>
    <row r="825" spans="1:10" ht="12.75" customHeight="1" x14ac:dyDescent="0.35">
      <c r="A825" s="428" t="s">
        <v>1059</v>
      </c>
      <c r="B825" s="429">
        <v>10</v>
      </c>
      <c r="C825" s="428" t="s">
        <v>1058</v>
      </c>
      <c r="D825" s="428" t="s">
        <v>2892</v>
      </c>
      <c r="E825" s="54" t="s">
        <v>2893</v>
      </c>
      <c r="F825" s="54" t="s">
        <v>1121</v>
      </c>
      <c r="G825" s="54">
        <v>25</v>
      </c>
      <c r="H825" s="54">
        <v>0</v>
      </c>
      <c r="I825" s="54" t="s">
        <v>44</v>
      </c>
      <c r="J825" s="54" t="s">
        <v>61</v>
      </c>
    </row>
    <row r="826" spans="1:10" ht="12.75" customHeight="1" x14ac:dyDescent="0.35">
      <c r="A826" s="428" t="s">
        <v>1059</v>
      </c>
      <c r="B826" s="429">
        <v>11</v>
      </c>
      <c r="C826" s="428" t="s">
        <v>1058</v>
      </c>
      <c r="D826" s="428" t="s">
        <v>2894</v>
      </c>
      <c r="E826" s="54" t="s">
        <v>2895</v>
      </c>
      <c r="F826" s="54" t="s">
        <v>1121</v>
      </c>
      <c r="G826" s="54">
        <v>15</v>
      </c>
      <c r="H826" s="54">
        <v>0</v>
      </c>
      <c r="I826" s="54" t="s">
        <v>44</v>
      </c>
      <c r="J826" s="54" t="s">
        <v>61</v>
      </c>
    </row>
    <row r="827" spans="1:10" ht="12.75" customHeight="1" x14ac:dyDescent="0.35">
      <c r="A827" s="428" t="s">
        <v>1059</v>
      </c>
      <c r="B827" s="429">
        <v>12</v>
      </c>
      <c r="C827" s="428" t="s">
        <v>1058</v>
      </c>
      <c r="D827" s="428" t="s">
        <v>2896</v>
      </c>
      <c r="E827" s="54" t="s">
        <v>2897</v>
      </c>
      <c r="F827" s="54" t="s">
        <v>1121</v>
      </c>
      <c r="G827" s="54">
        <v>15</v>
      </c>
      <c r="H827" s="54">
        <v>0</v>
      </c>
      <c r="I827" s="54" t="s">
        <v>44</v>
      </c>
      <c r="J827" s="54" t="s">
        <v>61</v>
      </c>
    </row>
    <row r="828" spans="1:10" ht="12.75" customHeight="1" x14ac:dyDescent="0.35">
      <c r="A828" s="428" t="s">
        <v>1059</v>
      </c>
      <c r="B828" s="429">
        <v>13</v>
      </c>
      <c r="C828" s="428" t="s">
        <v>1058</v>
      </c>
      <c r="D828" s="428" t="s">
        <v>2898</v>
      </c>
      <c r="E828" s="54" t="s">
        <v>2899</v>
      </c>
      <c r="F828" s="54" t="s">
        <v>1121</v>
      </c>
      <c r="G828" s="54">
        <v>31.25</v>
      </c>
      <c r="H828" s="54">
        <v>0</v>
      </c>
      <c r="I828" s="54" t="s">
        <v>45</v>
      </c>
      <c r="J828" s="54" t="s">
        <v>61</v>
      </c>
    </row>
    <row r="829" spans="1:10" ht="12.75" customHeight="1" x14ac:dyDescent="0.35">
      <c r="A829" s="428" t="s">
        <v>1059</v>
      </c>
      <c r="B829" s="429">
        <v>14</v>
      </c>
      <c r="C829" s="428" t="s">
        <v>1058</v>
      </c>
      <c r="D829" s="428" t="s">
        <v>2900</v>
      </c>
      <c r="E829" s="54" t="s">
        <v>2901</v>
      </c>
      <c r="F829" s="54" t="s">
        <v>1121</v>
      </c>
      <c r="G829" s="54">
        <v>23</v>
      </c>
      <c r="H829" s="54">
        <v>0</v>
      </c>
      <c r="I829" s="54" t="s">
        <v>44</v>
      </c>
      <c r="J829" s="54" t="s">
        <v>61</v>
      </c>
    </row>
    <row r="830" spans="1:10" ht="12.75" customHeight="1" x14ac:dyDescent="0.35">
      <c r="A830" s="428" t="s">
        <v>1059</v>
      </c>
      <c r="B830" s="429">
        <v>15</v>
      </c>
      <c r="C830" s="428" t="s">
        <v>1058</v>
      </c>
      <c r="D830" s="428" t="s">
        <v>2902</v>
      </c>
      <c r="E830" s="54" t="s">
        <v>2903</v>
      </c>
      <c r="F830" s="54" t="s">
        <v>1121</v>
      </c>
      <c r="G830" s="54">
        <v>7</v>
      </c>
      <c r="H830" s="54">
        <v>0</v>
      </c>
      <c r="I830" s="54" t="s">
        <v>44</v>
      </c>
      <c r="J830" s="54" t="s">
        <v>61</v>
      </c>
    </row>
    <row r="831" spans="1:10" ht="12.75" customHeight="1" x14ac:dyDescent="0.35">
      <c r="A831" s="428" t="s">
        <v>1015</v>
      </c>
      <c r="B831" s="429">
        <v>1</v>
      </c>
      <c r="C831" s="428" t="s">
        <v>1014</v>
      </c>
      <c r="D831" s="428" t="s">
        <v>2904</v>
      </c>
      <c r="E831" s="54" t="s">
        <v>2905</v>
      </c>
      <c r="F831" s="54" t="s">
        <v>1121</v>
      </c>
      <c r="G831" s="54">
        <v>21</v>
      </c>
      <c r="H831" s="54">
        <v>11</v>
      </c>
      <c r="I831" s="54" t="s">
        <v>45</v>
      </c>
      <c r="J831" s="54" t="s">
        <v>60</v>
      </c>
    </row>
    <row r="832" spans="1:10" ht="12.75" customHeight="1" x14ac:dyDescent="0.35">
      <c r="A832" s="428" t="s">
        <v>1015</v>
      </c>
      <c r="B832" s="429">
        <v>2</v>
      </c>
      <c r="C832" s="428" t="s">
        <v>1014</v>
      </c>
      <c r="D832" s="428" t="s">
        <v>2906</v>
      </c>
      <c r="E832" s="54" t="s">
        <v>2907</v>
      </c>
      <c r="F832" s="54" t="s">
        <v>1121</v>
      </c>
      <c r="G832" s="54">
        <v>22.5</v>
      </c>
      <c r="H832" s="54">
        <v>0</v>
      </c>
      <c r="I832" s="54" t="s">
        <v>43</v>
      </c>
      <c r="J832" s="54" t="s">
        <v>60</v>
      </c>
    </row>
    <row r="833" spans="1:10" ht="12.75" customHeight="1" x14ac:dyDescent="0.35">
      <c r="A833" s="428" t="s">
        <v>1015</v>
      </c>
      <c r="B833" s="429">
        <v>3</v>
      </c>
      <c r="C833" s="428" t="s">
        <v>1014</v>
      </c>
      <c r="D833" s="428" t="s">
        <v>2908</v>
      </c>
      <c r="E833" s="54" t="s">
        <v>2909</v>
      </c>
      <c r="F833" s="54" t="s">
        <v>1121</v>
      </c>
      <c r="G833" s="54">
        <v>23.5</v>
      </c>
      <c r="H833" s="54">
        <v>0</v>
      </c>
      <c r="I833" s="54" t="s">
        <v>45</v>
      </c>
      <c r="J833" s="54" t="s">
        <v>60</v>
      </c>
    </row>
    <row r="834" spans="1:10" ht="12.75" customHeight="1" x14ac:dyDescent="0.35">
      <c r="A834" s="428" t="s">
        <v>1015</v>
      </c>
      <c r="B834" s="429">
        <v>4</v>
      </c>
      <c r="C834" s="428" t="s">
        <v>1014</v>
      </c>
      <c r="D834" s="428" t="s">
        <v>2910</v>
      </c>
      <c r="E834" s="54" t="s">
        <v>2911</v>
      </c>
      <c r="F834" s="54" t="s">
        <v>1121</v>
      </c>
      <c r="G834" s="54">
        <v>36.5</v>
      </c>
      <c r="H834" s="54">
        <v>0</v>
      </c>
      <c r="I834" s="54" t="s">
        <v>43</v>
      </c>
      <c r="J834" s="54" t="s">
        <v>60</v>
      </c>
    </row>
    <row r="835" spans="1:10" ht="12.75" customHeight="1" x14ac:dyDescent="0.35">
      <c r="A835" s="428" t="s">
        <v>1015</v>
      </c>
      <c r="B835" s="429">
        <v>5</v>
      </c>
      <c r="C835" s="428" t="s">
        <v>1014</v>
      </c>
      <c r="D835" s="428" t="s">
        <v>2912</v>
      </c>
      <c r="E835" s="54" t="s">
        <v>2913</v>
      </c>
      <c r="F835" s="54" t="s">
        <v>1121</v>
      </c>
      <c r="G835" s="54">
        <v>20</v>
      </c>
      <c r="H835" s="54">
        <v>0</v>
      </c>
      <c r="I835" s="54" t="s">
        <v>45</v>
      </c>
      <c r="J835" s="54" t="s">
        <v>60</v>
      </c>
    </row>
    <row r="836" spans="1:10" ht="12.75" customHeight="1" x14ac:dyDescent="0.35">
      <c r="A836" s="428" t="s">
        <v>1015</v>
      </c>
      <c r="B836" s="429">
        <v>6</v>
      </c>
      <c r="C836" s="428" t="s">
        <v>1014</v>
      </c>
      <c r="D836" s="428" t="s">
        <v>2914</v>
      </c>
      <c r="E836" s="54" t="s">
        <v>2915</v>
      </c>
      <c r="F836" s="54" t="s">
        <v>1121</v>
      </c>
      <c r="G836" s="54">
        <v>32.5</v>
      </c>
      <c r="H836" s="54">
        <v>0</v>
      </c>
      <c r="I836" s="54" t="s">
        <v>43</v>
      </c>
      <c r="J836" s="54" t="s">
        <v>60</v>
      </c>
    </row>
    <row r="837" spans="1:10" ht="12.75" customHeight="1" x14ac:dyDescent="0.35">
      <c r="A837" s="428" t="s">
        <v>1015</v>
      </c>
      <c r="B837" s="429">
        <v>7</v>
      </c>
      <c r="C837" s="428" t="s">
        <v>1014</v>
      </c>
      <c r="D837" s="428" t="s">
        <v>2916</v>
      </c>
      <c r="E837" s="54" t="s">
        <v>2917</v>
      </c>
      <c r="F837" s="54" t="s">
        <v>1121</v>
      </c>
      <c r="G837" s="54">
        <v>42</v>
      </c>
      <c r="H837" s="54">
        <v>0</v>
      </c>
      <c r="I837" s="54" t="s">
        <v>45</v>
      </c>
      <c r="J837" s="54" t="s">
        <v>60</v>
      </c>
    </row>
    <row r="838" spans="1:10" ht="12.75" customHeight="1" x14ac:dyDescent="0.35">
      <c r="A838" s="428" t="s">
        <v>1015</v>
      </c>
      <c r="B838" s="429">
        <v>8</v>
      </c>
      <c r="C838" s="428" t="s">
        <v>1014</v>
      </c>
      <c r="D838" s="428" t="s">
        <v>2918</v>
      </c>
      <c r="E838" s="54" t="s">
        <v>2919</v>
      </c>
      <c r="F838" s="54" t="s">
        <v>1121</v>
      </c>
      <c r="G838" s="54">
        <v>56</v>
      </c>
      <c r="H838" s="54">
        <v>0</v>
      </c>
      <c r="I838" s="54" t="s">
        <v>45</v>
      </c>
      <c r="J838" s="54" t="s">
        <v>60</v>
      </c>
    </row>
    <row r="839" spans="1:10" ht="12.75" customHeight="1" x14ac:dyDescent="0.35">
      <c r="A839" s="428" t="s">
        <v>1015</v>
      </c>
      <c r="B839" s="429">
        <v>9</v>
      </c>
      <c r="C839" s="428" t="s">
        <v>1014</v>
      </c>
      <c r="D839" s="428" t="s">
        <v>2920</v>
      </c>
      <c r="E839" s="54" t="s">
        <v>2921</v>
      </c>
      <c r="F839" s="54" t="s">
        <v>1121</v>
      </c>
      <c r="G839" s="54">
        <v>20.5</v>
      </c>
      <c r="H839" s="54">
        <v>0</v>
      </c>
      <c r="I839" s="54" t="s">
        <v>45</v>
      </c>
      <c r="J839" s="54" t="s">
        <v>60</v>
      </c>
    </row>
    <row r="840" spans="1:10" ht="12.75" customHeight="1" x14ac:dyDescent="0.35">
      <c r="A840" s="428" t="s">
        <v>1015</v>
      </c>
      <c r="B840" s="429">
        <v>10</v>
      </c>
      <c r="C840" s="428" t="s">
        <v>1014</v>
      </c>
      <c r="D840" s="428" t="s">
        <v>2922</v>
      </c>
      <c r="E840" s="54" t="s">
        <v>2923</v>
      </c>
      <c r="F840" s="54" t="s">
        <v>1121</v>
      </c>
      <c r="G840" s="54">
        <v>19</v>
      </c>
      <c r="H840" s="54">
        <v>0</v>
      </c>
      <c r="I840" s="54" t="s">
        <v>43</v>
      </c>
      <c r="J840" s="54" t="s">
        <v>60</v>
      </c>
    </row>
    <row r="841" spans="1:10" ht="12.75" customHeight="1" x14ac:dyDescent="0.35">
      <c r="A841" s="428" t="s">
        <v>1015</v>
      </c>
      <c r="B841" s="429">
        <v>11</v>
      </c>
      <c r="C841" s="428" t="s">
        <v>1014</v>
      </c>
      <c r="D841" s="428" t="s">
        <v>2924</v>
      </c>
      <c r="E841" s="54" t="s">
        <v>2925</v>
      </c>
      <c r="F841" s="54" t="s">
        <v>1121</v>
      </c>
      <c r="G841" s="54">
        <v>72</v>
      </c>
      <c r="H841" s="54">
        <v>0</v>
      </c>
      <c r="I841" s="54" t="s">
        <v>45</v>
      </c>
      <c r="J841" s="54" t="s">
        <v>60</v>
      </c>
    </row>
    <row r="842" spans="1:10" ht="12.75" customHeight="1" x14ac:dyDescent="0.35">
      <c r="A842" s="428" t="s">
        <v>1015</v>
      </c>
      <c r="B842" s="429">
        <v>12</v>
      </c>
      <c r="C842" s="428" t="s">
        <v>1014</v>
      </c>
      <c r="D842" s="428" t="s">
        <v>2926</v>
      </c>
      <c r="E842" s="54" t="s">
        <v>2927</v>
      </c>
      <c r="F842" s="54" t="s">
        <v>1121</v>
      </c>
      <c r="G842" s="54">
        <v>24.5</v>
      </c>
      <c r="H842" s="54">
        <v>0</v>
      </c>
      <c r="I842" s="54" t="s">
        <v>43</v>
      </c>
      <c r="J842" s="54" t="s">
        <v>60</v>
      </c>
    </row>
    <row r="843" spans="1:10" ht="12.75" customHeight="1" x14ac:dyDescent="0.35">
      <c r="A843" s="428" t="s">
        <v>1015</v>
      </c>
      <c r="B843" s="429">
        <v>13</v>
      </c>
      <c r="C843" s="428" t="s">
        <v>1014</v>
      </c>
      <c r="D843" s="428" t="s">
        <v>2928</v>
      </c>
      <c r="E843" s="54" t="s">
        <v>1241</v>
      </c>
      <c r="F843" s="54" t="s">
        <v>1121</v>
      </c>
      <c r="G843" s="54">
        <v>34.5</v>
      </c>
      <c r="H843" s="54">
        <v>0</v>
      </c>
      <c r="I843" s="54" t="s">
        <v>43</v>
      </c>
      <c r="J843" s="54" t="s">
        <v>60</v>
      </c>
    </row>
    <row r="844" spans="1:10" ht="12.75" customHeight="1" x14ac:dyDescent="0.35">
      <c r="A844" s="428" t="s">
        <v>1015</v>
      </c>
      <c r="B844" s="429">
        <v>14</v>
      </c>
      <c r="C844" s="428" t="s">
        <v>1014</v>
      </c>
      <c r="D844" s="428" t="s">
        <v>2929</v>
      </c>
      <c r="E844" s="54" t="s">
        <v>2930</v>
      </c>
      <c r="F844" s="54" t="s">
        <v>1121</v>
      </c>
      <c r="G844" s="54">
        <v>34.5</v>
      </c>
      <c r="H844" s="54">
        <v>0</v>
      </c>
      <c r="I844" s="54" t="s">
        <v>43</v>
      </c>
      <c r="J844" s="54" t="s">
        <v>60</v>
      </c>
    </row>
    <row r="845" spans="1:10" ht="12.75" customHeight="1" x14ac:dyDescent="0.35">
      <c r="A845" s="428" t="s">
        <v>1015</v>
      </c>
      <c r="B845" s="429">
        <v>15</v>
      </c>
      <c r="C845" s="428" t="s">
        <v>1014</v>
      </c>
      <c r="D845" s="428" t="s">
        <v>2931</v>
      </c>
      <c r="E845" s="54" t="s">
        <v>2932</v>
      </c>
      <c r="F845" s="54" t="s">
        <v>1121</v>
      </c>
      <c r="G845" s="54">
        <v>16.5</v>
      </c>
      <c r="H845" s="54">
        <v>0</v>
      </c>
      <c r="I845" s="54" t="s">
        <v>43</v>
      </c>
      <c r="J845" s="54" t="s">
        <v>60</v>
      </c>
    </row>
    <row r="846" spans="1:10" ht="12.75" customHeight="1" x14ac:dyDescent="0.35">
      <c r="A846" s="428" t="s">
        <v>1015</v>
      </c>
      <c r="B846" s="429">
        <v>16</v>
      </c>
      <c r="C846" s="428" t="s">
        <v>1014</v>
      </c>
      <c r="D846" s="428" t="s">
        <v>2933</v>
      </c>
      <c r="E846" s="54" t="s">
        <v>2934</v>
      </c>
      <c r="F846" s="54" t="s">
        <v>1121</v>
      </c>
      <c r="G846" s="54">
        <v>45</v>
      </c>
      <c r="H846" s="54">
        <v>0</v>
      </c>
      <c r="I846" s="54" t="s">
        <v>43</v>
      </c>
      <c r="J846" s="54" t="s">
        <v>60</v>
      </c>
    </row>
    <row r="847" spans="1:10" ht="12.75" customHeight="1" x14ac:dyDescent="0.35">
      <c r="A847" s="428" t="s">
        <v>1015</v>
      </c>
      <c r="B847" s="429">
        <v>17</v>
      </c>
      <c r="C847" s="428" t="s">
        <v>1014</v>
      </c>
      <c r="D847" s="428" t="s">
        <v>2935</v>
      </c>
      <c r="E847" s="54" t="s">
        <v>2936</v>
      </c>
      <c r="F847" s="54" t="s">
        <v>1121</v>
      </c>
      <c r="G847" s="54">
        <v>15</v>
      </c>
      <c r="H847" s="54">
        <v>0</v>
      </c>
      <c r="I847" s="54" t="s">
        <v>43</v>
      </c>
      <c r="J847" s="54" t="s">
        <v>60</v>
      </c>
    </row>
    <row r="848" spans="1:10" ht="12.75" customHeight="1" x14ac:dyDescent="0.35">
      <c r="A848" s="428" t="s">
        <v>1015</v>
      </c>
      <c r="B848" s="429">
        <v>18</v>
      </c>
      <c r="C848" s="428" t="s">
        <v>1014</v>
      </c>
      <c r="D848" s="428" t="s">
        <v>2937</v>
      </c>
      <c r="E848" s="54" t="s">
        <v>2938</v>
      </c>
      <c r="F848" s="54" t="s">
        <v>1121</v>
      </c>
      <c r="G848" s="54">
        <v>20.5</v>
      </c>
      <c r="H848" s="54">
        <v>0</v>
      </c>
      <c r="I848" s="54" t="s">
        <v>45</v>
      </c>
      <c r="J848" s="54" t="s">
        <v>60</v>
      </c>
    </row>
    <row r="849" spans="1:10" ht="12.75" customHeight="1" x14ac:dyDescent="0.35">
      <c r="A849" s="428" t="s">
        <v>1015</v>
      </c>
      <c r="B849" s="429">
        <v>19</v>
      </c>
      <c r="C849" s="428" t="s">
        <v>1014</v>
      </c>
      <c r="D849" s="428" t="s">
        <v>2939</v>
      </c>
      <c r="E849" s="54" t="s">
        <v>2940</v>
      </c>
      <c r="F849" s="54" t="s">
        <v>1121</v>
      </c>
      <c r="G849" s="54">
        <v>46</v>
      </c>
      <c r="H849" s="54">
        <v>0</v>
      </c>
      <c r="I849" s="54" t="s">
        <v>43</v>
      </c>
      <c r="J849" s="54" t="s">
        <v>60</v>
      </c>
    </row>
    <row r="850" spans="1:10" ht="12.75" customHeight="1" x14ac:dyDescent="0.35">
      <c r="A850" s="428" t="s">
        <v>1015</v>
      </c>
      <c r="B850" s="429">
        <v>20</v>
      </c>
      <c r="C850" s="428" t="s">
        <v>1014</v>
      </c>
      <c r="D850" s="428" t="s">
        <v>2941</v>
      </c>
      <c r="E850" s="54" t="s">
        <v>2942</v>
      </c>
      <c r="F850" s="54" t="s">
        <v>1121</v>
      </c>
      <c r="G850" s="54">
        <v>20.5</v>
      </c>
      <c r="H850" s="54">
        <v>0</v>
      </c>
      <c r="I850" s="54" t="s">
        <v>43</v>
      </c>
      <c r="J850" s="54" t="s">
        <v>60</v>
      </c>
    </row>
    <row r="851" spans="1:10" ht="12.75" customHeight="1" x14ac:dyDescent="0.35">
      <c r="A851" s="428" t="s">
        <v>1015</v>
      </c>
      <c r="B851" s="429">
        <v>21</v>
      </c>
      <c r="C851" s="428" t="s">
        <v>1014</v>
      </c>
      <c r="D851" s="428" t="s">
        <v>2943</v>
      </c>
      <c r="E851" s="54" t="s">
        <v>2552</v>
      </c>
      <c r="F851" s="54" t="s">
        <v>1121</v>
      </c>
      <c r="G851" s="54">
        <v>34.5</v>
      </c>
      <c r="H851" s="54">
        <v>0</v>
      </c>
      <c r="I851" s="54" t="s">
        <v>43</v>
      </c>
      <c r="J851" s="54" t="s">
        <v>60</v>
      </c>
    </row>
    <row r="852" spans="1:10" ht="12.75" customHeight="1" x14ac:dyDescent="0.35">
      <c r="A852" s="428" t="s">
        <v>1015</v>
      </c>
      <c r="B852" s="429">
        <v>22</v>
      </c>
      <c r="C852" s="428" t="s">
        <v>1014</v>
      </c>
      <c r="D852" s="428" t="s">
        <v>2944</v>
      </c>
      <c r="E852" s="54" t="s">
        <v>2945</v>
      </c>
      <c r="F852" s="54" t="s">
        <v>1140</v>
      </c>
      <c r="G852" s="54">
        <v>14.1</v>
      </c>
      <c r="H852" s="54">
        <v>0</v>
      </c>
      <c r="I852" s="54" t="s">
        <v>43</v>
      </c>
      <c r="J852" s="54" t="s">
        <v>60</v>
      </c>
    </row>
    <row r="853" spans="1:10" ht="12.75" customHeight="1" x14ac:dyDescent="0.35">
      <c r="A853" s="428" t="s">
        <v>1015</v>
      </c>
      <c r="B853" s="429">
        <v>23</v>
      </c>
      <c r="C853" s="428" t="s">
        <v>1014</v>
      </c>
      <c r="D853" s="428" t="s">
        <v>2946</v>
      </c>
      <c r="E853" s="54" t="s">
        <v>2947</v>
      </c>
      <c r="F853" s="54" t="s">
        <v>1140</v>
      </c>
      <c r="G853" s="54">
        <v>17.399999999999999</v>
      </c>
      <c r="H853" s="54">
        <v>0</v>
      </c>
      <c r="I853" s="54" t="s">
        <v>43</v>
      </c>
      <c r="J853" s="54" t="s">
        <v>60</v>
      </c>
    </row>
    <row r="854" spans="1:10" ht="12.75" customHeight="1" x14ac:dyDescent="0.35">
      <c r="A854" s="428" t="s">
        <v>1015</v>
      </c>
      <c r="B854" s="429">
        <v>24</v>
      </c>
      <c r="C854" s="428" t="s">
        <v>1014</v>
      </c>
      <c r="D854" s="428" t="s">
        <v>2948</v>
      </c>
      <c r="E854" s="54" t="s">
        <v>2949</v>
      </c>
      <c r="F854" s="54" t="s">
        <v>1140</v>
      </c>
      <c r="G854" s="54">
        <v>17.600000000000001</v>
      </c>
      <c r="H854" s="54">
        <v>0</v>
      </c>
      <c r="I854" s="54" t="s">
        <v>43</v>
      </c>
      <c r="J854" s="54" t="s">
        <v>60</v>
      </c>
    </row>
    <row r="855" spans="1:10" ht="12.75" customHeight="1" x14ac:dyDescent="0.35">
      <c r="A855" s="428" t="s">
        <v>1021</v>
      </c>
      <c r="B855" s="429">
        <v>1</v>
      </c>
      <c r="C855" s="428" t="s">
        <v>1020</v>
      </c>
      <c r="D855" s="428" t="s">
        <v>2950</v>
      </c>
      <c r="E855" s="54" t="s">
        <v>2951</v>
      </c>
      <c r="F855" s="54" t="s">
        <v>1121</v>
      </c>
      <c r="G855" s="54">
        <v>11</v>
      </c>
      <c r="H855" s="54">
        <v>0</v>
      </c>
      <c r="I855" s="54" t="s">
        <v>44</v>
      </c>
      <c r="J855" s="54" t="s">
        <v>60</v>
      </c>
    </row>
    <row r="856" spans="1:10" ht="12.75" customHeight="1" x14ac:dyDescent="0.35">
      <c r="A856" s="428" t="s">
        <v>1021</v>
      </c>
      <c r="B856" s="429">
        <v>2</v>
      </c>
      <c r="C856" s="428" t="s">
        <v>1020</v>
      </c>
      <c r="D856" s="428" t="s">
        <v>2952</v>
      </c>
      <c r="E856" s="54" t="s">
        <v>2953</v>
      </c>
      <c r="F856" s="54" t="s">
        <v>1121</v>
      </c>
      <c r="G856" s="54">
        <v>41</v>
      </c>
      <c r="H856" s="54">
        <v>0</v>
      </c>
      <c r="I856" s="54" t="s">
        <v>43</v>
      </c>
      <c r="J856" s="54" t="s">
        <v>60</v>
      </c>
    </row>
    <row r="857" spans="1:10" ht="12.75" customHeight="1" x14ac:dyDescent="0.35">
      <c r="A857" s="428" t="s">
        <v>1021</v>
      </c>
      <c r="B857" s="429">
        <v>3</v>
      </c>
      <c r="C857" s="428" t="s">
        <v>1020</v>
      </c>
      <c r="D857" s="428" t="s">
        <v>2954</v>
      </c>
      <c r="E857" s="54" t="s">
        <v>2955</v>
      </c>
      <c r="F857" s="54" t="s">
        <v>1121</v>
      </c>
      <c r="G857" s="54">
        <v>14</v>
      </c>
      <c r="H857" s="54">
        <v>0</v>
      </c>
      <c r="I857" s="54" t="s">
        <v>44</v>
      </c>
      <c r="J857" s="54" t="s">
        <v>60</v>
      </c>
    </row>
    <row r="858" spans="1:10" ht="12.75" customHeight="1" x14ac:dyDescent="0.35">
      <c r="A858" s="428" t="s">
        <v>1021</v>
      </c>
      <c r="B858" s="429">
        <v>4</v>
      </c>
      <c r="C858" s="428" t="s">
        <v>1020</v>
      </c>
      <c r="D858" s="428" t="s">
        <v>2956</v>
      </c>
      <c r="E858" s="54" t="s">
        <v>2957</v>
      </c>
      <c r="F858" s="54" t="s">
        <v>1121</v>
      </c>
      <c r="G858" s="54">
        <v>34</v>
      </c>
      <c r="H858" s="54">
        <v>0</v>
      </c>
      <c r="I858" s="54" t="s">
        <v>43</v>
      </c>
      <c r="J858" s="54" t="s">
        <v>60</v>
      </c>
    </row>
    <row r="859" spans="1:10" ht="12.75" customHeight="1" x14ac:dyDescent="0.35">
      <c r="A859" s="428" t="s">
        <v>1021</v>
      </c>
      <c r="B859" s="429">
        <v>5</v>
      </c>
      <c r="C859" s="428" t="s">
        <v>1020</v>
      </c>
      <c r="D859" s="428" t="s">
        <v>2958</v>
      </c>
      <c r="E859" s="54" t="s">
        <v>2959</v>
      </c>
      <c r="F859" s="54" t="s">
        <v>1121</v>
      </c>
      <c r="G859" s="54">
        <v>19.5</v>
      </c>
      <c r="H859" s="54">
        <v>0</v>
      </c>
      <c r="I859" s="54" t="s">
        <v>44</v>
      </c>
      <c r="J859" s="54" t="s">
        <v>60</v>
      </c>
    </row>
    <row r="860" spans="1:10" ht="12.75" customHeight="1" x14ac:dyDescent="0.35">
      <c r="A860" s="428" t="s">
        <v>1021</v>
      </c>
      <c r="B860" s="429">
        <v>6</v>
      </c>
      <c r="C860" s="428" t="s">
        <v>1020</v>
      </c>
      <c r="D860" s="428" t="s">
        <v>2960</v>
      </c>
      <c r="E860" s="54" t="s">
        <v>2961</v>
      </c>
      <c r="F860" s="54" t="s">
        <v>1121</v>
      </c>
      <c r="G860" s="54">
        <v>31.5</v>
      </c>
      <c r="H860" s="54">
        <v>0</v>
      </c>
      <c r="I860" s="54" t="s">
        <v>43</v>
      </c>
      <c r="J860" s="54" t="s">
        <v>60</v>
      </c>
    </row>
    <row r="861" spans="1:10" ht="12.75" customHeight="1" x14ac:dyDescent="0.35">
      <c r="A861" s="428" t="s">
        <v>1021</v>
      </c>
      <c r="B861" s="429">
        <v>7</v>
      </c>
      <c r="C861" s="428" t="s">
        <v>1020</v>
      </c>
      <c r="D861" s="428" t="s">
        <v>2962</v>
      </c>
      <c r="E861" s="54" t="s">
        <v>2963</v>
      </c>
      <c r="F861" s="54" t="s">
        <v>1121</v>
      </c>
      <c r="G861" s="54">
        <v>24</v>
      </c>
      <c r="H861" s="54">
        <v>0</v>
      </c>
      <c r="I861" s="54" t="s">
        <v>43</v>
      </c>
      <c r="J861" s="54" t="s">
        <v>60</v>
      </c>
    </row>
    <row r="862" spans="1:10" ht="12.75" customHeight="1" x14ac:dyDescent="0.35">
      <c r="A862" s="428" t="s">
        <v>1021</v>
      </c>
      <c r="B862" s="429">
        <v>8</v>
      </c>
      <c r="C862" s="428" t="s">
        <v>1020</v>
      </c>
      <c r="D862" s="428" t="s">
        <v>2964</v>
      </c>
      <c r="E862" s="54" t="s">
        <v>2965</v>
      </c>
      <c r="F862" s="54" t="s">
        <v>1121</v>
      </c>
      <c r="G862" s="54">
        <v>29</v>
      </c>
      <c r="H862" s="54">
        <v>0</v>
      </c>
      <c r="I862" s="54" t="s">
        <v>43</v>
      </c>
      <c r="J862" s="54" t="s">
        <v>60</v>
      </c>
    </row>
    <row r="863" spans="1:10" ht="12.75" customHeight="1" x14ac:dyDescent="0.35">
      <c r="A863" s="428" t="s">
        <v>1021</v>
      </c>
      <c r="B863" s="429">
        <v>9</v>
      </c>
      <c r="C863" s="428" t="s">
        <v>1020</v>
      </c>
      <c r="D863" s="428" t="s">
        <v>2966</v>
      </c>
      <c r="E863" s="54" t="s">
        <v>2967</v>
      </c>
      <c r="F863" s="54" t="s">
        <v>1121</v>
      </c>
      <c r="G863" s="54">
        <v>18.5</v>
      </c>
      <c r="H863" s="54">
        <v>0</v>
      </c>
      <c r="I863" s="54" t="s">
        <v>43</v>
      </c>
      <c r="J863" s="54" t="s">
        <v>60</v>
      </c>
    </row>
    <row r="864" spans="1:10" ht="12.75" customHeight="1" x14ac:dyDescent="0.35">
      <c r="A864" s="428" t="s">
        <v>1021</v>
      </c>
      <c r="B864" s="429">
        <v>10</v>
      </c>
      <c r="C864" s="428" t="s">
        <v>1020</v>
      </c>
      <c r="D864" s="428" t="s">
        <v>2968</v>
      </c>
      <c r="E864" s="54" t="s">
        <v>2969</v>
      </c>
      <c r="F864" s="54" t="s">
        <v>1121</v>
      </c>
      <c r="G864" s="54">
        <v>44</v>
      </c>
      <c r="H864" s="54">
        <v>0</v>
      </c>
      <c r="I864" s="54" t="s">
        <v>43</v>
      </c>
      <c r="J864" s="54" t="s">
        <v>60</v>
      </c>
    </row>
    <row r="865" spans="1:10" ht="12.75" customHeight="1" x14ac:dyDescent="0.35">
      <c r="A865" s="428" t="s">
        <v>1021</v>
      </c>
      <c r="B865" s="429">
        <v>11</v>
      </c>
      <c r="C865" s="428" t="s">
        <v>1020</v>
      </c>
      <c r="D865" s="428" t="s">
        <v>2970</v>
      </c>
      <c r="E865" s="54" t="s">
        <v>2971</v>
      </c>
      <c r="F865" s="54" t="s">
        <v>1121</v>
      </c>
      <c r="G865" s="54">
        <v>47</v>
      </c>
      <c r="H865" s="54">
        <v>0</v>
      </c>
      <c r="I865" s="54" t="s">
        <v>43</v>
      </c>
      <c r="J865" s="54" t="s">
        <v>60</v>
      </c>
    </row>
    <row r="866" spans="1:10" ht="12.75" customHeight="1" x14ac:dyDescent="0.35">
      <c r="A866" s="428" t="s">
        <v>1021</v>
      </c>
      <c r="B866" s="429">
        <v>12</v>
      </c>
      <c r="C866" s="428" t="s">
        <v>1020</v>
      </c>
      <c r="D866" s="428" t="s">
        <v>2972</v>
      </c>
      <c r="E866" s="54" t="s">
        <v>2973</v>
      </c>
      <c r="F866" s="54" t="s">
        <v>1121</v>
      </c>
      <c r="G866" s="54">
        <v>21.5</v>
      </c>
      <c r="H866" s="54">
        <v>0</v>
      </c>
      <c r="I866" s="54" t="s">
        <v>43</v>
      </c>
      <c r="J866" s="54" t="s">
        <v>60</v>
      </c>
    </row>
    <row r="867" spans="1:10" ht="12.75" customHeight="1" x14ac:dyDescent="0.35">
      <c r="A867" s="428" t="s">
        <v>1021</v>
      </c>
      <c r="B867" s="429">
        <v>13</v>
      </c>
      <c r="C867" s="428" t="s">
        <v>1020</v>
      </c>
      <c r="D867" s="428" t="s">
        <v>2974</v>
      </c>
      <c r="E867" s="54" t="s">
        <v>2975</v>
      </c>
      <c r="F867" s="54" t="s">
        <v>1121</v>
      </c>
      <c r="G867" s="54">
        <v>31.5</v>
      </c>
      <c r="H867" s="54">
        <v>0</v>
      </c>
      <c r="I867" s="54" t="s">
        <v>43</v>
      </c>
      <c r="J867" s="54" t="s">
        <v>60</v>
      </c>
    </row>
    <row r="868" spans="1:10" ht="12.75" customHeight="1" x14ac:dyDescent="0.35">
      <c r="A868" s="428" t="s">
        <v>1021</v>
      </c>
      <c r="B868" s="429">
        <v>14</v>
      </c>
      <c r="C868" s="428" t="s">
        <v>1020</v>
      </c>
      <c r="D868" s="428" t="s">
        <v>2976</v>
      </c>
      <c r="E868" s="54" t="s">
        <v>2977</v>
      </c>
      <c r="F868" s="54" t="s">
        <v>1121</v>
      </c>
      <c r="G868" s="54">
        <v>32.5</v>
      </c>
      <c r="H868" s="54">
        <v>0</v>
      </c>
      <c r="I868" s="54" t="s">
        <v>43</v>
      </c>
      <c r="J868" s="54" t="s">
        <v>60</v>
      </c>
    </row>
    <row r="869" spans="1:10" ht="12.75" customHeight="1" x14ac:dyDescent="0.35">
      <c r="A869" s="428" t="s">
        <v>1021</v>
      </c>
      <c r="B869" s="429">
        <v>15</v>
      </c>
      <c r="C869" s="428" t="s">
        <v>1020</v>
      </c>
      <c r="D869" s="428" t="s">
        <v>2978</v>
      </c>
      <c r="E869" s="54" t="s">
        <v>2979</v>
      </c>
      <c r="F869" s="54" t="s">
        <v>1121</v>
      </c>
      <c r="G869" s="54">
        <v>14.5</v>
      </c>
      <c r="H869" s="54">
        <v>0</v>
      </c>
      <c r="I869" s="54" t="s">
        <v>44</v>
      </c>
      <c r="J869" s="54" t="s">
        <v>60</v>
      </c>
    </row>
    <row r="870" spans="1:10" ht="12.75" customHeight="1" x14ac:dyDescent="0.35">
      <c r="A870" s="428" t="s">
        <v>1021</v>
      </c>
      <c r="B870" s="429">
        <v>16</v>
      </c>
      <c r="C870" s="428" t="s">
        <v>1020</v>
      </c>
      <c r="D870" s="428" t="s">
        <v>2980</v>
      </c>
      <c r="E870" s="54" t="s">
        <v>2981</v>
      </c>
      <c r="F870" s="54" t="s">
        <v>1121</v>
      </c>
      <c r="G870" s="54">
        <v>37.5</v>
      </c>
      <c r="H870" s="54">
        <v>0</v>
      </c>
      <c r="I870" s="54" t="s">
        <v>43</v>
      </c>
      <c r="J870" s="54" t="s">
        <v>60</v>
      </c>
    </row>
    <row r="871" spans="1:10" ht="12.75" customHeight="1" x14ac:dyDescent="0.35">
      <c r="A871" s="428" t="s">
        <v>1021</v>
      </c>
      <c r="B871" s="429">
        <v>17</v>
      </c>
      <c r="C871" s="428" t="s">
        <v>1020</v>
      </c>
      <c r="D871" s="428" t="s">
        <v>2982</v>
      </c>
      <c r="E871" s="54" t="s">
        <v>2983</v>
      </c>
      <c r="F871" s="54" t="s">
        <v>1121</v>
      </c>
      <c r="G871" s="54">
        <v>20</v>
      </c>
      <c r="H871" s="54">
        <v>0</v>
      </c>
      <c r="I871" s="54" t="s">
        <v>44</v>
      </c>
      <c r="J871" s="54" t="s">
        <v>60</v>
      </c>
    </row>
    <row r="872" spans="1:10" ht="12.75" customHeight="1" x14ac:dyDescent="0.35">
      <c r="A872" s="428" t="s">
        <v>1021</v>
      </c>
      <c r="B872" s="429">
        <v>18</v>
      </c>
      <c r="C872" s="428" t="s">
        <v>1020</v>
      </c>
      <c r="D872" s="428" t="s">
        <v>2984</v>
      </c>
      <c r="E872" s="54" t="s">
        <v>2985</v>
      </c>
      <c r="F872" s="54" t="s">
        <v>1121</v>
      </c>
      <c r="G872" s="54">
        <v>21</v>
      </c>
      <c r="H872" s="54">
        <v>0</v>
      </c>
      <c r="I872" s="54" t="s">
        <v>44</v>
      </c>
      <c r="J872" s="54" t="s">
        <v>60</v>
      </c>
    </row>
    <row r="873" spans="1:10" ht="12.75" customHeight="1" x14ac:dyDescent="0.35">
      <c r="A873" s="428" t="s">
        <v>1021</v>
      </c>
      <c r="B873" s="429">
        <v>19</v>
      </c>
      <c r="C873" s="428" t="s">
        <v>1020</v>
      </c>
      <c r="D873" s="428" t="s">
        <v>2986</v>
      </c>
      <c r="E873" s="54" t="s">
        <v>2987</v>
      </c>
      <c r="F873" s="54" t="s">
        <v>1121</v>
      </c>
      <c r="G873" s="54">
        <v>17.5</v>
      </c>
      <c r="H873" s="54">
        <v>0</v>
      </c>
      <c r="I873" s="54" t="s">
        <v>44</v>
      </c>
      <c r="J873" s="54" t="s">
        <v>60</v>
      </c>
    </row>
    <row r="874" spans="1:10" ht="12.75" customHeight="1" x14ac:dyDescent="0.35">
      <c r="A874" s="428" t="s">
        <v>1021</v>
      </c>
      <c r="B874" s="429">
        <v>20</v>
      </c>
      <c r="C874" s="428" t="s">
        <v>1020</v>
      </c>
      <c r="D874" s="428" t="s">
        <v>2988</v>
      </c>
      <c r="E874" s="54" t="s">
        <v>2989</v>
      </c>
      <c r="F874" s="54" t="s">
        <v>1121</v>
      </c>
      <c r="G874" s="54">
        <v>29</v>
      </c>
      <c r="H874" s="54">
        <v>0</v>
      </c>
      <c r="I874" s="54" t="s">
        <v>44</v>
      </c>
      <c r="J874" s="54" t="s">
        <v>60</v>
      </c>
    </row>
    <row r="875" spans="1:10" ht="12.75" customHeight="1" x14ac:dyDescent="0.35">
      <c r="A875" s="428" t="s">
        <v>1021</v>
      </c>
      <c r="B875" s="429">
        <v>21</v>
      </c>
      <c r="C875" s="428" t="s">
        <v>1020</v>
      </c>
      <c r="D875" s="428" t="s">
        <v>2990</v>
      </c>
      <c r="E875" s="54" t="s">
        <v>2991</v>
      </c>
      <c r="F875" s="54" t="s">
        <v>1121</v>
      </c>
      <c r="G875" s="54">
        <v>26</v>
      </c>
      <c r="H875" s="54">
        <v>0</v>
      </c>
      <c r="I875" s="54" t="s">
        <v>43</v>
      </c>
      <c r="J875" s="54" t="s">
        <v>60</v>
      </c>
    </row>
    <row r="876" spans="1:10" ht="12.75" customHeight="1" x14ac:dyDescent="0.35">
      <c r="A876" s="428" t="s">
        <v>1021</v>
      </c>
      <c r="B876" s="429">
        <v>22</v>
      </c>
      <c r="C876" s="428" t="s">
        <v>1020</v>
      </c>
      <c r="D876" s="428" t="s">
        <v>2992</v>
      </c>
      <c r="E876" s="54" t="s">
        <v>2993</v>
      </c>
      <c r="F876" s="54" t="s">
        <v>1121</v>
      </c>
      <c r="G876" s="54">
        <v>28.5</v>
      </c>
      <c r="H876" s="54">
        <v>0</v>
      </c>
      <c r="I876" s="54" t="s">
        <v>44</v>
      </c>
      <c r="J876" s="54" t="s">
        <v>60</v>
      </c>
    </row>
    <row r="877" spans="1:10" ht="12.75" customHeight="1" x14ac:dyDescent="0.35">
      <c r="A877" s="428" t="s">
        <v>1021</v>
      </c>
      <c r="B877" s="429">
        <v>23</v>
      </c>
      <c r="C877" s="428" t="s">
        <v>1020</v>
      </c>
      <c r="D877" s="428" t="s">
        <v>2994</v>
      </c>
      <c r="E877" s="54" t="s">
        <v>2995</v>
      </c>
      <c r="F877" s="54" t="s">
        <v>1121</v>
      </c>
      <c r="G877" s="54">
        <v>16.5</v>
      </c>
      <c r="H877" s="54">
        <v>0</v>
      </c>
      <c r="I877" s="54" t="s">
        <v>44</v>
      </c>
      <c r="J877" s="54" t="s">
        <v>60</v>
      </c>
    </row>
    <row r="878" spans="1:10" ht="12.75" customHeight="1" x14ac:dyDescent="0.35">
      <c r="A878" s="428" t="s">
        <v>1021</v>
      </c>
      <c r="B878" s="429">
        <v>24</v>
      </c>
      <c r="C878" s="428" t="s">
        <v>1020</v>
      </c>
      <c r="D878" s="428" t="s">
        <v>2996</v>
      </c>
      <c r="E878" s="54" t="s">
        <v>2997</v>
      </c>
      <c r="F878" s="54" t="s">
        <v>1121</v>
      </c>
      <c r="G878" s="54">
        <v>34</v>
      </c>
      <c r="H878" s="54">
        <v>0</v>
      </c>
      <c r="I878" s="54" t="s">
        <v>44</v>
      </c>
      <c r="J878" s="54" t="s">
        <v>60</v>
      </c>
    </row>
    <row r="879" spans="1:10" ht="12.75" customHeight="1" x14ac:dyDescent="0.35">
      <c r="A879" s="428" t="s">
        <v>1021</v>
      </c>
      <c r="B879" s="429">
        <v>25</v>
      </c>
      <c r="C879" s="428" t="s">
        <v>1020</v>
      </c>
      <c r="D879" s="428" t="s">
        <v>2998</v>
      </c>
      <c r="E879" s="54" t="s">
        <v>1377</v>
      </c>
      <c r="F879" s="54" t="s">
        <v>1121</v>
      </c>
      <c r="G879" s="54">
        <v>49.5</v>
      </c>
      <c r="H879" s="54">
        <v>0</v>
      </c>
      <c r="I879" s="54" t="s">
        <v>43</v>
      </c>
      <c r="J879" s="54" t="s">
        <v>60</v>
      </c>
    </row>
    <row r="880" spans="1:10" ht="12.75" customHeight="1" x14ac:dyDescent="0.35">
      <c r="A880" s="428" t="s">
        <v>1021</v>
      </c>
      <c r="B880" s="429">
        <v>26</v>
      </c>
      <c r="C880" s="428" t="s">
        <v>1020</v>
      </c>
      <c r="D880" s="428" t="s">
        <v>2999</v>
      </c>
      <c r="E880" s="54" t="s">
        <v>3000</v>
      </c>
      <c r="F880" s="54" t="s">
        <v>1121</v>
      </c>
      <c r="G880" s="54">
        <v>17.5</v>
      </c>
      <c r="H880" s="54">
        <v>0</v>
      </c>
      <c r="I880" s="54" t="s">
        <v>44</v>
      </c>
      <c r="J880" s="54" t="s">
        <v>60</v>
      </c>
    </row>
    <row r="881" spans="1:10" ht="12.75" customHeight="1" x14ac:dyDescent="0.35">
      <c r="A881" s="428" t="s">
        <v>1021</v>
      </c>
      <c r="B881" s="429">
        <v>27</v>
      </c>
      <c r="C881" s="428" t="s">
        <v>1020</v>
      </c>
      <c r="D881" s="428" t="s">
        <v>3001</v>
      </c>
      <c r="E881" s="54" t="s">
        <v>2279</v>
      </c>
      <c r="F881" s="54" t="s">
        <v>1121</v>
      </c>
      <c r="G881" s="54">
        <v>37</v>
      </c>
      <c r="H881" s="54">
        <v>0</v>
      </c>
      <c r="I881" s="54" t="s">
        <v>43</v>
      </c>
      <c r="J881" s="54" t="s">
        <v>60</v>
      </c>
    </row>
    <row r="882" spans="1:10" ht="12.75" customHeight="1" x14ac:dyDescent="0.35">
      <c r="A882" s="428" t="s">
        <v>1021</v>
      </c>
      <c r="B882" s="429">
        <v>28</v>
      </c>
      <c r="C882" s="428" t="s">
        <v>1020</v>
      </c>
      <c r="D882" s="428" t="s">
        <v>3002</v>
      </c>
      <c r="E882" s="54" t="s">
        <v>3003</v>
      </c>
      <c r="F882" s="54" t="s">
        <v>1121</v>
      </c>
      <c r="G882" s="54">
        <v>42</v>
      </c>
      <c r="H882" s="54">
        <v>0</v>
      </c>
      <c r="I882" s="54" t="s">
        <v>43</v>
      </c>
      <c r="J882" s="54" t="s">
        <v>60</v>
      </c>
    </row>
    <row r="883" spans="1:10" ht="12.75" customHeight="1" x14ac:dyDescent="0.35">
      <c r="A883" s="428" t="s">
        <v>1021</v>
      </c>
      <c r="B883" s="429">
        <v>29</v>
      </c>
      <c r="C883" s="428" t="s">
        <v>1020</v>
      </c>
      <c r="D883" s="428" t="s">
        <v>3004</v>
      </c>
      <c r="E883" s="54" t="s">
        <v>3005</v>
      </c>
      <c r="F883" s="54" t="s">
        <v>1121</v>
      </c>
      <c r="G883" s="54">
        <v>28</v>
      </c>
      <c r="H883" s="54">
        <v>0</v>
      </c>
      <c r="I883" s="54" t="s">
        <v>43</v>
      </c>
      <c r="J883" s="54" t="s">
        <v>60</v>
      </c>
    </row>
    <row r="884" spans="1:10" ht="12.75" customHeight="1" x14ac:dyDescent="0.35">
      <c r="A884" s="428" t="s">
        <v>1021</v>
      </c>
      <c r="B884" s="429">
        <v>30</v>
      </c>
      <c r="C884" s="428" t="s">
        <v>1020</v>
      </c>
      <c r="D884" s="428" t="s">
        <v>3006</v>
      </c>
      <c r="E884" s="54" t="s">
        <v>3007</v>
      </c>
      <c r="F884" s="54" t="s">
        <v>1121</v>
      </c>
      <c r="G884" s="54">
        <v>28.5</v>
      </c>
      <c r="H884" s="54">
        <v>0</v>
      </c>
      <c r="I884" s="54" t="s">
        <v>43</v>
      </c>
      <c r="J884" s="54" t="s">
        <v>60</v>
      </c>
    </row>
    <row r="885" spans="1:10" ht="12.75" customHeight="1" x14ac:dyDescent="0.35">
      <c r="A885" s="428" t="s">
        <v>1021</v>
      </c>
      <c r="B885" s="429">
        <v>31</v>
      </c>
      <c r="C885" s="428" t="s">
        <v>1020</v>
      </c>
      <c r="D885" s="428" t="s">
        <v>3008</v>
      </c>
      <c r="E885" s="54" t="s">
        <v>3009</v>
      </c>
      <c r="F885" s="54" t="s">
        <v>1121</v>
      </c>
      <c r="G885" s="54">
        <v>17.5</v>
      </c>
      <c r="H885" s="54">
        <v>0</v>
      </c>
      <c r="I885" s="54" t="s">
        <v>44</v>
      </c>
      <c r="J885" s="54" t="s">
        <v>60</v>
      </c>
    </row>
    <row r="886" spans="1:10" ht="12.75" customHeight="1" x14ac:dyDescent="0.35">
      <c r="A886" s="428" t="s">
        <v>1021</v>
      </c>
      <c r="B886" s="429">
        <v>32</v>
      </c>
      <c r="C886" s="428" t="s">
        <v>1020</v>
      </c>
      <c r="D886" s="428" t="s">
        <v>3010</v>
      </c>
      <c r="E886" s="54" t="s">
        <v>3011</v>
      </c>
      <c r="F886" s="54" t="s">
        <v>1121</v>
      </c>
      <c r="G886" s="54">
        <v>47.5</v>
      </c>
      <c r="H886" s="54">
        <v>0</v>
      </c>
      <c r="I886" s="54" t="s">
        <v>43</v>
      </c>
      <c r="J886" s="54" t="s">
        <v>60</v>
      </c>
    </row>
    <row r="887" spans="1:10" ht="12.75" customHeight="1" x14ac:dyDescent="0.35">
      <c r="A887" s="428" t="s">
        <v>1021</v>
      </c>
      <c r="B887" s="429">
        <v>33</v>
      </c>
      <c r="C887" s="428" t="s">
        <v>1020</v>
      </c>
      <c r="D887" s="428" t="s">
        <v>3012</v>
      </c>
      <c r="E887" s="54" t="s">
        <v>3013</v>
      </c>
      <c r="F887" s="54" t="s">
        <v>1140</v>
      </c>
      <c r="G887" s="54">
        <v>16.8</v>
      </c>
      <c r="H887" s="54">
        <v>0</v>
      </c>
      <c r="I887" s="54" t="s">
        <v>43</v>
      </c>
      <c r="J887" s="54" t="s">
        <v>60</v>
      </c>
    </row>
    <row r="888" spans="1:10" ht="12.75" customHeight="1" x14ac:dyDescent="0.35">
      <c r="A888" s="428" t="s">
        <v>733</v>
      </c>
      <c r="B888" s="429">
        <v>1</v>
      </c>
      <c r="C888" s="428" t="s">
        <v>732</v>
      </c>
      <c r="D888" s="428" t="s">
        <v>3014</v>
      </c>
      <c r="E888" s="54" t="s">
        <v>3015</v>
      </c>
      <c r="F888" s="54" t="s">
        <v>1121</v>
      </c>
      <c r="G888" s="54">
        <v>19.5</v>
      </c>
      <c r="H888" s="54">
        <v>0</v>
      </c>
      <c r="I888" s="54" t="s">
        <v>43</v>
      </c>
      <c r="J888" s="54" t="s">
        <v>60</v>
      </c>
    </row>
    <row r="889" spans="1:10" ht="12.75" customHeight="1" x14ac:dyDescent="0.35">
      <c r="A889" s="428" t="s">
        <v>733</v>
      </c>
      <c r="B889" s="429">
        <v>2</v>
      </c>
      <c r="C889" s="428" t="s">
        <v>732</v>
      </c>
      <c r="D889" s="428" t="s">
        <v>3016</v>
      </c>
      <c r="E889" s="54" t="s">
        <v>3017</v>
      </c>
      <c r="F889" s="54" t="s">
        <v>1121</v>
      </c>
      <c r="G889" s="54">
        <v>31</v>
      </c>
      <c r="H889" s="54">
        <v>0</v>
      </c>
      <c r="I889" s="54" t="s">
        <v>43</v>
      </c>
      <c r="J889" s="54" t="s">
        <v>60</v>
      </c>
    </row>
    <row r="890" spans="1:10" ht="12.75" customHeight="1" x14ac:dyDescent="0.35">
      <c r="A890" s="428" t="s">
        <v>733</v>
      </c>
      <c r="B890" s="429">
        <v>3</v>
      </c>
      <c r="C890" s="428" t="s">
        <v>732</v>
      </c>
      <c r="D890" s="428" t="s">
        <v>3018</v>
      </c>
      <c r="E890" s="54" t="s">
        <v>3019</v>
      </c>
      <c r="F890" s="54" t="s">
        <v>1121</v>
      </c>
      <c r="G890" s="54">
        <v>51</v>
      </c>
      <c r="H890" s="54">
        <v>0</v>
      </c>
      <c r="I890" s="54" t="s">
        <v>43</v>
      </c>
      <c r="J890" s="54" t="s">
        <v>60</v>
      </c>
    </row>
    <row r="891" spans="1:10" ht="12.75" customHeight="1" x14ac:dyDescent="0.35">
      <c r="A891" s="428" t="s">
        <v>733</v>
      </c>
      <c r="B891" s="429">
        <v>4</v>
      </c>
      <c r="C891" s="428" t="s">
        <v>732</v>
      </c>
      <c r="D891" s="428" t="s">
        <v>3020</v>
      </c>
      <c r="E891" s="54" t="s">
        <v>3021</v>
      </c>
      <c r="F891" s="54" t="s">
        <v>1121</v>
      </c>
      <c r="G891" s="54">
        <v>52</v>
      </c>
      <c r="H891" s="54">
        <v>0</v>
      </c>
      <c r="I891" s="54" t="s">
        <v>43</v>
      </c>
      <c r="J891" s="54" t="s">
        <v>60</v>
      </c>
    </row>
    <row r="892" spans="1:10" ht="12.75" customHeight="1" x14ac:dyDescent="0.35">
      <c r="A892" s="428" t="s">
        <v>733</v>
      </c>
      <c r="B892" s="429">
        <v>5</v>
      </c>
      <c r="C892" s="428" t="s">
        <v>732</v>
      </c>
      <c r="D892" s="428" t="s">
        <v>3022</v>
      </c>
      <c r="E892" s="54" t="s">
        <v>3023</v>
      </c>
      <c r="F892" s="54" t="s">
        <v>1121</v>
      </c>
      <c r="G892" s="54">
        <v>35</v>
      </c>
      <c r="H892" s="54">
        <v>0</v>
      </c>
      <c r="I892" s="54" t="s">
        <v>43</v>
      </c>
      <c r="J892" s="54" t="s">
        <v>60</v>
      </c>
    </row>
    <row r="893" spans="1:10" ht="12.75" customHeight="1" x14ac:dyDescent="0.35">
      <c r="A893" s="428" t="s">
        <v>733</v>
      </c>
      <c r="B893" s="429">
        <v>6</v>
      </c>
      <c r="C893" s="428" t="s">
        <v>732</v>
      </c>
      <c r="D893" s="428" t="s">
        <v>3024</v>
      </c>
      <c r="E893" s="54" t="s">
        <v>3025</v>
      </c>
      <c r="F893" s="54" t="s">
        <v>1121</v>
      </c>
      <c r="G893" s="54">
        <v>49</v>
      </c>
      <c r="H893" s="54">
        <v>0</v>
      </c>
      <c r="I893" s="54" t="s">
        <v>43</v>
      </c>
      <c r="J893" s="54" t="s">
        <v>60</v>
      </c>
    </row>
    <row r="894" spans="1:10" ht="12.75" customHeight="1" x14ac:dyDescent="0.35">
      <c r="A894" s="428" t="s">
        <v>733</v>
      </c>
      <c r="B894" s="429">
        <v>7</v>
      </c>
      <c r="C894" s="428" t="s">
        <v>732</v>
      </c>
      <c r="D894" s="428" t="s">
        <v>3026</v>
      </c>
      <c r="E894" s="54" t="s">
        <v>3027</v>
      </c>
      <c r="F894" s="54" t="s">
        <v>1121</v>
      </c>
      <c r="G894" s="54">
        <v>41</v>
      </c>
      <c r="H894" s="54">
        <v>0</v>
      </c>
      <c r="I894" s="54" t="s">
        <v>43</v>
      </c>
      <c r="J894" s="54" t="s">
        <v>60</v>
      </c>
    </row>
    <row r="895" spans="1:10" ht="12.75" customHeight="1" x14ac:dyDescent="0.35">
      <c r="A895" s="428" t="s">
        <v>733</v>
      </c>
      <c r="B895" s="429">
        <v>8</v>
      </c>
      <c r="C895" s="428" t="s">
        <v>732</v>
      </c>
      <c r="D895" s="428" t="s">
        <v>3028</v>
      </c>
      <c r="E895" s="54" t="s">
        <v>3029</v>
      </c>
      <c r="F895" s="54" t="s">
        <v>1121</v>
      </c>
      <c r="G895" s="54">
        <v>35</v>
      </c>
      <c r="H895" s="54">
        <v>0</v>
      </c>
      <c r="I895" s="54" t="s">
        <v>43</v>
      </c>
      <c r="J895" s="54" t="s">
        <v>60</v>
      </c>
    </row>
    <row r="896" spans="1:10" ht="12.75" customHeight="1" x14ac:dyDescent="0.35">
      <c r="A896" s="428" t="s">
        <v>733</v>
      </c>
      <c r="B896" s="429">
        <v>9</v>
      </c>
      <c r="C896" s="428" t="s">
        <v>732</v>
      </c>
      <c r="D896" s="428" t="s">
        <v>3030</v>
      </c>
      <c r="E896" s="54" t="s">
        <v>3031</v>
      </c>
      <c r="F896" s="54" t="s">
        <v>1121</v>
      </c>
      <c r="G896" s="54">
        <v>25</v>
      </c>
      <c r="H896" s="54">
        <v>0</v>
      </c>
      <c r="I896" s="54" t="s">
        <v>43</v>
      </c>
      <c r="J896" s="54" t="s">
        <v>60</v>
      </c>
    </row>
    <row r="897" spans="1:10" ht="12.75" customHeight="1" x14ac:dyDescent="0.35">
      <c r="A897" s="428" t="s">
        <v>733</v>
      </c>
      <c r="B897" s="429">
        <v>10</v>
      </c>
      <c r="C897" s="428" t="s">
        <v>732</v>
      </c>
      <c r="D897" s="428" t="s">
        <v>3032</v>
      </c>
      <c r="E897" s="54" t="s">
        <v>3033</v>
      </c>
      <c r="F897" s="54" t="s">
        <v>1121</v>
      </c>
      <c r="G897" s="54">
        <v>39</v>
      </c>
      <c r="H897" s="54">
        <v>0</v>
      </c>
      <c r="I897" s="54" t="s">
        <v>43</v>
      </c>
      <c r="J897" s="54" t="s">
        <v>60</v>
      </c>
    </row>
    <row r="898" spans="1:10" ht="12.75" customHeight="1" x14ac:dyDescent="0.35">
      <c r="A898" s="428" t="s">
        <v>733</v>
      </c>
      <c r="B898" s="429">
        <v>11</v>
      </c>
      <c r="C898" s="428" t="s">
        <v>732</v>
      </c>
      <c r="D898" s="428" t="s">
        <v>3034</v>
      </c>
      <c r="E898" s="54" t="s">
        <v>3035</v>
      </c>
      <c r="F898" s="54" t="s">
        <v>1121</v>
      </c>
      <c r="G898" s="54">
        <v>49</v>
      </c>
      <c r="H898" s="54">
        <v>0</v>
      </c>
      <c r="I898" s="54" t="s">
        <v>43</v>
      </c>
      <c r="J898" s="54" t="s">
        <v>60</v>
      </c>
    </row>
    <row r="899" spans="1:10" ht="12.75" customHeight="1" x14ac:dyDescent="0.35">
      <c r="A899" s="428" t="s">
        <v>733</v>
      </c>
      <c r="B899" s="429">
        <v>12</v>
      </c>
      <c r="C899" s="428" t="s">
        <v>732</v>
      </c>
      <c r="D899" s="428" t="s">
        <v>3036</v>
      </c>
      <c r="E899" s="54" t="s">
        <v>3037</v>
      </c>
      <c r="F899" s="54" t="s">
        <v>1121</v>
      </c>
      <c r="G899" s="54">
        <v>39</v>
      </c>
      <c r="H899" s="54">
        <v>0</v>
      </c>
      <c r="I899" s="54" t="s">
        <v>43</v>
      </c>
      <c r="J899" s="54" t="s">
        <v>60</v>
      </c>
    </row>
    <row r="900" spans="1:10" ht="12.75" customHeight="1" x14ac:dyDescent="0.35">
      <c r="A900" s="428" t="s">
        <v>733</v>
      </c>
      <c r="B900" s="429">
        <v>13</v>
      </c>
      <c r="C900" s="428" t="s">
        <v>732</v>
      </c>
      <c r="D900" s="428" t="s">
        <v>3038</v>
      </c>
      <c r="E900" s="54" t="s">
        <v>3039</v>
      </c>
      <c r="F900" s="54" t="s">
        <v>1121</v>
      </c>
      <c r="G900" s="54">
        <v>35</v>
      </c>
      <c r="H900" s="54">
        <v>0</v>
      </c>
      <c r="I900" s="54" t="s">
        <v>43</v>
      </c>
      <c r="J900" s="54" t="s">
        <v>60</v>
      </c>
    </row>
    <row r="901" spans="1:10" ht="12.75" customHeight="1" x14ac:dyDescent="0.35">
      <c r="A901" s="428" t="s">
        <v>733</v>
      </c>
      <c r="B901" s="429">
        <v>14</v>
      </c>
      <c r="C901" s="428" t="s">
        <v>732</v>
      </c>
      <c r="D901" s="428" t="s">
        <v>3040</v>
      </c>
      <c r="E901" s="54" t="s">
        <v>3041</v>
      </c>
      <c r="F901" s="54" t="s">
        <v>1121</v>
      </c>
      <c r="G901" s="54">
        <v>45</v>
      </c>
      <c r="H901" s="54">
        <v>0</v>
      </c>
      <c r="I901" s="54" t="s">
        <v>43</v>
      </c>
      <c r="J901" s="54" t="s">
        <v>60</v>
      </c>
    </row>
    <row r="902" spans="1:10" ht="12.75" customHeight="1" x14ac:dyDescent="0.35">
      <c r="A902" s="428" t="s">
        <v>733</v>
      </c>
      <c r="B902" s="429">
        <v>15</v>
      </c>
      <c r="C902" s="428" t="s">
        <v>732</v>
      </c>
      <c r="D902" s="428" t="s">
        <v>3042</v>
      </c>
      <c r="E902" s="54" t="s">
        <v>3043</v>
      </c>
      <c r="F902" s="54" t="s">
        <v>1121</v>
      </c>
      <c r="G902" s="54">
        <v>32</v>
      </c>
      <c r="H902" s="54">
        <v>0</v>
      </c>
      <c r="I902" s="54" t="s">
        <v>43</v>
      </c>
      <c r="J902" s="54" t="s">
        <v>60</v>
      </c>
    </row>
    <row r="903" spans="1:10" ht="12.75" customHeight="1" x14ac:dyDescent="0.35">
      <c r="A903" s="428" t="s">
        <v>733</v>
      </c>
      <c r="B903" s="429">
        <v>16</v>
      </c>
      <c r="C903" s="428" t="s">
        <v>732</v>
      </c>
      <c r="D903" s="428" t="s">
        <v>3044</v>
      </c>
      <c r="E903" s="54" t="s">
        <v>3045</v>
      </c>
      <c r="F903" s="54" t="s">
        <v>1121</v>
      </c>
      <c r="G903" s="54">
        <v>32</v>
      </c>
      <c r="H903" s="54">
        <v>0</v>
      </c>
      <c r="I903" s="54" t="s">
        <v>43</v>
      </c>
      <c r="J903" s="54" t="s">
        <v>60</v>
      </c>
    </row>
    <row r="904" spans="1:10" ht="12.75" customHeight="1" x14ac:dyDescent="0.35">
      <c r="A904" s="428" t="s">
        <v>733</v>
      </c>
      <c r="B904" s="429">
        <v>17</v>
      </c>
      <c r="C904" s="428" t="s">
        <v>732</v>
      </c>
      <c r="D904" s="428" t="s">
        <v>3046</v>
      </c>
      <c r="E904" s="54" t="s">
        <v>3047</v>
      </c>
      <c r="F904" s="54" t="s">
        <v>1121</v>
      </c>
      <c r="G904" s="54">
        <v>37</v>
      </c>
      <c r="H904" s="54">
        <v>0</v>
      </c>
      <c r="I904" s="54" t="s">
        <v>43</v>
      </c>
      <c r="J904" s="54" t="s">
        <v>60</v>
      </c>
    </row>
    <row r="905" spans="1:10" ht="12.75" customHeight="1" x14ac:dyDescent="0.35">
      <c r="A905" s="428" t="s">
        <v>733</v>
      </c>
      <c r="B905" s="429">
        <v>18</v>
      </c>
      <c r="C905" s="428" t="s">
        <v>732</v>
      </c>
      <c r="D905" s="428" t="s">
        <v>3048</v>
      </c>
      <c r="E905" s="54" t="s">
        <v>3049</v>
      </c>
      <c r="F905" s="54" t="s">
        <v>1121</v>
      </c>
      <c r="G905" s="54">
        <v>40.5</v>
      </c>
      <c r="H905" s="54">
        <v>0</v>
      </c>
      <c r="I905" s="54" t="s">
        <v>43</v>
      </c>
      <c r="J905" s="54" t="s">
        <v>60</v>
      </c>
    </row>
    <row r="906" spans="1:10" ht="12.75" customHeight="1" x14ac:dyDescent="0.35">
      <c r="A906" s="428" t="s">
        <v>733</v>
      </c>
      <c r="B906" s="429">
        <v>19</v>
      </c>
      <c r="C906" s="428" t="s">
        <v>732</v>
      </c>
      <c r="D906" s="428" t="s">
        <v>3050</v>
      </c>
      <c r="E906" s="54" t="s">
        <v>3051</v>
      </c>
      <c r="F906" s="54" t="s">
        <v>1121</v>
      </c>
      <c r="G906" s="54">
        <v>32</v>
      </c>
      <c r="H906" s="54">
        <v>0</v>
      </c>
      <c r="I906" s="54" t="s">
        <v>43</v>
      </c>
      <c r="J906" s="54" t="s">
        <v>60</v>
      </c>
    </row>
    <row r="907" spans="1:10" ht="12.75" customHeight="1" x14ac:dyDescent="0.35">
      <c r="A907" s="428" t="s">
        <v>733</v>
      </c>
      <c r="B907" s="429">
        <v>20</v>
      </c>
      <c r="C907" s="428" t="s">
        <v>732</v>
      </c>
      <c r="D907" s="428" t="s">
        <v>3052</v>
      </c>
      <c r="E907" s="54" t="s">
        <v>3053</v>
      </c>
      <c r="F907" s="54" t="s">
        <v>1121</v>
      </c>
      <c r="G907" s="54">
        <v>32</v>
      </c>
      <c r="H907" s="54">
        <v>0</v>
      </c>
      <c r="I907" s="54" t="s">
        <v>43</v>
      </c>
      <c r="J907" s="54" t="s">
        <v>60</v>
      </c>
    </row>
    <row r="908" spans="1:10" ht="12.75" customHeight="1" x14ac:dyDescent="0.35">
      <c r="A908" s="428" t="s">
        <v>733</v>
      </c>
      <c r="B908" s="429">
        <v>21</v>
      </c>
      <c r="C908" s="428" t="s">
        <v>732</v>
      </c>
      <c r="D908" s="428" t="s">
        <v>3054</v>
      </c>
      <c r="E908" s="54" t="s">
        <v>3055</v>
      </c>
      <c r="F908" s="54" t="s">
        <v>1121</v>
      </c>
      <c r="G908" s="54">
        <v>53</v>
      </c>
      <c r="H908" s="54">
        <v>0</v>
      </c>
      <c r="I908" s="54" t="s">
        <v>43</v>
      </c>
      <c r="J908" s="54" t="s">
        <v>60</v>
      </c>
    </row>
    <row r="909" spans="1:10" ht="12.75" customHeight="1" x14ac:dyDescent="0.35">
      <c r="A909" s="428" t="s">
        <v>733</v>
      </c>
      <c r="B909" s="429">
        <v>22</v>
      </c>
      <c r="C909" s="428" t="s">
        <v>732</v>
      </c>
      <c r="D909" s="428" t="s">
        <v>3056</v>
      </c>
      <c r="E909" s="54" t="s">
        <v>3057</v>
      </c>
      <c r="F909" s="54" t="s">
        <v>1121</v>
      </c>
      <c r="G909" s="54">
        <v>45</v>
      </c>
      <c r="H909" s="54">
        <v>0</v>
      </c>
      <c r="I909" s="54" t="s">
        <v>43</v>
      </c>
      <c r="J909" s="54" t="s">
        <v>60</v>
      </c>
    </row>
    <row r="910" spans="1:10" ht="12.75" customHeight="1" x14ac:dyDescent="0.35">
      <c r="A910" s="428" t="s">
        <v>733</v>
      </c>
      <c r="B910" s="429">
        <v>23</v>
      </c>
      <c r="C910" s="428" t="s">
        <v>732</v>
      </c>
      <c r="D910" s="428" t="s">
        <v>3058</v>
      </c>
      <c r="E910" s="54" t="s">
        <v>1144</v>
      </c>
      <c r="F910" s="54" t="s">
        <v>1121</v>
      </c>
      <c r="G910" s="54">
        <v>45</v>
      </c>
      <c r="H910" s="54">
        <v>0</v>
      </c>
      <c r="I910" s="54" t="s">
        <v>43</v>
      </c>
      <c r="J910" s="54" t="s">
        <v>60</v>
      </c>
    </row>
    <row r="911" spans="1:10" ht="12.75" customHeight="1" x14ac:dyDescent="0.35">
      <c r="A911" s="428" t="s">
        <v>733</v>
      </c>
      <c r="B911" s="429">
        <v>24</v>
      </c>
      <c r="C911" s="428" t="s">
        <v>732</v>
      </c>
      <c r="D911" s="428" t="s">
        <v>3059</v>
      </c>
      <c r="E911" s="54" t="s">
        <v>3060</v>
      </c>
      <c r="F911" s="54" t="s">
        <v>1121</v>
      </c>
      <c r="G911" s="54">
        <v>35</v>
      </c>
      <c r="H911" s="54">
        <v>0</v>
      </c>
      <c r="I911" s="54" t="s">
        <v>43</v>
      </c>
      <c r="J911" s="54" t="s">
        <v>60</v>
      </c>
    </row>
    <row r="912" spans="1:10" ht="12.75" customHeight="1" x14ac:dyDescent="0.35">
      <c r="A912" s="428" t="s">
        <v>1111</v>
      </c>
      <c r="B912" s="429">
        <v>1</v>
      </c>
      <c r="C912" s="428" t="s">
        <v>1110</v>
      </c>
      <c r="D912" s="428" t="s">
        <v>3061</v>
      </c>
      <c r="E912" s="54" t="s">
        <v>3062</v>
      </c>
      <c r="F912" s="54" t="s">
        <v>1121</v>
      </c>
      <c r="G912" s="54">
        <v>15</v>
      </c>
      <c r="H912" s="54">
        <v>3</v>
      </c>
      <c r="I912" s="54" t="s">
        <v>43</v>
      </c>
      <c r="J912" s="54" t="s">
        <v>60</v>
      </c>
    </row>
    <row r="913" spans="1:10" ht="12.75" customHeight="1" x14ac:dyDescent="0.35">
      <c r="A913" s="428" t="s">
        <v>1111</v>
      </c>
      <c r="B913" s="429">
        <v>2</v>
      </c>
      <c r="C913" s="428" t="s">
        <v>1110</v>
      </c>
      <c r="D913" s="428" t="s">
        <v>3063</v>
      </c>
      <c r="E913" s="54" t="s">
        <v>3064</v>
      </c>
      <c r="F913" s="54" t="s">
        <v>1121</v>
      </c>
      <c r="G913" s="54">
        <v>35</v>
      </c>
      <c r="H913" s="54">
        <v>0</v>
      </c>
      <c r="I913" s="54" t="s">
        <v>43</v>
      </c>
      <c r="J913" s="54" t="s">
        <v>60</v>
      </c>
    </row>
    <row r="914" spans="1:10" ht="12.75" customHeight="1" x14ac:dyDescent="0.35">
      <c r="A914" s="428" t="s">
        <v>1111</v>
      </c>
      <c r="B914" s="429">
        <v>3</v>
      </c>
      <c r="C914" s="428" t="s">
        <v>1110</v>
      </c>
      <c r="D914" s="428" t="s">
        <v>3065</v>
      </c>
      <c r="E914" s="54" t="s">
        <v>3066</v>
      </c>
      <c r="F914" s="54" t="s">
        <v>1121</v>
      </c>
      <c r="G914" s="54">
        <v>56</v>
      </c>
      <c r="H914" s="54">
        <v>0</v>
      </c>
      <c r="I914" s="54" t="s">
        <v>43</v>
      </c>
      <c r="J914" s="54" t="s">
        <v>60</v>
      </c>
    </row>
    <row r="915" spans="1:10" ht="12.75" customHeight="1" x14ac:dyDescent="0.35">
      <c r="A915" s="428" t="s">
        <v>1111</v>
      </c>
      <c r="B915" s="429">
        <v>4</v>
      </c>
      <c r="C915" s="428" t="s">
        <v>1110</v>
      </c>
      <c r="D915" s="428" t="s">
        <v>3067</v>
      </c>
      <c r="E915" s="54" t="s">
        <v>1120</v>
      </c>
      <c r="F915" s="54" t="s">
        <v>1121</v>
      </c>
      <c r="G915" s="54">
        <v>47</v>
      </c>
      <c r="H915" s="54">
        <v>0</v>
      </c>
      <c r="I915" s="54" t="s">
        <v>43</v>
      </c>
      <c r="J915" s="54" t="s">
        <v>60</v>
      </c>
    </row>
    <row r="916" spans="1:10" ht="12.75" customHeight="1" x14ac:dyDescent="0.35">
      <c r="A916" s="428" t="s">
        <v>1111</v>
      </c>
      <c r="B916" s="429">
        <v>5</v>
      </c>
      <c r="C916" s="428" t="s">
        <v>1110</v>
      </c>
      <c r="D916" s="428" t="s">
        <v>3068</v>
      </c>
      <c r="E916" s="54" t="s">
        <v>3069</v>
      </c>
      <c r="F916" s="54" t="s">
        <v>1121</v>
      </c>
      <c r="G916" s="54">
        <v>15</v>
      </c>
      <c r="H916" s="54">
        <v>0</v>
      </c>
      <c r="I916" s="54" t="s">
        <v>43</v>
      </c>
      <c r="J916" s="54" t="s">
        <v>60</v>
      </c>
    </row>
    <row r="917" spans="1:10" ht="12.75" customHeight="1" x14ac:dyDescent="0.35">
      <c r="A917" s="428" t="s">
        <v>1111</v>
      </c>
      <c r="B917" s="429">
        <v>6</v>
      </c>
      <c r="C917" s="428" t="s">
        <v>1110</v>
      </c>
      <c r="D917" s="428" t="s">
        <v>3070</v>
      </c>
      <c r="E917" s="54" t="s">
        <v>3071</v>
      </c>
      <c r="F917" s="54" t="s">
        <v>1121</v>
      </c>
      <c r="G917" s="54">
        <v>15</v>
      </c>
      <c r="H917" s="54">
        <v>0</v>
      </c>
      <c r="I917" s="54" t="s">
        <v>43</v>
      </c>
      <c r="J917" s="54" t="s">
        <v>60</v>
      </c>
    </row>
    <row r="918" spans="1:10" ht="12.75" customHeight="1" x14ac:dyDescent="0.35">
      <c r="A918" s="428" t="s">
        <v>1111</v>
      </c>
      <c r="B918" s="429">
        <v>7</v>
      </c>
      <c r="C918" s="428" t="s">
        <v>1110</v>
      </c>
      <c r="D918" s="428" t="s">
        <v>3072</v>
      </c>
      <c r="E918" s="54" t="s">
        <v>3073</v>
      </c>
      <c r="F918" s="54" t="s">
        <v>1121</v>
      </c>
      <c r="G918" s="54">
        <v>30</v>
      </c>
      <c r="H918" s="54">
        <v>0</v>
      </c>
      <c r="I918" s="54" t="s">
        <v>43</v>
      </c>
      <c r="J918" s="54" t="s">
        <v>60</v>
      </c>
    </row>
    <row r="919" spans="1:10" ht="12.75" customHeight="1" x14ac:dyDescent="0.35">
      <c r="A919" s="428" t="s">
        <v>1111</v>
      </c>
      <c r="B919" s="429">
        <v>8</v>
      </c>
      <c r="C919" s="428" t="s">
        <v>1110</v>
      </c>
      <c r="D919" s="428" t="s">
        <v>3074</v>
      </c>
      <c r="E919" s="54" t="s">
        <v>3075</v>
      </c>
      <c r="F919" s="54" t="s">
        <v>1121</v>
      </c>
      <c r="G919" s="54">
        <v>24</v>
      </c>
      <c r="H919" s="54">
        <v>6</v>
      </c>
      <c r="I919" s="54" t="s">
        <v>43</v>
      </c>
      <c r="J919" s="54" t="s">
        <v>60</v>
      </c>
    </row>
    <row r="920" spans="1:10" ht="12.75" customHeight="1" x14ac:dyDescent="0.35">
      <c r="A920" s="428" t="s">
        <v>1111</v>
      </c>
      <c r="B920" s="429">
        <v>9</v>
      </c>
      <c r="C920" s="428" t="s">
        <v>1110</v>
      </c>
      <c r="D920" s="428" t="s">
        <v>3076</v>
      </c>
      <c r="E920" s="54" t="s">
        <v>3077</v>
      </c>
      <c r="F920" s="54" t="s">
        <v>1121</v>
      </c>
      <c r="G920" s="54">
        <v>15</v>
      </c>
      <c r="H920" s="54">
        <v>0</v>
      </c>
      <c r="I920" s="54" t="s">
        <v>43</v>
      </c>
      <c r="J920" s="54" t="s">
        <v>60</v>
      </c>
    </row>
    <row r="921" spans="1:10" ht="12.75" customHeight="1" x14ac:dyDescent="0.35">
      <c r="A921" s="428" t="s">
        <v>1111</v>
      </c>
      <c r="B921" s="429">
        <v>10</v>
      </c>
      <c r="C921" s="428" t="s">
        <v>1110</v>
      </c>
      <c r="D921" s="428" t="s">
        <v>3078</v>
      </c>
      <c r="E921" s="54" t="s">
        <v>3079</v>
      </c>
      <c r="F921" s="54" t="s">
        <v>1121</v>
      </c>
      <c r="G921" s="54">
        <v>24</v>
      </c>
      <c r="H921" s="54">
        <v>0</v>
      </c>
      <c r="I921" s="54" t="s">
        <v>43</v>
      </c>
      <c r="J921" s="54" t="s">
        <v>60</v>
      </c>
    </row>
    <row r="922" spans="1:10" ht="12.75" customHeight="1" x14ac:dyDescent="0.35">
      <c r="A922" s="428" t="s">
        <v>1111</v>
      </c>
      <c r="B922" s="429">
        <v>11</v>
      </c>
      <c r="C922" s="428" t="s">
        <v>1110</v>
      </c>
      <c r="D922" s="428" t="s">
        <v>3080</v>
      </c>
      <c r="E922" s="54" t="s">
        <v>3081</v>
      </c>
      <c r="F922" s="54" t="s">
        <v>1121</v>
      </c>
      <c r="G922" s="54">
        <v>24</v>
      </c>
      <c r="H922" s="54">
        <v>0</v>
      </c>
      <c r="I922" s="54" t="s">
        <v>43</v>
      </c>
      <c r="J922" s="54" t="s">
        <v>60</v>
      </c>
    </row>
    <row r="923" spans="1:10" ht="12.75" customHeight="1" x14ac:dyDescent="0.35">
      <c r="A923" s="428" t="s">
        <v>1111</v>
      </c>
      <c r="B923" s="429">
        <v>12</v>
      </c>
      <c r="C923" s="428" t="s">
        <v>1110</v>
      </c>
      <c r="D923" s="428" t="s">
        <v>3082</v>
      </c>
      <c r="E923" s="54" t="s">
        <v>3083</v>
      </c>
      <c r="F923" s="54" t="s">
        <v>1121</v>
      </c>
      <c r="G923" s="54">
        <v>15</v>
      </c>
      <c r="H923" s="54">
        <v>0</v>
      </c>
      <c r="I923" s="54" t="s">
        <v>43</v>
      </c>
      <c r="J923" s="54" t="s">
        <v>60</v>
      </c>
    </row>
    <row r="924" spans="1:10" ht="12.75" customHeight="1" x14ac:dyDescent="0.35">
      <c r="A924" s="428" t="s">
        <v>1111</v>
      </c>
      <c r="B924" s="429">
        <v>13</v>
      </c>
      <c r="C924" s="428" t="s">
        <v>1110</v>
      </c>
      <c r="D924" s="428" t="s">
        <v>3084</v>
      </c>
      <c r="E924" s="54" t="s">
        <v>3085</v>
      </c>
      <c r="F924" s="54" t="s">
        <v>1121</v>
      </c>
      <c r="G924" s="54">
        <v>30</v>
      </c>
      <c r="H924" s="54">
        <v>0</v>
      </c>
      <c r="I924" s="54" t="s">
        <v>43</v>
      </c>
      <c r="J924" s="54" t="s">
        <v>60</v>
      </c>
    </row>
    <row r="925" spans="1:10" ht="12.75" customHeight="1" x14ac:dyDescent="0.35">
      <c r="A925" s="428" t="s">
        <v>1111</v>
      </c>
      <c r="B925" s="429">
        <v>14</v>
      </c>
      <c r="C925" s="428" t="s">
        <v>1110</v>
      </c>
      <c r="D925" s="428" t="s">
        <v>3086</v>
      </c>
      <c r="E925" s="54" t="s">
        <v>3087</v>
      </c>
      <c r="F925" s="54" t="s">
        <v>1121</v>
      </c>
      <c r="G925" s="54">
        <v>35</v>
      </c>
      <c r="H925" s="54">
        <v>0</v>
      </c>
      <c r="I925" s="54" t="s">
        <v>43</v>
      </c>
      <c r="J925" s="54" t="s">
        <v>60</v>
      </c>
    </row>
    <row r="926" spans="1:10" ht="12.75" customHeight="1" x14ac:dyDescent="0.35">
      <c r="A926" s="428" t="s">
        <v>1111</v>
      </c>
      <c r="B926" s="429">
        <v>15</v>
      </c>
      <c r="C926" s="428" t="s">
        <v>1110</v>
      </c>
      <c r="D926" s="428" t="s">
        <v>3088</v>
      </c>
      <c r="E926" s="54" t="s">
        <v>3089</v>
      </c>
      <c r="F926" s="54" t="s">
        <v>1121</v>
      </c>
      <c r="G926" s="54">
        <v>35</v>
      </c>
      <c r="H926" s="54">
        <v>0</v>
      </c>
      <c r="I926" s="54" t="s">
        <v>43</v>
      </c>
      <c r="J926" s="54" t="s">
        <v>60</v>
      </c>
    </row>
    <row r="927" spans="1:10" ht="12.75" customHeight="1" x14ac:dyDescent="0.35">
      <c r="A927" s="428" t="s">
        <v>1111</v>
      </c>
      <c r="B927" s="429">
        <v>16</v>
      </c>
      <c r="C927" s="428" t="s">
        <v>1110</v>
      </c>
      <c r="D927" s="428" t="s">
        <v>3090</v>
      </c>
      <c r="E927" s="54" t="s">
        <v>3091</v>
      </c>
      <c r="F927" s="54" t="s">
        <v>1121</v>
      </c>
      <c r="G927" s="54">
        <v>15</v>
      </c>
      <c r="H927" s="54">
        <v>0</v>
      </c>
      <c r="I927" s="54" t="s">
        <v>43</v>
      </c>
      <c r="J927" s="54" t="s">
        <v>60</v>
      </c>
    </row>
    <row r="928" spans="1:10" ht="12.75" customHeight="1" x14ac:dyDescent="0.35">
      <c r="A928" s="428" t="s">
        <v>831</v>
      </c>
      <c r="B928" s="429">
        <v>1</v>
      </c>
      <c r="C928" s="428" t="s">
        <v>830</v>
      </c>
      <c r="D928" s="428" t="s">
        <v>3092</v>
      </c>
      <c r="E928" s="54" t="s">
        <v>3093</v>
      </c>
      <c r="F928" s="54" t="s">
        <v>1121</v>
      </c>
      <c r="G928" s="54">
        <v>39</v>
      </c>
      <c r="H928" s="54">
        <v>0</v>
      </c>
      <c r="I928" s="54" t="s">
        <v>45</v>
      </c>
      <c r="J928" s="54" t="s">
        <v>60</v>
      </c>
    </row>
    <row r="929" spans="1:10" ht="12.75" customHeight="1" x14ac:dyDescent="0.35">
      <c r="A929" s="428" t="s">
        <v>831</v>
      </c>
      <c r="B929" s="429">
        <v>2</v>
      </c>
      <c r="C929" s="428" t="s">
        <v>830</v>
      </c>
      <c r="D929" s="428" t="s">
        <v>3094</v>
      </c>
      <c r="E929" s="54" t="s">
        <v>3095</v>
      </c>
      <c r="F929" s="54" t="s">
        <v>1121</v>
      </c>
      <c r="G929" s="54">
        <v>45</v>
      </c>
      <c r="H929" s="54">
        <v>0</v>
      </c>
      <c r="I929" s="54" t="s">
        <v>45</v>
      </c>
      <c r="J929" s="54" t="s">
        <v>60</v>
      </c>
    </row>
    <row r="930" spans="1:10" ht="12.75" customHeight="1" x14ac:dyDescent="0.35">
      <c r="A930" s="428" t="s">
        <v>831</v>
      </c>
      <c r="B930" s="429">
        <v>3</v>
      </c>
      <c r="C930" s="428" t="s">
        <v>830</v>
      </c>
      <c r="D930" s="428" t="s">
        <v>3096</v>
      </c>
      <c r="E930" s="54" t="s">
        <v>3097</v>
      </c>
      <c r="F930" s="54" t="s">
        <v>1121</v>
      </c>
      <c r="G930" s="54">
        <v>45</v>
      </c>
      <c r="H930" s="54">
        <v>0</v>
      </c>
      <c r="I930" s="54" t="s">
        <v>45</v>
      </c>
      <c r="J930" s="54" t="s">
        <v>60</v>
      </c>
    </row>
    <row r="931" spans="1:10" ht="12.75" customHeight="1" x14ac:dyDescent="0.35">
      <c r="A931" s="428" t="s">
        <v>831</v>
      </c>
      <c r="B931" s="429">
        <v>4</v>
      </c>
      <c r="C931" s="428" t="s">
        <v>830</v>
      </c>
      <c r="D931" s="428" t="s">
        <v>3098</v>
      </c>
      <c r="E931" s="54" t="s">
        <v>830</v>
      </c>
      <c r="F931" s="54" t="s">
        <v>1121</v>
      </c>
      <c r="G931" s="54">
        <v>45</v>
      </c>
      <c r="H931" s="54">
        <v>0</v>
      </c>
      <c r="I931" s="54" t="s">
        <v>45</v>
      </c>
      <c r="J931" s="54" t="s">
        <v>60</v>
      </c>
    </row>
    <row r="932" spans="1:10" ht="12.75" customHeight="1" x14ac:dyDescent="0.35">
      <c r="A932" s="428" t="s">
        <v>831</v>
      </c>
      <c r="B932" s="429">
        <v>5</v>
      </c>
      <c r="C932" s="428" t="s">
        <v>830</v>
      </c>
      <c r="D932" s="428" t="s">
        <v>3099</v>
      </c>
      <c r="E932" s="54" t="s">
        <v>3100</v>
      </c>
      <c r="F932" s="54" t="s">
        <v>1121</v>
      </c>
      <c r="G932" s="54">
        <v>45</v>
      </c>
      <c r="H932" s="54">
        <v>0</v>
      </c>
      <c r="I932" s="54" t="s">
        <v>45</v>
      </c>
      <c r="J932" s="54" t="s">
        <v>60</v>
      </c>
    </row>
    <row r="933" spans="1:10" ht="12.75" customHeight="1" x14ac:dyDescent="0.35">
      <c r="A933" s="428" t="s">
        <v>831</v>
      </c>
      <c r="B933" s="429">
        <v>6</v>
      </c>
      <c r="C933" s="428" t="s">
        <v>830</v>
      </c>
      <c r="D933" s="428" t="s">
        <v>3101</v>
      </c>
      <c r="E933" s="54" t="s">
        <v>3102</v>
      </c>
      <c r="F933" s="54" t="s">
        <v>1121</v>
      </c>
      <c r="G933" s="54">
        <v>45</v>
      </c>
      <c r="H933" s="54">
        <v>0</v>
      </c>
      <c r="I933" s="54" t="s">
        <v>45</v>
      </c>
      <c r="J933" s="54" t="s">
        <v>60</v>
      </c>
    </row>
    <row r="934" spans="1:10" ht="12.75" customHeight="1" x14ac:dyDescent="0.35">
      <c r="A934" s="428" t="s">
        <v>831</v>
      </c>
      <c r="B934" s="429">
        <v>7</v>
      </c>
      <c r="C934" s="428" t="s">
        <v>830</v>
      </c>
      <c r="D934" s="428" t="s">
        <v>3103</v>
      </c>
      <c r="E934" s="54" t="s">
        <v>3104</v>
      </c>
      <c r="F934" s="54" t="s">
        <v>1121</v>
      </c>
      <c r="G934" s="54">
        <v>45</v>
      </c>
      <c r="H934" s="54">
        <v>0</v>
      </c>
      <c r="I934" s="54" t="s">
        <v>45</v>
      </c>
      <c r="J934" s="54" t="s">
        <v>60</v>
      </c>
    </row>
    <row r="935" spans="1:10" ht="12.75" customHeight="1" x14ac:dyDescent="0.35">
      <c r="A935" s="428" t="s">
        <v>831</v>
      </c>
      <c r="B935" s="429">
        <v>8</v>
      </c>
      <c r="C935" s="428" t="s">
        <v>830</v>
      </c>
      <c r="D935" s="428" t="s">
        <v>3105</v>
      </c>
      <c r="E935" s="54" t="s">
        <v>3106</v>
      </c>
      <c r="F935" s="54" t="s">
        <v>1121</v>
      </c>
      <c r="G935" s="54">
        <v>19</v>
      </c>
      <c r="H935" s="54">
        <v>0</v>
      </c>
      <c r="I935" s="54" t="s">
        <v>45</v>
      </c>
      <c r="J935" s="54" t="s">
        <v>60</v>
      </c>
    </row>
    <row r="936" spans="1:10" ht="12.75" customHeight="1" x14ac:dyDescent="0.35">
      <c r="A936" s="428" t="s">
        <v>805</v>
      </c>
      <c r="B936" s="429">
        <v>1</v>
      </c>
      <c r="C936" s="428" t="s">
        <v>804</v>
      </c>
      <c r="D936" s="428" t="s">
        <v>3107</v>
      </c>
      <c r="E936" s="54" t="s">
        <v>3108</v>
      </c>
      <c r="F936" s="54" t="s">
        <v>1121</v>
      </c>
      <c r="G936" s="54">
        <v>38.5</v>
      </c>
      <c r="H936" s="54">
        <v>0</v>
      </c>
      <c r="I936" s="54" t="s">
        <v>43</v>
      </c>
      <c r="J936" s="54" t="s">
        <v>60</v>
      </c>
    </row>
    <row r="937" spans="1:10" ht="12.75" customHeight="1" x14ac:dyDescent="0.35">
      <c r="A937" s="428" t="s">
        <v>805</v>
      </c>
      <c r="B937" s="429">
        <v>2</v>
      </c>
      <c r="C937" s="428" t="s">
        <v>804</v>
      </c>
      <c r="D937" s="428" t="s">
        <v>3109</v>
      </c>
      <c r="E937" s="54" t="s">
        <v>3110</v>
      </c>
      <c r="F937" s="54" t="s">
        <v>1121</v>
      </c>
      <c r="G937" s="54">
        <v>42.5</v>
      </c>
      <c r="H937" s="54">
        <v>0</v>
      </c>
      <c r="I937" s="54" t="s">
        <v>43</v>
      </c>
      <c r="J937" s="54" t="s">
        <v>60</v>
      </c>
    </row>
    <row r="938" spans="1:10" ht="12.75" customHeight="1" x14ac:dyDescent="0.35">
      <c r="A938" s="428" t="s">
        <v>805</v>
      </c>
      <c r="B938" s="429">
        <v>3</v>
      </c>
      <c r="C938" s="428" t="s">
        <v>804</v>
      </c>
      <c r="D938" s="428" t="s">
        <v>3111</v>
      </c>
      <c r="E938" s="54" t="s">
        <v>3112</v>
      </c>
      <c r="F938" s="54" t="s">
        <v>1121</v>
      </c>
      <c r="G938" s="54">
        <v>42.5</v>
      </c>
      <c r="H938" s="54">
        <v>0</v>
      </c>
      <c r="I938" s="54" t="s">
        <v>43</v>
      </c>
      <c r="J938" s="54" t="s">
        <v>60</v>
      </c>
    </row>
    <row r="939" spans="1:10" ht="12.75" customHeight="1" x14ac:dyDescent="0.35">
      <c r="A939" s="428" t="s">
        <v>805</v>
      </c>
      <c r="B939" s="429">
        <v>4</v>
      </c>
      <c r="C939" s="428" t="s">
        <v>804</v>
      </c>
      <c r="D939" s="428" t="s">
        <v>3113</v>
      </c>
      <c r="E939" s="54" t="s">
        <v>3114</v>
      </c>
      <c r="F939" s="54" t="s">
        <v>1121</v>
      </c>
      <c r="G939" s="54">
        <v>51.5</v>
      </c>
      <c r="H939" s="54">
        <v>0</v>
      </c>
      <c r="I939" s="54" t="s">
        <v>43</v>
      </c>
      <c r="J939" s="54" t="s">
        <v>60</v>
      </c>
    </row>
    <row r="940" spans="1:10" ht="12.75" customHeight="1" x14ac:dyDescent="0.35">
      <c r="A940" s="428" t="s">
        <v>805</v>
      </c>
      <c r="B940" s="429">
        <v>5</v>
      </c>
      <c r="C940" s="428" t="s">
        <v>804</v>
      </c>
      <c r="D940" s="428" t="s">
        <v>3115</v>
      </c>
      <c r="E940" s="54" t="s">
        <v>1253</v>
      </c>
      <c r="F940" s="54" t="s">
        <v>1121</v>
      </c>
      <c r="G940" s="54">
        <v>61.5</v>
      </c>
      <c r="H940" s="54">
        <v>0</v>
      </c>
      <c r="I940" s="54" t="s">
        <v>43</v>
      </c>
      <c r="J940" s="54" t="s">
        <v>60</v>
      </c>
    </row>
    <row r="941" spans="1:10" ht="12.75" customHeight="1" x14ac:dyDescent="0.35">
      <c r="A941" s="428" t="s">
        <v>805</v>
      </c>
      <c r="B941" s="429">
        <v>6</v>
      </c>
      <c r="C941" s="428" t="s">
        <v>804</v>
      </c>
      <c r="D941" s="428" t="s">
        <v>3116</v>
      </c>
      <c r="E941" s="54" t="s">
        <v>3117</v>
      </c>
      <c r="F941" s="54" t="s">
        <v>1121</v>
      </c>
      <c r="G941" s="54">
        <v>38.5</v>
      </c>
      <c r="H941" s="54">
        <v>0</v>
      </c>
      <c r="I941" s="54" t="s">
        <v>43</v>
      </c>
      <c r="J941" s="54" t="s">
        <v>60</v>
      </c>
    </row>
    <row r="942" spans="1:10" ht="12.75" customHeight="1" x14ac:dyDescent="0.35">
      <c r="A942" s="428" t="s">
        <v>805</v>
      </c>
      <c r="B942" s="429">
        <v>7</v>
      </c>
      <c r="C942" s="428" t="s">
        <v>804</v>
      </c>
      <c r="D942" s="428" t="s">
        <v>3118</v>
      </c>
      <c r="E942" s="54" t="s">
        <v>3119</v>
      </c>
      <c r="F942" s="54" t="s">
        <v>1121</v>
      </c>
      <c r="G942" s="54">
        <v>42.5</v>
      </c>
      <c r="H942" s="54">
        <v>0</v>
      </c>
      <c r="I942" s="54" t="s">
        <v>43</v>
      </c>
      <c r="J942" s="54" t="s">
        <v>60</v>
      </c>
    </row>
    <row r="943" spans="1:10" ht="12.75" customHeight="1" x14ac:dyDescent="0.35">
      <c r="A943" s="428" t="s">
        <v>805</v>
      </c>
      <c r="B943" s="429">
        <v>8</v>
      </c>
      <c r="C943" s="428" t="s">
        <v>804</v>
      </c>
      <c r="D943" s="428" t="s">
        <v>3120</v>
      </c>
      <c r="E943" s="54" t="s">
        <v>3121</v>
      </c>
      <c r="F943" s="54" t="s">
        <v>1121</v>
      </c>
      <c r="G943" s="54">
        <v>34.5</v>
      </c>
      <c r="H943" s="54">
        <v>0</v>
      </c>
      <c r="I943" s="54" t="s">
        <v>43</v>
      </c>
      <c r="J943" s="54" t="s">
        <v>60</v>
      </c>
    </row>
    <row r="944" spans="1:10" ht="12.75" customHeight="1" x14ac:dyDescent="0.35">
      <c r="A944" s="428" t="s">
        <v>805</v>
      </c>
      <c r="B944" s="429">
        <v>9</v>
      </c>
      <c r="C944" s="428" t="s">
        <v>804</v>
      </c>
      <c r="D944" s="428" t="s">
        <v>3122</v>
      </c>
      <c r="E944" s="54" t="s">
        <v>3123</v>
      </c>
      <c r="F944" s="54" t="s">
        <v>1121</v>
      </c>
      <c r="G944" s="54">
        <v>34.5</v>
      </c>
      <c r="H944" s="54">
        <v>0</v>
      </c>
      <c r="I944" s="54" t="s">
        <v>43</v>
      </c>
      <c r="J944" s="54" t="s">
        <v>60</v>
      </c>
    </row>
    <row r="945" spans="1:10" ht="12.75" customHeight="1" x14ac:dyDescent="0.35">
      <c r="A945" s="428" t="s">
        <v>805</v>
      </c>
      <c r="B945" s="429">
        <v>10</v>
      </c>
      <c r="C945" s="428" t="s">
        <v>804</v>
      </c>
      <c r="D945" s="428" t="s">
        <v>3124</v>
      </c>
      <c r="E945" s="54" t="s">
        <v>3125</v>
      </c>
      <c r="F945" s="54" t="s">
        <v>1121</v>
      </c>
      <c r="G945" s="54">
        <v>38.5</v>
      </c>
      <c r="H945" s="54">
        <v>0</v>
      </c>
      <c r="I945" s="54" t="s">
        <v>43</v>
      </c>
      <c r="J945" s="54" t="s">
        <v>60</v>
      </c>
    </row>
    <row r="946" spans="1:10" ht="12.75" customHeight="1" x14ac:dyDescent="0.35">
      <c r="A946" s="428" t="s">
        <v>805</v>
      </c>
      <c r="B946" s="429">
        <v>11</v>
      </c>
      <c r="C946" s="428" t="s">
        <v>804</v>
      </c>
      <c r="D946" s="428" t="s">
        <v>3126</v>
      </c>
      <c r="E946" s="54" t="s">
        <v>3127</v>
      </c>
      <c r="F946" s="54" t="s">
        <v>1121</v>
      </c>
      <c r="G946" s="54">
        <v>38.5</v>
      </c>
      <c r="H946" s="54">
        <v>0</v>
      </c>
      <c r="I946" s="54" t="s">
        <v>43</v>
      </c>
      <c r="J946" s="54" t="s">
        <v>60</v>
      </c>
    </row>
    <row r="947" spans="1:10" ht="12.75" customHeight="1" x14ac:dyDescent="0.35">
      <c r="A947" s="428" t="s">
        <v>805</v>
      </c>
      <c r="B947" s="429">
        <v>12</v>
      </c>
      <c r="C947" s="428" t="s">
        <v>804</v>
      </c>
      <c r="D947" s="428" t="s">
        <v>3128</v>
      </c>
      <c r="E947" s="54" t="s">
        <v>3129</v>
      </c>
      <c r="F947" s="54" t="s">
        <v>1121</v>
      </c>
      <c r="G947" s="54">
        <v>46.5</v>
      </c>
      <c r="H947" s="54">
        <v>0</v>
      </c>
      <c r="I947" s="54" t="s">
        <v>43</v>
      </c>
      <c r="J947" s="54" t="s">
        <v>60</v>
      </c>
    </row>
    <row r="948" spans="1:10" ht="12.75" customHeight="1" x14ac:dyDescent="0.35">
      <c r="A948" s="428" t="s">
        <v>805</v>
      </c>
      <c r="B948" s="429">
        <v>13</v>
      </c>
      <c r="C948" s="428" t="s">
        <v>804</v>
      </c>
      <c r="D948" s="428" t="s">
        <v>3130</v>
      </c>
      <c r="E948" s="54" t="s">
        <v>3131</v>
      </c>
      <c r="F948" s="54" t="s">
        <v>1121</v>
      </c>
      <c r="G948" s="54">
        <v>34.5</v>
      </c>
      <c r="H948" s="54">
        <v>0</v>
      </c>
      <c r="I948" s="54" t="s">
        <v>43</v>
      </c>
      <c r="J948" s="54" t="s">
        <v>60</v>
      </c>
    </row>
    <row r="949" spans="1:10" ht="12.75" customHeight="1" x14ac:dyDescent="0.35">
      <c r="A949" s="428" t="s">
        <v>805</v>
      </c>
      <c r="B949" s="429">
        <v>14</v>
      </c>
      <c r="C949" s="428" t="s">
        <v>804</v>
      </c>
      <c r="D949" s="428" t="s">
        <v>3132</v>
      </c>
      <c r="E949" s="54" t="s">
        <v>3133</v>
      </c>
      <c r="F949" s="54" t="s">
        <v>1121</v>
      </c>
      <c r="G949" s="54">
        <v>38.5</v>
      </c>
      <c r="H949" s="54">
        <v>0</v>
      </c>
      <c r="I949" s="54" t="s">
        <v>43</v>
      </c>
      <c r="J949" s="54" t="s">
        <v>60</v>
      </c>
    </row>
    <row r="950" spans="1:10" ht="12.75" customHeight="1" x14ac:dyDescent="0.35">
      <c r="A950" s="428" t="s">
        <v>805</v>
      </c>
      <c r="B950" s="429">
        <v>15</v>
      </c>
      <c r="C950" s="428" t="s">
        <v>804</v>
      </c>
      <c r="D950" s="428" t="s">
        <v>3134</v>
      </c>
      <c r="E950" s="54" t="s">
        <v>3135</v>
      </c>
      <c r="F950" s="54" t="s">
        <v>1140</v>
      </c>
      <c r="G950" s="54">
        <v>24</v>
      </c>
      <c r="H950" s="54">
        <v>0</v>
      </c>
      <c r="I950" s="54" t="s">
        <v>43</v>
      </c>
      <c r="J950" s="54" t="s">
        <v>60</v>
      </c>
    </row>
    <row r="951" spans="1:10" ht="12.75" customHeight="1" x14ac:dyDescent="0.35">
      <c r="A951" s="428" t="s">
        <v>901</v>
      </c>
      <c r="B951" s="429">
        <v>1</v>
      </c>
      <c r="C951" s="428" t="s">
        <v>900</v>
      </c>
      <c r="D951" s="428" t="s">
        <v>3136</v>
      </c>
      <c r="E951" s="54" t="s">
        <v>3137</v>
      </c>
      <c r="F951" s="54" t="s">
        <v>1121</v>
      </c>
      <c r="G951" s="54">
        <v>63</v>
      </c>
      <c r="H951" s="54">
        <v>0</v>
      </c>
      <c r="I951" s="54" t="s">
        <v>43</v>
      </c>
      <c r="J951" s="54" t="s">
        <v>60</v>
      </c>
    </row>
    <row r="952" spans="1:10" ht="12.75" customHeight="1" x14ac:dyDescent="0.35">
      <c r="A952" s="428" t="s">
        <v>901</v>
      </c>
      <c r="B952" s="429">
        <v>2</v>
      </c>
      <c r="C952" s="428" t="s">
        <v>900</v>
      </c>
      <c r="D952" s="428" t="s">
        <v>3138</v>
      </c>
      <c r="E952" s="54" t="s">
        <v>1441</v>
      </c>
      <c r="F952" s="54" t="s">
        <v>1121</v>
      </c>
      <c r="G952" s="54">
        <v>49.5</v>
      </c>
      <c r="H952" s="54">
        <v>0</v>
      </c>
      <c r="I952" s="54" t="s">
        <v>43</v>
      </c>
      <c r="J952" s="54" t="s">
        <v>60</v>
      </c>
    </row>
    <row r="953" spans="1:10" ht="12.75" customHeight="1" x14ac:dyDescent="0.35">
      <c r="A953" s="428" t="s">
        <v>901</v>
      </c>
      <c r="B953" s="429">
        <v>3</v>
      </c>
      <c r="C953" s="428" t="s">
        <v>900</v>
      </c>
      <c r="D953" s="428" t="s">
        <v>3139</v>
      </c>
      <c r="E953" s="54" t="s">
        <v>3140</v>
      </c>
      <c r="F953" s="54" t="s">
        <v>1121</v>
      </c>
      <c r="G953" s="54">
        <v>55</v>
      </c>
      <c r="H953" s="54">
        <v>0</v>
      </c>
      <c r="I953" s="54" t="s">
        <v>43</v>
      </c>
      <c r="J953" s="54" t="s">
        <v>60</v>
      </c>
    </row>
    <row r="954" spans="1:10" ht="12.75" customHeight="1" x14ac:dyDescent="0.35">
      <c r="A954" s="428" t="s">
        <v>901</v>
      </c>
      <c r="B954" s="429">
        <v>4</v>
      </c>
      <c r="C954" s="428" t="s">
        <v>900</v>
      </c>
      <c r="D954" s="428" t="s">
        <v>3141</v>
      </c>
      <c r="E954" s="54" t="s">
        <v>3142</v>
      </c>
      <c r="F954" s="54" t="s">
        <v>1121</v>
      </c>
      <c r="G954" s="54">
        <v>50</v>
      </c>
      <c r="H954" s="54">
        <v>0</v>
      </c>
      <c r="I954" s="54" t="s">
        <v>43</v>
      </c>
      <c r="J954" s="54" t="s">
        <v>60</v>
      </c>
    </row>
    <row r="955" spans="1:10" ht="12.75" customHeight="1" x14ac:dyDescent="0.35">
      <c r="A955" s="428" t="s">
        <v>901</v>
      </c>
      <c r="B955" s="429">
        <v>5</v>
      </c>
      <c r="C955" s="428" t="s">
        <v>900</v>
      </c>
      <c r="D955" s="428" t="s">
        <v>3143</v>
      </c>
      <c r="E955" s="54" t="s">
        <v>1120</v>
      </c>
      <c r="F955" s="54" t="s">
        <v>1121</v>
      </c>
      <c r="G955" s="54">
        <v>52.5</v>
      </c>
      <c r="H955" s="54">
        <v>0</v>
      </c>
      <c r="I955" s="54" t="s">
        <v>43</v>
      </c>
      <c r="J955" s="54" t="s">
        <v>60</v>
      </c>
    </row>
    <row r="956" spans="1:10" ht="12.75" customHeight="1" x14ac:dyDescent="0.35">
      <c r="A956" s="428" t="s">
        <v>901</v>
      </c>
      <c r="B956" s="429">
        <v>6</v>
      </c>
      <c r="C956" s="428" t="s">
        <v>900</v>
      </c>
      <c r="D956" s="428" t="s">
        <v>3144</v>
      </c>
      <c r="E956" s="54" t="s">
        <v>3145</v>
      </c>
      <c r="F956" s="54" t="s">
        <v>1121</v>
      </c>
      <c r="G956" s="54">
        <v>47</v>
      </c>
      <c r="H956" s="54">
        <v>0</v>
      </c>
      <c r="I956" s="54" t="s">
        <v>43</v>
      </c>
      <c r="J956" s="54" t="s">
        <v>60</v>
      </c>
    </row>
    <row r="957" spans="1:10" ht="12.75" customHeight="1" x14ac:dyDescent="0.35">
      <c r="A957" s="428" t="s">
        <v>901</v>
      </c>
      <c r="B957" s="429">
        <v>7</v>
      </c>
      <c r="C957" s="428" t="s">
        <v>900</v>
      </c>
      <c r="D957" s="428" t="s">
        <v>3146</v>
      </c>
      <c r="E957" s="54" t="s">
        <v>3147</v>
      </c>
      <c r="F957" s="54" t="s">
        <v>1121</v>
      </c>
      <c r="G957" s="54">
        <v>40</v>
      </c>
      <c r="H957" s="54">
        <v>0</v>
      </c>
      <c r="I957" s="54" t="s">
        <v>44</v>
      </c>
      <c r="J957" s="54" t="s">
        <v>61</v>
      </c>
    </row>
    <row r="958" spans="1:10" ht="12.75" customHeight="1" x14ac:dyDescent="0.35">
      <c r="A958" s="428" t="s">
        <v>901</v>
      </c>
      <c r="B958" s="429">
        <v>8</v>
      </c>
      <c r="C958" s="428" t="s">
        <v>900</v>
      </c>
      <c r="D958" s="428" t="s">
        <v>3148</v>
      </c>
      <c r="E958" s="54" t="s">
        <v>3149</v>
      </c>
      <c r="F958" s="54" t="s">
        <v>1121</v>
      </c>
      <c r="G958" s="54">
        <v>43</v>
      </c>
      <c r="H958" s="54">
        <v>0</v>
      </c>
      <c r="I958" s="54" t="s">
        <v>43</v>
      </c>
      <c r="J958" s="54" t="s">
        <v>60</v>
      </c>
    </row>
    <row r="959" spans="1:10" ht="12.75" customHeight="1" x14ac:dyDescent="0.35">
      <c r="A959" s="428" t="s">
        <v>901</v>
      </c>
      <c r="B959" s="429">
        <v>9</v>
      </c>
      <c r="C959" s="428" t="s">
        <v>900</v>
      </c>
      <c r="D959" s="428" t="s">
        <v>3150</v>
      </c>
      <c r="E959" s="54" t="s">
        <v>3151</v>
      </c>
      <c r="F959" s="54" t="s">
        <v>1121</v>
      </c>
      <c r="G959" s="54">
        <v>40</v>
      </c>
      <c r="H959" s="54">
        <v>0</v>
      </c>
      <c r="I959" s="54" t="s">
        <v>43</v>
      </c>
      <c r="J959" s="54" t="s">
        <v>60</v>
      </c>
    </row>
    <row r="960" spans="1:10" ht="12.75" customHeight="1" x14ac:dyDescent="0.35">
      <c r="A960" s="428" t="s">
        <v>901</v>
      </c>
      <c r="B960" s="429">
        <v>10</v>
      </c>
      <c r="C960" s="428" t="s">
        <v>900</v>
      </c>
      <c r="D960" s="428" t="s">
        <v>3152</v>
      </c>
      <c r="E960" s="54" t="s">
        <v>3153</v>
      </c>
      <c r="F960" s="54" t="s">
        <v>1121</v>
      </c>
      <c r="G960" s="54">
        <v>51</v>
      </c>
      <c r="H960" s="54">
        <v>0</v>
      </c>
      <c r="I960" s="54" t="s">
        <v>43</v>
      </c>
      <c r="J960" s="54" t="s">
        <v>60</v>
      </c>
    </row>
    <row r="961" spans="1:10" ht="12.75" customHeight="1" x14ac:dyDescent="0.35">
      <c r="A961" s="428" t="s">
        <v>901</v>
      </c>
      <c r="B961" s="429">
        <v>11</v>
      </c>
      <c r="C961" s="428" t="s">
        <v>900</v>
      </c>
      <c r="D961" s="428" t="s">
        <v>3154</v>
      </c>
      <c r="E961" s="54" t="s">
        <v>3155</v>
      </c>
      <c r="F961" s="54" t="s">
        <v>1121</v>
      </c>
      <c r="G961" s="54">
        <v>47</v>
      </c>
      <c r="H961" s="54">
        <v>0</v>
      </c>
      <c r="I961" s="54" t="s">
        <v>43</v>
      </c>
      <c r="J961" s="54" t="s">
        <v>60</v>
      </c>
    </row>
    <row r="962" spans="1:10" ht="12.75" customHeight="1" x14ac:dyDescent="0.35">
      <c r="A962" s="428" t="s">
        <v>901</v>
      </c>
      <c r="B962" s="429">
        <v>12</v>
      </c>
      <c r="C962" s="428" t="s">
        <v>900</v>
      </c>
      <c r="D962" s="428" t="s">
        <v>3156</v>
      </c>
      <c r="E962" s="54" t="s">
        <v>3157</v>
      </c>
      <c r="F962" s="54" t="s">
        <v>1121</v>
      </c>
      <c r="G962" s="54">
        <v>40</v>
      </c>
      <c r="H962" s="54">
        <v>0</v>
      </c>
      <c r="I962" s="54" t="s">
        <v>43</v>
      </c>
      <c r="J962" s="54" t="s">
        <v>60</v>
      </c>
    </row>
    <row r="963" spans="1:10" ht="12.75" customHeight="1" x14ac:dyDescent="0.35">
      <c r="A963" s="428" t="s">
        <v>901</v>
      </c>
      <c r="B963" s="429">
        <v>13</v>
      </c>
      <c r="C963" s="428" t="s">
        <v>900</v>
      </c>
      <c r="D963" s="428" t="s">
        <v>3158</v>
      </c>
      <c r="E963" s="54" t="s">
        <v>3159</v>
      </c>
      <c r="F963" s="54" t="s">
        <v>1121</v>
      </c>
      <c r="G963" s="54">
        <v>45</v>
      </c>
      <c r="H963" s="54">
        <v>0</v>
      </c>
      <c r="I963" s="54" t="s">
        <v>43</v>
      </c>
      <c r="J963" s="54" t="s">
        <v>60</v>
      </c>
    </row>
    <row r="964" spans="1:10" ht="12.75" customHeight="1" x14ac:dyDescent="0.35">
      <c r="A964" s="428" t="s">
        <v>901</v>
      </c>
      <c r="B964" s="429">
        <v>14</v>
      </c>
      <c r="C964" s="428" t="s">
        <v>900</v>
      </c>
      <c r="D964" s="428" t="s">
        <v>3160</v>
      </c>
      <c r="E964" s="54" t="s">
        <v>3161</v>
      </c>
      <c r="F964" s="54" t="s">
        <v>1121</v>
      </c>
      <c r="G964" s="54">
        <v>29</v>
      </c>
      <c r="H964" s="54">
        <v>0</v>
      </c>
      <c r="I964" s="54" t="s">
        <v>43</v>
      </c>
      <c r="J964" s="54" t="s">
        <v>60</v>
      </c>
    </row>
    <row r="965" spans="1:10" ht="12.75" customHeight="1" x14ac:dyDescent="0.35">
      <c r="A965" s="428" t="s">
        <v>901</v>
      </c>
      <c r="B965" s="429">
        <v>15</v>
      </c>
      <c r="C965" s="428" t="s">
        <v>900</v>
      </c>
      <c r="D965" s="428" t="s">
        <v>3162</v>
      </c>
      <c r="E965" s="54" t="s">
        <v>3163</v>
      </c>
      <c r="F965" s="54" t="s">
        <v>1121</v>
      </c>
      <c r="G965" s="54">
        <v>51</v>
      </c>
      <c r="H965" s="54">
        <v>0</v>
      </c>
      <c r="I965" s="54" t="s">
        <v>43</v>
      </c>
      <c r="J965" s="54" t="s">
        <v>60</v>
      </c>
    </row>
    <row r="966" spans="1:10" ht="12.75" customHeight="1" x14ac:dyDescent="0.35">
      <c r="A966" s="428" t="s">
        <v>901</v>
      </c>
      <c r="B966" s="429">
        <v>16</v>
      </c>
      <c r="C966" s="428" t="s">
        <v>900</v>
      </c>
      <c r="D966" s="428" t="s">
        <v>3164</v>
      </c>
      <c r="E966" s="54" t="s">
        <v>3165</v>
      </c>
      <c r="F966" s="54" t="s">
        <v>1121</v>
      </c>
      <c r="G966" s="54">
        <v>60</v>
      </c>
      <c r="H966" s="54">
        <v>0</v>
      </c>
      <c r="I966" s="54" t="s">
        <v>43</v>
      </c>
      <c r="J966" s="54" t="s">
        <v>60</v>
      </c>
    </row>
    <row r="967" spans="1:10" ht="12.75" customHeight="1" x14ac:dyDescent="0.35">
      <c r="A967" s="428" t="s">
        <v>901</v>
      </c>
      <c r="B967" s="429">
        <v>17</v>
      </c>
      <c r="C967" s="428" t="s">
        <v>900</v>
      </c>
      <c r="D967" s="428" t="s">
        <v>3166</v>
      </c>
      <c r="E967" s="54" t="s">
        <v>3167</v>
      </c>
      <c r="F967" s="54" t="s">
        <v>1121</v>
      </c>
      <c r="G967" s="54">
        <v>51</v>
      </c>
      <c r="H967" s="54">
        <v>0</v>
      </c>
      <c r="I967" s="54" t="s">
        <v>43</v>
      </c>
      <c r="J967" s="54" t="s">
        <v>60</v>
      </c>
    </row>
    <row r="968" spans="1:10" ht="12.75" customHeight="1" x14ac:dyDescent="0.35">
      <c r="A968" s="428" t="s">
        <v>901</v>
      </c>
      <c r="B968" s="429">
        <v>18</v>
      </c>
      <c r="C968" s="428" t="s">
        <v>900</v>
      </c>
      <c r="D968" s="428" t="s">
        <v>3168</v>
      </c>
      <c r="E968" s="54" t="s">
        <v>3169</v>
      </c>
      <c r="F968" s="54" t="s">
        <v>1140</v>
      </c>
      <c r="G968" s="54">
        <v>16</v>
      </c>
      <c r="H968" s="54">
        <v>0</v>
      </c>
      <c r="I968" s="54" t="s">
        <v>43</v>
      </c>
      <c r="J968" s="54" t="s">
        <v>61</v>
      </c>
    </row>
    <row r="969" spans="1:10" ht="12.75" customHeight="1" x14ac:dyDescent="0.35">
      <c r="A969" s="428" t="s">
        <v>901</v>
      </c>
      <c r="B969" s="429">
        <v>19</v>
      </c>
      <c r="C969" s="428" t="s">
        <v>900</v>
      </c>
      <c r="D969" s="428" t="s">
        <v>3170</v>
      </c>
      <c r="E969" s="54" t="s">
        <v>3171</v>
      </c>
      <c r="F969" s="54" t="s">
        <v>1140</v>
      </c>
      <c r="G969" s="54">
        <v>30</v>
      </c>
      <c r="H969" s="54">
        <v>0</v>
      </c>
      <c r="I969" s="54" t="s">
        <v>43</v>
      </c>
      <c r="J969" s="54" t="s">
        <v>61</v>
      </c>
    </row>
    <row r="970" spans="1:10" ht="12.75" customHeight="1" x14ac:dyDescent="0.35">
      <c r="A970" s="428" t="s">
        <v>935</v>
      </c>
      <c r="B970" s="429">
        <v>1</v>
      </c>
      <c r="C970" s="428" t="s">
        <v>934</v>
      </c>
      <c r="D970" s="428" t="s">
        <v>3172</v>
      </c>
      <c r="E970" s="54" t="s">
        <v>3173</v>
      </c>
      <c r="F970" s="54" t="s">
        <v>1121</v>
      </c>
      <c r="G970" s="54">
        <v>70.5</v>
      </c>
      <c r="H970" s="54">
        <v>0</v>
      </c>
      <c r="I970" s="54" t="s">
        <v>43</v>
      </c>
      <c r="J970" s="54" t="s">
        <v>60</v>
      </c>
    </row>
    <row r="971" spans="1:10" ht="12.75" customHeight="1" x14ac:dyDescent="0.35">
      <c r="A971" s="428" t="s">
        <v>935</v>
      </c>
      <c r="B971" s="429">
        <v>2</v>
      </c>
      <c r="C971" s="428" t="s">
        <v>934</v>
      </c>
      <c r="D971" s="428" t="s">
        <v>3174</v>
      </c>
      <c r="E971" s="54" t="s">
        <v>3175</v>
      </c>
      <c r="F971" s="54" t="s">
        <v>1121</v>
      </c>
      <c r="G971" s="54">
        <v>70.5</v>
      </c>
      <c r="H971" s="54">
        <v>0</v>
      </c>
      <c r="I971" s="54" t="s">
        <v>43</v>
      </c>
      <c r="J971" s="54" t="s">
        <v>60</v>
      </c>
    </row>
    <row r="972" spans="1:10" ht="12.75" customHeight="1" x14ac:dyDescent="0.35">
      <c r="A972" s="428" t="s">
        <v>935</v>
      </c>
      <c r="B972" s="429">
        <v>3</v>
      </c>
      <c r="C972" s="428" t="s">
        <v>934</v>
      </c>
      <c r="D972" s="428" t="s">
        <v>3176</v>
      </c>
      <c r="E972" s="54" t="s">
        <v>3177</v>
      </c>
      <c r="F972" s="54" t="s">
        <v>1121</v>
      </c>
      <c r="G972" s="54">
        <v>31</v>
      </c>
      <c r="H972" s="54">
        <v>0</v>
      </c>
      <c r="I972" s="54" t="s">
        <v>43</v>
      </c>
      <c r="J972" s="54" t="s">
        <v>60</v>
      </c>
    </row>
    <row r="973" spans="1:10" ht="12.75" customHeight="1" x14ac:dyDescent="0.35">
      <c r="A973" s="428" t="s">
        <v>935</v>
      </c>
      <c r="B973" s="429">
        <v>4</v>
      </c>
      <c r="C973" s="428" t="s">
        <v>934</v>
      </c>
      <c r="D973" s="428" t="s">
        <v>3178</v>
      </c>
      <c r="E973" s="54" t="s">
        <v>3179</v>
      </c>
      <c r="F973" s="54" t="s">
        <v>1121</v>
      </c>
      <c r="G973" s="54">
        <v>31</v>
      </c>
      <c r="H973" s="54">
        <v>0</v>
      </c>
      <c r="I973" s="54" t="s">
        <v>43</v>
      </c>
      <c r="J973" s="54" t="s">
        <v>60</v>
      </c>
    </row>
    <row r="974" spans="1:10" ht="12.75" customHeight="1" x14ac:dyDescent="0.35">
      <c r="A974" s="428" t="s">
        <v>935</v>
      </c>
      <c r="B974" s="429">
        <v>5</v>
      </c>
      <c r="C974" s="428" t="s">
        <v>934</v>
      </c>
      <c r="D974" s="428" t="s">
        <v>3180</v>
      </c>
      <c r="E974" s="54" t="s">
        <v>3181</v>
      </c>
      <c r="F974" s="54" t="s">
        <v>1121</v>
      </c>
      <c r="G974" s="54">
        <v>57</v>
      </c>
      <c r="H974" s="54">
        <v>0</v>
      </c>
      <c r="I974" s="54" t="s">
        <v>43</v>
      </c>
      <c r="J974" s="54" t="s">
        <v>60</v>
      </c>
    </row>
    <row r="975" spans="1:10" ht="12.75" customHeight="1" x14ac:dyDescent="0.35">
      <c r="A975" s="428" t="s">
        <v>935</v>
      </c>
      <c r="B975" s="429">
        <v>6</v>
      </c>
      <c r="C975" s="428" t="s">
        <v>934</v>
      </c>
      <c r="D975" s="428" t="s">
        <v>3182</v>
      </c>
      <c r="E975" s="54" t="s">
        <v>3183</v>
      </c>
      <c r="F975" s="54" t="s">
        <v>1121</v>
      </c>
      <c r="G975" s="54">
        <v>57</v>
      </c>
      <c r="H975" s="54">
        <v>0</v>
      </c>
      <c r="I975" s="54" t="s">
        <v>43</v>
      </c>
      <c r="J975" s="54" t="s">
        <v>60</v>
      </c>
    </row>
    <row r="976" spans="1:10" ht="12.75" customHeight="1" x14ac:dyDescent="0.35">
      <c r="A976" s="428" t="s">
        <v>935</v>
      </c>
      <c r="B976" s="429">
        <v>7</v>
      </c>
      <c r="C976" s="428" t="s">
        <v>934</v>
      </c>
      <c r="D976" s="428" t="s">
        <v>3184</v>
      </c>
      <c r="E976" s="54" t="s">
        <v>3185</v>
      </c>
      <c r="F976" s="54" t="s">
        <v>1121</v>
      </c>
      <c r="G976" s="54">
        <v>57</v>
      </c>
      <c r="H976" s="54">
        <v>0</v>
      </c>
      <c r="I976" s="54" t="s">
        <v>43</v>
      </c>
      <c r="J976" s="54" t="s">
        <v>60</v>
      </c>
    </row>
    <row r="977" spans="1:10" ht="12.75" customHeight="1" x14ac:dyDescent="0.35">
      <c r="A977" s="428" t="s">
        <v>935</v>
      </c>
      <c r="B977" s="429">
        <v>8</v>
      </c>
      <c r="C977" s="428" t="s">
        <v>934</v>
      </c>
      <c r="D977" s="428" t="s">
        <v>3186</v>
      </c>
      <c r="E977" s="54" t="s">
        <v>3187</v>
      </c>
      <c r="F977" s="54" t="s">
        <v>1121</v>
      </c>
      <c r="G977" s="54">
        <v>46</v>
      </c>
      <c r="H977" s="54">
        <v>0</v>
      </c>
      <c r="I977" s="54" t="s">
        <v>43</v>
      </c>
      <c r="J977" s="54" t="s">
        <v>60</v>
      </c>
    </row>
    <row r="978" spans="1:10" ht="12.75" customHeight="1" x14ac:dyDescent="0.35">
      <c r="A978" s="428" t="s">
        <v>935</v>
      </c>
      <c r="B978" s="429">
        <v>9</v>
      </c>
      <c r="C978" s="428" t="s">
        <v>934</v>
      </c>
      <c r="D978" s="428" t="s">
        <v>3188</v>
      </c>
      <c r="E978" s="54" t="s">
        <v>1396</v>
      </c>
      <c r="F978" s="54" t="s">
        <v>1121</v>
      </c>
      <c r="G978" s="54">
        <v>67</v>
      </c>
      <c r="H978" s="54">
        <v>0</v>
      </c>
      <c r="I978" s="54" t="s">
        <v>43</v>
      </c>
      <c r="J978" s="54" t="s">
        <v>60</v>
      </c>
    </row>
    <row r="979" spans="1:10" ht="12.75" customHeight="1" x14ac:dyDescent="0.35">
      <c r="A979" s="428" t="s">
        <v>935</v>
      </c>
      <c r="B979" s="429">
        <v>10</v>
      </c>
      <c r="C979" s="428" t="s">
        <v>934</v>
      </c>
      <c r="D979" s="428" t="s">
        <v>3189</v>
      </c>
      <c r="E979" s="54" t="s">
        <v>3190</v>
      </c>
      <c r="F979" s="54" t="s">
        <v>1121</v>
      </c>
      <c r="G979" s="54">
        <v>69.5</v>
      </c>
      <c r="H979" s="54">
        <v>0</v>
      </c>
      <c r="I979" s="54" t="s">
        <v>43</v>
      </c>
      <c r="J979" s="54" t="s">
        <v>60</v>
      </c>
    </row>
    <row r="980" spans="1:10" ht="12.75" customHeight="1" x14ac:dyDescent="0.35">
      <c r="A980" s="428" t="s">
        <v>945</v>
      </c>
      <c r="B980" s="429">
        <v>1</v>
      </c>
      <c r="C980" s="428" t="s">
        <v>944</v>
      </c>
      <c r="D980" s="428" t="s">
        <v>3191</v>
      </c>
      <c r="E980" s="54" t="s">
        <v>3192</v>
      </c>
      <c r="F980" s="54" t="s">
        <v>1121</v>
      </c>
      <c r="G980" s="54">
        <v>33</v>
      </c>
      <c r="H980" s="54">
        <v>0</v>
      </c>
      <c r="I980" s="54" t="s">
        <v>45</v>
      </c>
      <c r="J980" s="54" t="s">
        <v>60</v>
      </c>
    </row>
    <row r="981" spans="1:10" ht="12.75" customHeight="1" x14ac:dyDescent="0.35">
      <c r="A981" s="428" t="s">
        <v>945</v>
      </c>
      <c r="B981" s="429">
        <v>2</v>
      </c>
      <c r="C981" s="428" t="s">
        <v>944</v>
      </c>
      <c r="D981" s="428" t="s">
        <v>3193</v>
      </c>
      <c r="E981" s="54" t="s">
        <v>3194</v>
      </c>
      <c r="F981" s="54" t="s">
        <v>1121</v>
      </c>
      <c r="G981" s="54">
        <v>51</v>
      </c>
      <c r="H981" s="54">
        <v>0</v>
      </c>
      <c r="I981" s="54" t="s">
        <v>45</v>
      </c>
      <c r="J981" s="54" t="s">
        <v>60</v>
      </c>
    </row>
    <row r="982" spans="1:10" ht="12.75" customHeight="1" x14ac:dyDescent="0.35">
      <c r="A982" s="428" t="s">
        <v>945</v>
      </c>
      <c r="B982" s="429">
        <v>3</v>
      </c>
      <c r="C982" s="428" t="s">
        <v>944</v>
      </c>
      <c r="D982" s="428" t="s">
        <v>3195</v>
      </c>
      <c r="E982" s="54" t="s">
        <v>3196</v>
      </c>
      <c r="F982" s="54" t="s">
        <v>1121</v>
      </c>
      <c r="G982" s="54">
        <v>49</v>
      </c>
      <c r="H982" s="54">
        <v>0</v>
      </c>
      <c r="I982" s="54" t="s">
        <v>45</v>
      </c>
      <c r="J982" s="54" t="s">
        <v>60</v>
      </c>
    </row>
    <row r="983" spans="1:10" ht="12.75" customHeight="1" x14ac:dyDescent="0.35">
      <c r="A983" s="428" t="s">
        <v>945</v>
      </c>
      <c r="B983" s="429">
        <v>4</v>
      </c>
      <c r="C983" s="428" t="s">
        <v>944</v>
      </c>
      <c r="D983" s="428" t="s">
        <v>3197</v>
      </c>
      <c r="E983" s="54" t="s">
        <v>3198</v>
      </c>
      <c r="F983" s="54" t="s">
        <v>1121</v>
      </c>
      <c r="G983" s="54">
        <v>30</v>
      </c>
      <c r="H983" s="54">
        <v>0</v>
      </c>
      <c r="I983" s="54" t="s">
        <v>45</v>
      </c>
      <c r="J983" s="54" t="s">
        <v>60</v>
      </c>
    </row>
    <row r="984" spans="1:10" ht="12.75" customHeight="1" x14ac:dyDescent="0.35">
      <c r="A984" s="428" t="s">
        <v>945</v>
      </c>
      <c r="B984" s="429">
        <v>5</v>
      </c>
      <c r="C984" s="428" t="s">
        <v>944</v>
      </c>
      <c r="D984" s="428" t="s">
        <v>3199</v>
      </c>
      <c r="E984" s="54" t="s">
        <v>3200</v>
      </c>
      <c r="F984" s="54" t="s">
        <v>1121</v>
      </c>
      <c r="G984" s="54">
        <v>18</v>
      </c>
      <c r="H984" s="54">
        <v>0</v>
      </c>
      <c r="I984" s="54" t="s">
        <v>45</v>
      </c>
      <c r="J984" s="54" t="s">
        <v>60</v>
      </c>
    </row>
    <row r="985" spans="1:10" ht="12.75" customHeight="1" x14ac:dyDescent="0.35">
      <c r="A985" s="428" t="s">
        <v>945</v>
      </c>
      <c r="B985" s="429">
        <v>6</v>
      </c>
      <c r="C985" s="428" t="s">
        <v>944</v>
      </c>
      <c r="D985" s="428" t="s">
        <v>3201</v>
      </c>
      <c r="E985" s="54" t="s">
        <v>3202</v>
      </c>
      <c r="F985" s="54" t="s">
        <v>1121</v>
      </c>
      <c r="G985" s="54">
        <v>18</v>
      </c>
      <c r="H985" s="54">
        <v>0</v>
      </c>
      <c r="I985" s="54" t="s">
        <v>45</v>
      </c>
      <c r="J985" s="54" t="s">
        <v>60</v>
      </c>
    </row>
    <row r="986" spans="1:10" ht="12.75" customHeight="1" x14ac:dyDescent="0.35">
      <c r="A986" s="428" t="s">
        <v>945</v>
      </c>
      <c r="B986" s="429">
        <v>7</v>
      </c>
      <c r="C986" s="428" t="s">
        <v>944</v>
      </c>
      <c r="D986" s="428" t="s">
        <v>3203</v>
      </c>
      <c r="E986" s="54" t="s">
        <v>3204</v>
      </c>
      <c r="F986" s="54" t="s">
        <v>1121</v>
      </c>
      <c r="G986" s="54">
        <v>51</v>
      </c>
      <c r="H986" s="54">
        <v>0</v>
      </c>
      <c r="I986" s="54" t="s">
        <v>45</v>
      </c>
      <c r="J986" s="54" t="s">
        <v>60</v>
      </c>
    </row>
    <row r="987" spans="1:10" ht="12.75" customHeight="1" x14ac:dyDescent="0.35">
      <c r="A987" s="428" t="s">
        <v>945</v>
      </c>
      <c r="B987" s="429">
        <v>8</v>
      </c>
      <c r="C987" s="428" t="s">
        <v>944</v>
      </c>
      <c r="D987" s="428" t="s">
        <v>3205</v>
      </c>
      <c r="E987" s="54" t="s">
        <v>3206</v>
      </c>
      <c r="F987" s="54" t="s">
        <v>1121</v>
      </c>
      <c r="G987" s="54">
        <v>33</v>
      </c>
      <c r="H987" s="54">
        <v>0</v>
      </c>
      <c r="I987" s="54" t="s">
        <v>45</v>
      </c>
      <c r="J987" s="54" t="s">
        <v>60</v>
      </c>
    </row>
    <row r="988" spans="1:10" ht="12.75" customHeight="1" x14ac:dyDescent="0.35">
      <c r="A988" s="428" t="s">
        <v>945</v>
      </c>
      <c r="B988" s="429">
        <v>9</v>
      </c>
      <c r="C988" s="428" t="s">
        <v>944</v>
      </c>
      <c r="D988" s="428" t="s">
        <v>3207</v>
      </c>
      <c r="E988" s="54" t="s">
        <v>1447</v>
      </c>
      <c r="F988" s="54" t="s">
        <v>1121</v>
      </c>
      <c r="G988" s="54">
        <v>51</v>
      </c>
      <c r="H988" s="54">
        <v>0</v>
      </c>
      <c r="I988" s="54" t="s">
        <v>45</v>
      </c>
      <c r="J988" s="54" t="s">
        <v>60</v>
      </c>
    </row>
    <row r="989" spans="1:10" ht="12.75" customHeight="1" x14ac:dyDescent="0.35">
      <c r="A989" s="428" t="s">
        <v>945</v>
      </c>
      <c r="B989" s="429">
        <v>10</v>
      </c>
      <c r="C989" s="428" t="s">
        <v>944</v>
      </c>
      <c r="D989" s="428" t="s">
        <v>3208</v>
      </c>
      <c r="E989" s="54" t="s">
        <v>3209</v>
      </c>
      <c r="F989" s="54" t="s">
        <v>1121</v>
      </c>
      <c r="G989" s="54">
        <v>37</v>
      </c>
      <c r="H989" s="54">
        <v>0</v>
      </c>
      <c r="I989" s="54" t="s">
        <v>45</v>
      </c>
      <c r="J989" s="54" t="s">
        <v>60</v>
      </c>
    </row>
    <row r="990" spans="1:10" ht="12.75" customHeight="1" x14ac:dyDescent="0.35">
      <c r="A990" s="428" t="s">
        <v>945</v>
      </c>
      <c r="B990" s="429">
        <v>11</v>
      </c>
      <c r="C990" s="428" t="s">
        <v>944</v>
      </c>
      <c r="D990" s="428" t="s">
        <v>3210</v>
      </c>
      <c r="E990" s="54" t="s">
        <v>3211</v>
      </c>
      <c r="F990" s="54" t="s">
        <v>1121</v>
      </c>
      <c r="G990" s="54">
        <v>33</v>
      </c>
      <c r="H990" s="54">
        <v>0</v>
      </c>
      <c r="I990" s="54" t="s">
        <v>45</v>
      </c>
      <c r="J990" s="54" t="s">
        <v>60</v>
      </c>
    </row>
    <row r="991" spans="1:10" ht="12.75" customHeight="1" x14ac:dyDescent="0.35">
      <c r="A991" s="428" t="s">
        <v>945</v>
      </c>
      <c r="B991" s="429">
        <v>12</v>
      </c>
      <c r="C991" s="428" t="s">
        <v>944</v>
      </c>
      <c r="D991" s="428" t="s">
        <v>3212</v>
      </c>
      <c r="E991" s="54" t="s">
        <v>3213</v>
      </c>
      <c r="F991" s="54" t="s">
        <v>1121</v>
      </c>
      <c r="G991" s="54">
        <v>51</v>
      </c>
      <c r="H991" s="54">
        <v>0</v>
      </c>
      <c r="I991" s="54" t="s">
        <v>45</v>
      </c>
      <c r="J991" s="54" t="s">
        <v>60</v>
      </c>
    </row>
    <row r="992" spans="1:10" ht="12.75" customHeight="1" x14ac:dyDescent="0.35">
      <c r="A992" s="428" t="s">
        <v>945</v>
      </c>
      <c r="B992" s="429">
        <v>13</v>
      </c>
      <c r="C992" s="428" t="s">
        <v>944</v>
      </c>
      <c r="D992" s="428" t="s">
        <v>3214</v>
      </c>
      <c r="E992" s="54" t="s">
        <v>3215</v>
      </c>
      <c r="F992" s="54" t="s">
        <v>1121</v>
      </c>
      <c r="G992" s="54">
        <v>18</v>
      </c>
      <c r="H992" s="54">
        <v>0</v>
      </c>
      <c r="I992" s="54" t="s">
        <v>45</v>
      </c>
      <c r="J992" s="54" t="s">
        <v>60</v>
      </c>
    </row>
    <row r="993" spans="1:10" ht="12.75" customHeight="1" x14ac:dyDescent="0.35">
      <c r="A993" s="428" t="s">
        <v>945</v>
      </c>
      <c r="B993" s="429">
        <v>14</v>
      </c>
      <c r="C993" s="428" t="s">
        <v>944</v>
      </c>
      <c r="D993" s="428" t="s">
        <v>3216</v>
      </c>
      <c r="E993" s="54" t="s">
        <v>3217</v>
      </c>
      <c r="F993" s="54" t="s">
        <v>1121</v>
      </c>
      <c r="G993" s="54">
        <v>33</v>
      </c>
      <c r="H993" s="54">
        <v>0</v>
      </c>
      <c r="I993" s="54" t="s">
        <v>45</v>
      </c>
      <c r="J993" s="54" t="s">
        <v>60</v>
      </c>
    </row>
    <row r="994" spans="1:10" ht="12.75" customHeight="1" x14ac:dyDescent="0.35">
      <c r="A994" s="428" t="s">
        <v>945</v>
      </c>
      <c r="B994" s="429">
        <v>15</v>
      </c>
      <c r="C994" s="428" t="s">
        <v>944</v>
      </c>
      <c r="D994" s="428" t="s">
        <v>3218</v>
      </c>
      <c r="E994" s="54" t="s">
        <v>3219</v>
      </c>
      <c r="F994" s="54" t="s">
        <v>1121</v>
      </c>
      <c r="G994" s="54">
        <v>30</v>
      </c>
      <c r="H994" s="54">
        <v>0</v>
      </c>
      <c r="I994" s="54" t="s">
        <v>45</v>
      </c>
      <c r="J994" s="54" t="s">
        <v>60</v>
      </c>
    </row>
    <row r="995" spans="1:10" ht="12.75" customHeight="1" x14ac:dyDescent="0.35">
      <c r="A995" s="428" t="s">
        <v>945</v>
      </c>
      <c r="B995" s="429">
        <v>16</v>
      </c>
      <c r="C995" s="428" t="s">
        <v>944</v>
      </c>
      <c r="D995" s="428" t="s">
        <v>3220</v>
      </c>
      <c r="E995" s="54" t="s">
        <v>3221</v>
      </c>
      <c r="F995" s="54" t="s">
        <v>1121</v>
      </c>
      <c r="G995" s="54">
        <v>21</v>
      </c>
      <c r="H995" s="54">
        <v>0</v>
      </c>
      <c r="I995" s="54" t="s">
        <v>45</v>
      </c>
      <c r="J995" s="54" t="s">
        <v>60</v>
      </c>
    </row>
    <row r="996" spans="1:10" ht="12.75" customHeight="1" x14ac:dyDescent="0.35">
      <c r="A996" s="428" t="s">
        <v>945</v>
      </c>
      <c r="B996" s="429">
        <v>17</v>
      </c>
      <c r="C996" s="428" t="s">
        <v>944</v>
      </c>
      <c r="D996" s="428" t="s">
        <v>3222</v>
      </c>
      <c r="E996" s="54" t="s">
        <v>3223</v>
      </c>
      <c r="F996" s="54" t="s">
        <v>1121</v>
      </c>
      <c r="G996" s="54">
        <v>33</v>
      </c>
      <c r="H996" s="54">
        <v>0</v>
      </c>
      <c r="I996" s="54" t="s">
        <v>45</v>
      </c>
      <c r="J996" s="54" t="s">
        <v>60</v>
      </c>
    </row>
    <row r="997" spans="1:10" ht="12.75" customHeight="1" x14ac:dyDescent="0.35">
      <c r="A997" s="428" t="s">
        <v>945</v>
      </c>
      <c r="B997" s="429">
        <v>18</v>
      </c>
      <c r="C997" s="428" t="s">
        <v>944</v>
      </c>
      <c r="D997" s="428" t="s">
        <v>3224</v>
      </c>
      <c r="E997" s="54" t="s">
        <v>3225</v>
      </c>
      <c r="F997" s="54" t="s">
        <v>1121</v>
      </c>
      <c r="G997" s="54">
        <v>33</v>
      </c>
      <c r="H997" s="54">
        <v>0</v>
      </c>
      <c r="I997" s="54" t="s">
        <v>45</v>
      </c>
      <c r="J997" s="54" t="s">
        <v>60</v>
      </c>
    </row>
    <row r="998" spans="1:10" ht="12.75" customHeight="1" x14ac:dyDescent="0.35">
      <c r="A998" s="428" t="s">
        <v>945</v>
      </c>
      <c r="B998" s="429">
        <v>19</v>
      </c>
      <c r="C998" s="428" t="s">
        <v>944</v>
      </c>
      <c r="D998" s="428" t="s">
        <v>3226</v>
      </c>
      <c r="E998" s="54" t="s">
        <v>3227</v>
      </c>
      <c r="F998" s="54" t="s">
        <v>1121</v>
      </c>
      <c r="G998" s="54">
        <v>51</v>
      </c>
      <c r="H998" s="54">
        <v>0</v>
      </c>
      <c r="I998" s="54" t="s">
        <v>45</v>
      </c>
      <c r="J998" s="54" t="s">
        <v>60</v>
      </c>
    </row>
    <row r="999" spans="1:10" ht="12.75" customHeight="1" x14ac:dyDescent="0.35">
      <c r="A999" s="428" t="s">
        <v>945</v>
      </c>
      <c r="B999" s="429">
        <v>20</v>
      </c>
      <c r="C999" s="428" t="s">
        <v>944</v>
      </c>
      <c r="D999" s="428" t="s">
        <v>3228</v>
      </c>
      <c r="E999" s="54" t="s">
        <v>1446</v>
      </c>
      <c r="F999" s="54" t="s">
        <v>1140</v>
      </c>
      <c r="G999" s="54">
        <v>19</v>
      </c>
      <c r="H999" s="54">
        <v>0</v>
      </c>
      <c r="I999" s="54" t="s">
        <v>45</v>
      </c>
      <c r="J999" s="54" t="s">
        <v>60</v>
      </c>
    </row>
    <row r="1000" spans="1:10" ht="12.75" customHeight="1" x14ac:dyDescent="0.35">
      <c r="A1000" s="428" t="s">
        <v>945</v>
      </c>
      <c r="B1000" s="429">
        <v>21</v>
      </c>
      <c r="C1000" s="428" t="s">
        <v>944</v>
      </c>
      <c r="D1000" s="428" t="s">
        <v>3229</v>
      </c>
      <c r="E1000" s="54" t="s">
        <v>1792</v>
      </c>
      <c r="F1000" s="54" t="s">
        <v>1140</v>
      </c>
      <c r="G1000" s="54">
        <v>15</v>
      </c>
      <c r="H1000" s="54">
        <v>0</v>
      </c>
      <c r="I1000" s="54" t="s">
        <v>45</v>
      </c>
      <c r="J1000" s="54" t="s">
        <v>60</v>
      </c>
    </row>
    <row r="1001" spans="1:10" ht="12.75" customHeight="1" x14ac:dyDescent="0.35">
      <c r="A1001" s="428" t="s">
        <v>945</v>
      </c>
      <c r="B1001" s="429">
        <v>22</v>
      </c>
      <c r="C1001" s="428" t="s">
        <v>944</v>
      </c>
      <c r="D1001" s="428" t="s">
        <v>3230</v>
      </c>
      <c r="E1001" s="54" t="s">
        <v>1794</v>
      </c>
      <c r="F1001" s="54" t="s">
        <v>1140</v>
      </c>
      <c r="G1001" s="54">
        <v>18</v>
      </c>
      <c r="H1001" s="54">
        <v>0</v>
      </c>
      <c r="I1001" s="54" t="s">
        <v>45</v>
      </c>
      <c r="J1001" s="54" t="s">
        <v>60</v>
      </c>
    </row>
    <row r="1002" spans="1:10" ht="12.75" customHeight="1" x14ac:dyDescent="0.35">
      <c r="A1002" s="428" t="s">
        <v>945</v>
      </c>
      <c r="B1002" s="429">
        <v>23</v>
      </c>
      <c r="C1002" s="428" t="s">
        <v>944</v>
      </c>
      <c r="D1002" s="428" t="s">
        <v>3231</v>
      </c>
      <c r="E1002" s="54" t="s">
        <v>1796</v>
      </c>
      <c r="F1002" s="54" t="s">
        <v>1140</v>
      </c>
      <c r="G1002" s="54">
        <v>18.5</v>
      </c>
      <c r="H1002" s="54">
        <v>0</v>
      </c>
      <c r="I1002" s="54" t="s">
        <v>45</v>
      </c>
      <c r="J1002" s="54" t="s">
        <v>60</v>
      </c>
    </row>
    <row r="1003" spans="1:10" ht="12.75" customHeight="1" x14ac:dyDescent="0.35">
      <c r="A1003" s="428" t="s">
        <v>889</v>
      </c>
      <c r="B1003" s="429">
        <v>1</v>
      </c>
      <c r="C1003" s="428" t="s">
        <v>888</v>
      </c>
      <c r="D1003" s="428" t="s">
        <v>3232</v>
      </c>
      <c r="E1003" s="54" t="s">
        <v>3233</v>
      </c>
      <c r="F1003" s="54" t="s">
        <v>1121</v>
      </c>
      <c r="G1003" s="54">
        <v>45.5</v>
      </c>
      <c r="H1003" s="54">
        <v>2</v>
      </c>
      <c r="I1003" s="54" t="s">
        <v>43</v>
      </c>
      <c r="J1003" s="54" t="s">
        <v>60</v>
      </c>
    </row>
    <row r="1004" spans="1:10" ht="12.75" customHeight="1" x14ac:dyDescent="0.35">
      <c r="A1004" s="428" t="s">
        <v>889</v>
      </c>
      <c r="B1004" s="429">
        <v>2</v>
      </c>
      <c r="C1004" s="428" t="s">
        <v>888</v>
      </c>
      <c r="D1004" s="428" t="s">
        <v>3234</v>
      </c>
      <c r="E1004" s="54" t="s">
        <v>3235</v>
      </c>
      <c r="F1004" s="54" t="s">
        <v>1121</v>
      </c>
      <c r="G1004" s="54">
        <v>43.5</v>
      </c>
      <c r="H1004" s="54">
        <v>0</v>
      </c>
      <c r="I1004" s="54" t="s">
        <v>43</v>
      </c>
      <c r="J1004" s="54" t="s">
        <v>60</v>
      </c>
    </row>
    <row r="1005" spans="1:10" ht="12.75" customHeight="1" x14ac:dyDescent="0.35">
      <c r="A1005" s="428" t="s">
        <v>889</v>
      </c>
      <c r="B1005" s="429">
        <v>3</v>
      </c>
      <c r="C1005" s="428" t="s">
        <v>888</v>
      </c>
      <c r="D1005" s="428" t="s">
        <v>3236</v>
      </c>
      <c r="E1005" s="54" t="s">
        <v>3237</v>
      </c>
      <c r="F1005" s="54" t="s">
        <v>1121</v>
      </c>
      <c r="G1005" s="54">
        <v>43.5</v>
      </c>
      <c r="H1005" s="54">
        <v>0</v>
      </c>
      <c r="I1005" s="54" t="s">
        <v>43</v>
      </c>
      <c r="J1005" s="54" t="s">
        <v>60</v>
      </c>
    </row>
    <row r="1006" spans="1:10" ht="12.75" customHeight="1" x14ac:dyDescent="0.35">
      <c r="A1006" s="428" t="s">
        <v>889</v>
      </c>
      <c r="B1006" s="429">
        <v>4</v>
      </c>
      <c r="C1006" s="428" t="s">
        <v>888</v>
      </c>
      <c r="D1006" s="428" t="s">
        <v>3238</v>
      </c>
      <c r="E1006" s="54" t="s">
        <v>3239</v>
      </c>
      <c r="F1006" s="54" t="s">
        <v>1121</v>
      </c>
      <c r="G1006" s="54">
        <v>43.5</v>
      </c>
      <c r="H1006" s="54">
        <v>0</v>
      </c>
      <c r="I1006" s="54" t="s">
        <v>43</v>
      </c>
      <c r="J1006" s="54" t="s">
        <v>60</v>
      </c>
    </row>
    <row r="1007" spans="1:10" ht="12.75" customHeight="1" x14ac:dyDescent="0.35">
      <c r="A1007" s="428" t="s">
        <v>889</v>
      </c>
      <c r="B1007" s="429">
        <v>5</v>
      </c>
      <c r="C1007" s="428" t="s">
        <v>888</v>
      </c>
      <c r="D1007" s="428" t="s">
        <v>3240</v>
      </c>
      <c r="E1007" s="54" t="s">
        <v>1489</v>
      </c>
      <c r="F1007" s="54" t="s">
        <v>1121</v>
      </c>
      <c r="G1007" s="54">
        <v>43.5</v>
      </c>
      <c r="H1007" s="54">
        <v>0</v>
      </c>
      <c r="I1007" s="54" t="s">
        <v>43</v>
      </c>
      <c r="J1007" s="54" t="s">
        <v>60</v>
      </c>
    </row>
    <row r="1008" spans="1:10" ht="12.75" customHeight="1" x14ac:dyDescent="0.35">
      <c r="A1008" s="428" t="s">
        <v>889</v>
      </c>
      <c r="B1008" s="429">
        <v>6</v>
      </c>
      <c r="C1008" s="428" t="s">
        <v>888</v>
      </c>
      <c r="D1008" s="428" t="s">
        <v>3241</v>
      </c>
      <c r="E1008" s="54" t="s">
        <v>3242</v>
      </c>
      <c r="F1008" s="54" t="s">
        <v>1121</v>
      </c>
      <c r="G1008" s="54">
        <v>43.5</v>
      </c>
      <c r="H1008" s="54">
        <v>0</v>
      </c>
      <c r="I1008" s="54" t="s">
        <v>43</v>
      </c>
      <c r="J1008" s="54" t="s">
        <v>60</v>
      </c>
    </row>
    <row r="1009" spans="1:10" ht="12.75" customHeight="1" x14ac:dyDescent="0.35">
      <c r="A1009" s="428" t="s">
        <v>889</v>
      </c>
      <c r="B1009" s="429">
        <v>7</v>
      </c>
      <c r="C1009" s="428" t="s">
        <v>888</v>
      </c>
      <c r="D1009" s="428" t="s">
        <v>3243</v>
      </c>
      <c r="E1009" s="54" t="s">
        <v>3244</v>
      </c>
      <c r="F1009" s="54" t="s">
        <v>1121</v>
      </c>
      <c r="G1009" s="54">
        <v>43.5</v>
      </c>
      <c r="H1009" s="54">
        <v>0</v>
      </c>
      <c r="I1009" s="54" t="s">
        <v>43</v>
      </c>
      <c r="J1009" s="54" t="s">
        <v>60</v>
      </c>
    </row>
    <row r="1010" spans="1:10" ht="12.75" customHeight="1" x14ac:dyDescent="0.35">
      <c r="A1010" s="428" t="s">
        <v>739</v>
      </c>
      <c r="B1010" s="429">
        <v>1</v>
      </c>
      <c r="C1010" s="428" t="s">
        <v>738</v>
      </c>
      <c r="D1010" s="428" t="s">
        <v>3245</v>
      </c>
      <c r="E1010" s="54" t="s">
        <v>3246</v>
      </c>
      <c r="F1010" s="54" t="s">
        <v>1121</v>
      </c>
      <c r="G1010" s="54">
        <v>60</v>
      </c>
      <c r="H1010" s="54">
        <v>0</v>
      </c>
      <c r="I1010" s="54" t="s">
        <v>43</v>
      </c>
      <c r="J1010" s="54" t="s">
        <v>60</v>
      </c>
    </row>
    <row r="1011" spans="1:10" ht="12.75" customHeight="1" x14ac:dyDescent="0.35">
      <c r="A1011" s="428" t="s">
        <v>739</v>
      </c>
      <c r="B1011" s="429">
        <v>2</v>
      </c>
      <c r="C1011" s="428" t="s">
        <v>738</v>
      </c>
      <c r="D1011" s="428" t="s">
        <v>3247</v>
      </c>
      <c r="E1011" s="54" t="s">
        <v>3248</v>
      </c>
      <c r="F1011" s="54" t="s">
        <v>1121</v>
      </c>
      <c r="G1011" s="54">
        <v>60</v>
      </c>
      <c r="H1011" s="54">
        <v>0</v>
      </c>
      <c r="I1011" s="54" t="s">
        <v>43</v>
      </c>
      <c r="J1011" s="54" t="s">
        <v>60</v>
      </c>
    </row>
    <row r="1012" spans="1:10" ht="12.75" customHeight="1" x14ac:dyDescent="0.35">
      <c r="A1012" s="428" t="s">
        <v>739</v>
      </c>
      <c r="B1012" s="429">
        <v>3</v>
      </c>
      <c r="C1012" s="428" t="s">
        <v>738</v>
      </c>
      <c r="D1012" s="428" t="s">
        <v>3249</v>
      </c>
      <c r="E1012" s="54" t="s">
        <v>3250</v>
      </c>
      <c r="F1012" s="54" t="s">
        <v>1121</v>
      </c>
      <c r="G1012" s="54">
        <v>56</v>
      </c>
      <c r="H1012" s="54">
        <v>0</v>
      </c>
      <c r="I1012" s="54" t="s">
        <v>43</v>
      </c>
      <c r="J1012" s="54" t="s">
        <v>60</v>
      </c>
    </row>
    <row r="1013" spans="1:10" ht="12.75" customHeight="1" x14ac:dyDescent="0.35">
      <c r="A1013" s="428" t="s">
        <v>739</v>
      </c>
      <c r="B1013" s="429">
        <v>4</v>
      </c>
      <c r="C1013" s="428" t="s">
        <v>738</v>
      </c>
      <c r="D1013" s="428" t="s">
        <v>3251</v>
      </c>
      <c r="E1013" s="54" t="s">
        <v>3252</v>
      </c>
      <c r="F1013" s="54" t="s">
        <v>1121</v>
      </c>
      <c r="G1013" s="54">
        <v>56</v>
      </c>
      <c r="H1013" s="54">
        <v>0</v>
      </c>
      <c r="I1013" s="54" t="s">
        <v>43</v>
      </c>
      <c r="J1013" s="54" t="s">
        <v>60</v>
      </c>
    </row>
    <row r="1014" spans="1:10" ht="12.75" customHeight="1" x14ac:dyDescent="0.35">
      <c r="A1014" s="428" t="s">
        <v>739</v>
      </c>
      <c r="B1014" s="429">
        <v>5</v>
      </c>
      <c r="C1014" s="428" t="s">
        <v>738</v>
      </c>
      <c r="D1014" s="428" t="s">
        <v>3253</v>
      </c>
      <c r="E1014" s="54" t="s">
        <v>3254</v>
      </c>
      <c r="F1014" s="54" t="s">
        <v>1121</v>
      </c>
      <c r="G1014" s="54">
        <v>64</v>
      </c>
      <c r="H1014" s="54">
        <v>10</v>
      </c>
      <c r="I1014" s="54" t="s">
        <v>43</v>
      </c>
      <c r="J1014" s="54" t="s">
        <v>60</v>
      </c>
    </row>
    <row r="1015" spans="1:10" ht="12.75" customHeight="1" x14ac:dyDescent="0.35">
      <c r="A1015" s="428" t="s">
        <v>739</v>
      </c>
      <c r="B1015" s="429">
        <v>6</v>
      </c>
      <c r="C1015" s="428" t="s">
        <v>738</v>
      </c>
      <c r="D1015" s="428" t="s">
        <v>3255</v>
      </c>
      <c r="E1015" s="54" t="s">
        <v>1336</v>
      </c>
      <c r="F1015" s="54" t="s">
        <v>1121</v>
      </c>
      <c r="G1015" s="54">
        <v>69</v>
      </c>
      <c r="H1015" s="54">
        <v>0</v>
      </c>
      <c r="I1015" s="54" t="s">
        <v>43</v>
      </c>
      <c r="J1015" s="54" t="s">
        <v>60</v>
      </c>
    </row>
    <row r="1016" spans="1:10" ht="12.75" customHeight="1" x14ac:dyDescent="0.35">
      <c r="A1016" s="428" t="s">
        <v>1055</v>
      </c>
      <c r="B1016" s="429">
        <v>1</v>
      </c>
      <c r="C1016" s="428" t="s">
        <v>1054</v>
      </c>
      <c r="D1016" s="428" t="s">
        <v>3256</v>
      </c>
      <c r="E1016" s="54" t="s">
        <v>1054</v>
      </c>
      <c r="F1016" s="54" t="s">
        <v>1121</v>
      </c>
      <c r="G1016" s="54">
        <v>63.5</v>
      </c>
      <c r="H1016" s="54">
        <v>0</v>
      </c>
      <c r="I1016" s="54" t="s">
        <v>43</v>
      </c>
      <c r="J1016" s="54" t="s">
        <v>60</v>
      </c>
    </row>
    <row r="1017" spans="1:10" ht="12.75" customHeight="1" x14ac:dyDescent="0.35">
      <c r="A1017" s="428" t="s">
        <v>1055</v>
      </c>
      <c r="B1017" s="429">
        <v>2</v>
      </c>
      <c r="C1017" s="428" t="s">
        <v>1054</v>
      </c>
      <c r="D1017" s="428" t="s">
        <v>3257</v>
      </c>
      <c r="E1017" s="54" t="s">
        <v>3258</v>
      </c>
      <c r="F1017" s="54" t="s">
        <v>1121</v>
      </c>
      <c r="G1017" s="54">
        <v>40.5</v>
      </c>
      <c r="H1017" s="54">
        <v>0</v>
      </c>
      <c r="I1017" s="54" t="s">
        <v>43</v>
      </c>
      <c r="J1017" s="54" t="s">
        <v>60</v>
      </c>
    </row>
    <row r="1018" spans="1:10" ht="12.75" customHeight="1" x14ac:dyDescent="0.35">
      <c r="A1018" s="428" t="s">
        <v>1055</v>
      </c>
      <c r="B1018" s="429">
        <v>3</v>
      </c>
      <c r="C1018" s="428" t="s">
        <v>1054</v>
      </c>
      <c r="D1018" s="428" t="s">
        <v>3259</v>
      </c>
      <c r="E1018" s="54" t="s">
        <v>3260</v>
      </c>
      <c r="F1018" s="54" t="s">
        <v>1121</v>
      </c>
      <c r="G1018" s="54">
        <v>40.5</v>
      </c>
      <c r="H1018" s="54">
        <v>0</v>
      </c>
      <c r="I1018" s="54" t="s">
        <v>43</v>
      </c>
      <c r="J1018" s="54" t="s">
        <v>60</v>
      </c>
    </row>
    <row r="1019" spans="1:10" ht="12.75" customHeight="1" x14ac:dyDescent="0.35">
      <c r="A1019" s="428" t="s">
        <v>1055</v>
      </c>
      <c r="B1019" s="429">
        <v>4</v>
      </c>
      <c r="C1019" s="428" t="s">
        <v>1054</v>
      </c>
      <c r="D1019" s="428" t="s">
        <v>3261</v>
      </c>
      <c r="E1019" s="54" t="s">
        <v>3262</v>
      </c>
      <c r="F1019" s="54" t="s">
        <v>1121</v>
      </c>
      <c r="G1019" s="54">
        <v>64</v>
      </c>
      <c r="H1019" s="54">
        <v>7</v>
      </c>
      <c r="I1019" s="54" t="s">
        <v>43</v>
      </c>
      <c r="J1019" s="54" t="s">
        <v>60</v>
      </c>
    </row>
    <row r="1020" spans="1:10" ht="12.75" customHeight="1" x14ac:dyDescent="0.35">
      <c r="A1020" s="428" t="s">
        <v>1055</v>
      </c>
      <c r="B1020" s="429">
        <v>5</v>
      </c>
      <c r="C1020" s="428" t="s">
        <v>1054</v>
      </c>
      <c r="D1020" s="428" t="s">
        <v>3263</v>
      </c>
      <c r="E1020" s="54" t="s">
        <v>3264</v>
      </c>
      <c r="F1020" s="54" t="s">
        <v>1121</v>
      </c>
      <c r="G1020" s="54">
        <v>56.5</v>
      </c>
      <c r="H1020" s="54">
        <v>3</v>
      </c>
      <c r="I1020" s="54" t="s">
        <v>43</v>
      </c>
      <c r="J1020" s="54" t="s">
        <v>60</v>
      </c>
    </row>
    <row r="1021" spans="1:10" ht="12.75" customHeight="1" x14ac:dyDescent="0.35">
      <c r="A1021" s="428" t="s">
        <v>1055</v>
      </c>
      <c r="B1021" s="429">
        <v>6</v>
      </c>
      <c r="C1021" s="428" t="s">
        <v>1054</v>
      </c>
      <c r="D1021" s="428" t="s">
        <v>3265</v>
      </c>
      <c r="E1021" s="54" t="s">
        <v>3266</v>
      </c>
      <c r="F1021" s="54" t="s">
        <v>1121</v>
      </c>
      <c r="G1021" s="54">
        <v>92</v>
      </c>
      <c r="H1021" s="54">
        <v>39</v>
      </c>
      <c r="I1021" s="54" t="s">
        <v>43</v>
      </c>
      <c r="J1021" s="54" t="s">
        <v>60</v>
      </c>
    </row>
    <row r="1022" spans="1:10" ht="12.75" customHeight="1" x14ac:dyDescent="0.35">
      <c r="A1022" s="428" t="s">
        <v>1055</v>
      </c>
      <c r="B1022" s="429">
        <v>7</v>
      </c>
      <c r="C1022" s="428" t="s">
        <v>1054</v>
      </c>
      <c r="D1022" s="428" t="s">
        <v>3267</v>
      </c>
      <c r="E1022" s="54" t="s">
        <v>3268</v>
      </c>
      <c r="F1022" s="54" t="s">
        <v>1121</v>
      </c>
      <c r="G1022" s="54">
        <v>40.5</v>
      </c>
      <c r="H1022" s="54">
        <v>0</v>
      </c>
      <c r="I1022" s="54" t="s">
        <v>43</v>
      </c>
      <c r="J1022" s="54" t="s">
        <v>60</v>
      </c>
    </row>
    <row r="1023" spans="1:10" ht="12.75" customHeight="1" x14ac:dyDescent="0.35">
      <c r="A1023" s="428" t="s">
        <v>1055</v>
      </c>
      <c r="B1023" s="429">
        <v>8</v>
      </c>
      <c r="C1023" s="428" t="s">
        <v>1054</v>
      </c>
      <c r="D1023" s="428" t="s">
        <v>3269</v>
      </c>
      <c r="E1023" s="54" t="s">
        <v>3270</v>
      </c>
      <c r="F1023" s="54" t="s">
        <v>1121</v>
      </c>
      <c r="G1023" s="54">
        <v>40.5</v>
      </c>
      <c r="H1023" s="54">
        <v>0</v>
      </c>
      <c r="I1023" s="54" t="s">
        <v>43</v>
      </c>
      <c r="J1023" s="54" t="s">
        <v>60</v>
      </c>
    </row>
    <row r="1024" spans="1:10" ht="12.75" customHeight="1" x14ac:dyDescent="0.35">
      <c r="A1024" s="428" t="s">
        <v>985</v>
      </c>
      <c r="B1024" s="429">
        <v>1</v>
      </c>
      <c r="C1024" s="428" t="s">
        <v>984</v>
      </c>
      <c r="D1024" s="428" t="s">
        <v>3271</v>
      </c>
      <c r="E1024" s="54" t="s">
        <v>2135</v>
      </c>
      <c r="F1024" s="54" t="s">
        <v>1121</v>
      </c>
      <c r="G1024" s="54">
        <v>22</v>
      </c>
      <c r="H1024" s="54">
        <v>0</v>
      </c>
      <c r="I1024" s="54" t="s">
        <v>43</v>
      </c>
      <c r="J1024" s="54" t="s">
        <v>60</v>
      </c>
    </row>
    <row r="1025" spans="1:10" ht="12.75" customHeight="1" x14ac:dyDescent="0.35">
      <c r="A1025" s="428" t="s">
        <v>985</v>
      </c>
      <c r="B1025" s="429">
        <v>2</v>
      </c>
      <c r="C1025" s="428" t="s">
        <v>984</v>
      </c>
      <c r="D1025" s="428" t="s">
        <v>3272</v>
      </c>
      <c r="E1025" s="54" t="s">
        <v>3273</v>
      </c>
      <c r="F1025" s="54" t="s">
        <v>1121</v>
      </c>
      <c r="G1025" s="54">
        <v>27</v>
      </c>
      <c r="H1025" s="54">
        <v>0</v>
      </c>
      <c r="I1025" s="54" t="s">
        <v>43</v>
      </c>
      <c r="J1025" s="54" t="s">
        <v>60</v>
      </c>
    </row>
    <row r="1026" spans="1:10" ht="12.75" customHeight="1" x14ac:dyDescent="0.35">
      <c r="A1026" s="428" t="s">
        <v>985</v>
      </c>
      <c r="B1026" s="429">
        <v>3</v>
      </c>
      <c r="C1026" s="428" t="s">
        <v>984</v>
      </c>
      <c r="D1026" s="428" t="s">
        <v>3274</v>
      </c>
      <c r="E1026" s="54" t="s">
        <v>3275</v>
      </c>
      <c r="F1026" s="54" t="s">
        <v>1121</v>
      </c>
      <c r="G1026" s="54">
        <v>19</v>
      </c>
      <c r="H1026" s="54">
        <v>0</v>
      </c>
      <c r="I1026" s="54" t="s">
        <v>43</v>
      </c>
      <c r="J1026" s="54" t="s">
        <v>60</v>
      </c>
    </row>
    <row r="1027" spans="1:10" ht="12.75" customHeight="1" x14ac:dyDescent="0.35">
      <c r="A1027" s="428" t="s">
        <v>985</v>
      </c>
      <c r="B1027" s="429">
        <v>4</v>
      </c>
      <c r="C1027" s="428" t="s">
        <v>984</v>
      </c>
      <c r="D1027" s="428" t="s">
        <v>3276</v>
      </c>
      <c r="E1027" s="54" t="s">
        <v>1518</v>
      </c>
      <c r="F1027" s="54" t="s">
        <v>1121</v>
      </c>
      <c r="G1027" s="54">
        <v>37</v>
      </c>
      <c r="H1027" s="54">
        <v>0</v>
      </c>
      <c r="I1027" s="54" t="s">
        <v>43</v>
      </c>
      <c r="J1027" s="54" t="s">
        <v>60</v>
      </c>
    </row>
    <row r="1028" spans="1:10" ht="12.75" customHeight="1" x14ac:dyDescent="0.35">
      <c r="A1028" s="428" t="s">
        <v>985</v>
      </c>
      <c r="B1028" s="429">
        <v>5</v>
      </c>
      <c r="C1028" s="428" t="s">
        <v>984</v>
      </c>
      <c r="D1028" s="428" t="s">
        <v>3277</v>
      </c>
      <c r="E1028" s="54" t="s">
        <v>3278</v>
      </c>
      <c r="F1028" s="54" t="s">
        <v>1121</v>
      </c>
      <c r="G1028" s="54">
        <v>21</v>
      </c>
      <c r="H1028" s="54">
        <v>0</v>
      </c>
      <c r="I1028" s="54" t="s">
        <v>43</v>
      </c>
      <c r="J1028" s="54" t="s">
        <v>60</v>
      </c>
    </row>
    <row r="1029" spans="1:10" ht="12.75" customHeight="1" x14ac:dyDescent="0.35">
      <c r="A1029" s="428" t="s">
        <v>985</v>
      </c>
      <c r="B1029" s="429">
        <v>6</v>
      </c>
      <c r="C1029" s="428" t="s">
        <v>984</v>
      </c>
      <c r="D1029" s="428" t="s">
        <v>3279</v>
      </c>
      <c r="E1029" s="54" t="s">
        <v>3280</v>
      </c>
      <c r="F1029" s="54" t="s">
        <v>1121</v>
      </c>
      <c r="G1029" s="54">
        <v>22</v>
      </c>
      <c r="H1029" s="54">
        <v>0</v>
      </c>
      <c r="I1029" s="54" t="s">
        <v>43</v>
      </c>
      <c r="J1029" s="54" t="s">
        <v>60</v>
      </c>
    </row>
    <row r="1030" spans="1:10" ht="12.75" customHeight="1" x14ac:dyDescent="0.35">
      <c r="A1030" s="428" t="s">
        <v>985</v>
      </c>
      <c r="B1030" s="429">
        <v>7</v>
      </c>
      <c r="C1030" s="428" t="s">
        <v>984</v>
      </c>
      <c r="D1030" s="428" t="s">
        <v>3281</v>
      </c>
      <c r="E1030" s="54" t="s">
        <v>3282</v>
      </c>
      <c r="F1030" s="54" t="s">
        <v>1121</v>
      </c>
      <c r="G1030" s="54">
        <v>18</v>
      </c>
      <c r="H1030" s="54">
        <v>0</v>
      </c>
      <c r="I1030" s="54" t="s">
        <v>43</v>
      </c>
      <c r="J1030" s="54" t="s">
        <v>60</v>
      </c>
    </row>
    <row r="1031" spans="1:10" ht="12.75" customHeight="1" x14ac:dyDescent="0.35">
      <c r="A1031" s="428" t="s">
        <v>985</v>
      </c>
      <c r="B1031" s="429">
        <v>8</v>
      </c>
      <c r="C1031" s="428" t="s">
        <v>984</v>
      </c>
      <c r="D1031" s="428" t="s">
        <v>3283</v>
      </c>
      <c r="E1031" s="54" t="s">
        <v>3284</v>
      </c>
      <c r="F1031" s="54" t="s">
        <v>1140</v>
      </c>
      <c r="G1031" s="54">
        <v>1</v>
      </c>
      <c r="H1031" s="54">
        <v>0</v>
      </c>
      <c r="I1031" s="54" t="s">
        <v>43</v>
      </c>
      <c r="J1031" s="54" t="s">
        <v>60</v>
      </c>
    </row>
    <row r="1032" spans="1:10" ht="12.75" customHeight="1" x14ac:dyDescent="0.35">
      <c r="A1032" s="428" t="s">
        <v>881</v>
      </c>
      <c r="B1032" s="429">
        <v>1</v>
      </c>
      <c r="C1032" s="428" t="s">
        <v>880</v>
      </c>
      <c r="D1032" s="428" t="s">
        <v>3285</v>
      </c>
      <c r="E1032" s="54" t="s">
        <v>1120</v>
      </c>
      <c r="F1032" s="54" t="s">
        <v>1121</v>
      </c>
      <c r="G1032" s="54">
        <v>58</v>
      </c>
      <c r="H1032" s="54">
        <v>0</v>
      </c>
      <c r="I1032" s="54" t="s">
        <v>43</v>
      </c>
      <c r="J1032" s="54" t="s">
        <v>60</v>
      </c>
    </row>
    <row r="1033" spans="1:10" ht="12.75" customHeight="1" x14ac:dyDescent="0.35">
      <c r="A1033" s="428" t="s">
        <v>881</v>
      </c>
      <c r="B1033" s="429">
        <v>2</v>
      </c>
      <c r="C1033" s="428" t="s">
        <v>880</v>
      </c>
      <c r="D1033" s="428" t="s">
        <v>3286</v>
      </c>
      <c r="E1033" s="54" t="s">
        <v>3287</v>
      </c>
      <c r="F1033" s="54" t="s">
        <v>1121</v>
      </c>
      <c r="G1033" s="54">
        <v>47</v>
      </c>
      <c r="H1033" s="54">
        <v>0</v>
      </c>
      <c r="I1033" s="54" t="s">
        <v>43</v>
      </c>
      <c r="J1033" s="54" t="s">
        <v>60</v>
      </c>
    </row>
    <row r="1034" spans="1:10" ht="12.75" customHeight="1" x14ac:dyDescent="0.35">
      <c r="A1034" s="428" t="s">
        <v>881</v>
      </c>
      <c r="B1034" s="429">
        <v>3</v>
      </c>
      <c r="C1034" s="428" t="s">
        <v>880</v>
      </c>
      <c r="D1034" s="428" t="s">
        <v>3288</v>
      </c>
      <c r="E1034" s="54" t="s">
        <v>3289</v>
      </c>
      <c r="F1034" s="54" t="s">
        <v>1121</v>
      </c>
      <c r="G1034" s="54">
        <v>54</v>
      </c>
      <c r="H1034" s="54">
        <v>0</v>
      </c>
      <c r="I1034" s="54" t="s">
        <v>43</v>
      </c>
      <c r="J1034" s="54" t="s">
        <v>60</v>
      </c>
    </row>
    <row r="1035" spans="1:10" ht="12.75" customHeight="1" x14ac:dyDescent="0.35">
      <c r="A1035" s="428" t="s">
        <v>881</v>
      </c>
      <c r="B1035" s="429">
        <v>4</v>
      </c>
      <c r="C1035" s="428" t="s">
        <v>880</v>
      </c>
      <c r="D1035" s="428" t="s">
        <v>3290</v>
      </c>
      <c r="E1035" s="54" t="s">
        <v>3291</v>
      </c>
      <c r="F1035" s="54" t="s">
        <v>1121</v>
      </c>
      <c r="G1035" s="54">
        <v>36</v>
      </c>
      <c r="H1035" s="54">
        <v>0</v>
      </c>
      <c r="I1035" s="54" t="s">
        <v>43</v>
      </c>
      <c r="J1035" s="54" t="s">
        <v>60</v>
      </c>
    </row>
    <row r="1036" spans="1:10" ht="12.75" customHeight="1" x14ac:dyDescent="0.35">
      <c r="A1036" s="428" t="s">
        <v>881</v>
      </c>
      <c r="B1036" s="429">
        <v>5</v>
      </c>
      <c r="C1036" s="428" t="s">
        <v>880</v>
      </c>
      <c r="D1036" s="428" t="s">
        <v>3292</v>
      </c>
      <c r="E1036" s="54" t="s">
        <v>3293</v>
      </c>
      <c r="F1036" s="54" t="s">
        <v>1121</v>
      </c>
      <c r="G1036" s="54">
        <v>36</v>
      </c>
      <c r="H1036" s="54">
        <v>0</v>
      </c>
      <c r="I1036" s="54" t="s">
        <v>43</v>
      </c>
      <c r="J1036" s="54" t="s">
        <v>60</v>
      </c>
    </row>
    <row r="1037" spans="1:10" ht="12.75" customHeight="1" x14ac:dyDescent="0.35">
      <c r="A1037" s="428" t="s">
        <v>881</v>
      </c>
      <c r="B1037" s="429">
        <v>6</v>
      </c>
      <c r="C1037" s="428" t="s">
        <v>880</v>
      </c>
      <c r="D1037" s="428" t="s">
        <v>3294</v>
      </c>
      <c r="E1037" s="54" t="s">
        <v>3295</v>
      </c>
      <c r="F1037" s="54" t="s">
        <v>1121</v>
      </c>
      <c r="G1037" s="54">
        <v>36</v>
      </c>
      <c r="H1037" s="54">
        <v>0</v>
      </c>
      <c r="I1037" s="54" t="s">
        <v>43</v>
      </c>
      <c r="J1037" s="54" t="s">
        <v>60</v>
      </c>
    </row>
    <row r="1038" spans="1:10" ht="12.75" customHeight="1" x14ac:dyDescent="0.35">
      <c r="A1038" s="428" t="s">
        <v>881</v>
      </c>
      <c r="B1038" s="429">
        <v>7</v>
      </c>
      <c r="C1038" s="428" t="s">
        <v>880</v>
      </c>
      <c r="D1038" s="428" t="s">
        <v>3296</v>
      </c>
      <c r="E1038" s="54" t="s">
        <v>3297</v>
      </c>
      <c r="F1038" s="54" t="s">
        <v>1121</v>
      </c>
      <c r="G1038" s="54">
        <v>30.5</v>
      </c>
      <c r="H1038" s="54">
        <v>0</v>
      </c>
      <c r="I1038" s="54" t="s">
        <v>43</v>
      </c>
      <c r="J1038" s="54" t="s">
        <v>60</v>
      </c>
    </row>
    <row r="1039" spans="1:10" ht="12.75" customHeight="1" x14ac:dyDescent="0.35">
      <c r="A1039" s="428" t="s">
        <v>881</v>
      </c>
      <c r="B1039" s="429">
        <v>8</v>
      </c>
      <c r="C1039" s="428" t="s">
        <v>880</v>
      </c>
      <c r="D1039" s="428" t="s">
        <v>3298</v>
      </c>
      <c r="E1039" s="54" t="s">
        <v>3299</v>
      </c>
      <c r="F1039" s="54" t="s">
        <v>1121</v>
      </c>
      <c r="G1039" s="54">
        <v>30.5</v>
      </c>
      <c r="H1039" s="54">
        <v>0</v>
      </c>
      <c r="I1039" s="54" t="s">
        <v>43</v>
      </c>
      <c r="J1039" s="54" t="s">
        <v>60</v>
      </c>
    </row>
    <row r="1040" spans="1:10" ht="12.75" customHeight="1" x14ac:dyDescent="0.35">
      <c r="A1040" s="428" t="s">
        <v>881</v>
      </c>
      <c r="B1040" s="429">
        <v>9</v>
      </c>
      <c r="C1040" s="428" t="s">
        <v>880</v>
      </c>
      <c r="D1040" s="428" t="s">
        <v>3300</v>
      </c>
      <c r="E1040" s="54" t="s">
        <v>3301</v>
      </c>
      <c r="F1040" s="54" t="s">
        <v>1121</v>
      </c>
      <c r="G1040" s="54">
        <v>26.5</v>
      </c>
      <c r="H1040" s="54">
        <v>0</v>
      </c>
      <c r="I1040" s="54" t="s">
        <v>43</v>
      </c>
      <c r="J1040" s="54" t="s">
        <v>60</v>
      </c>
    </row>
    <row r="1041" spans="1:10" ht="12.75" customHeight="1" x14ac:dyDescent="0.35">
      <c r="A1041" s="428" t="s">
        <v>881</v>
      </c>
      <c r="B1041" s="429">
        <v>10</v>
      </c>
      <c r="C1041" s="428" t="s">
        <v>880</v>
      </c>
      <c r="D1041" s="428" t="s">
        <v>3302</v>
      </c>
      <c r="E1041" s="54" t="s">
        <v>3303</v>
      </c>
      <c r="F1041" s="54" t="s">
        <v>1121</v>
      </c>
      <c r="G1041" s="54">
        <v>28.5</v>
      </c>
      <c r="H1041" s="54">
        <v>0</v>
      </c>
      <c r="I1041" s="54" t="s">
        <v>43</v>
      </c>
      <c r="J1041" s="54" t="s">
        <v>60</v>
      </c>
    </row>
    <row r="1042" spans="1:10" ht="12.75" customHeight="1" x14ac:dyDescent="0.35">
      <c r="A1042" s="428" t="s">
        <v>757</v>
      </c>
      <c r="B1042" s="429">
        <v>1</v>
      </c>
      <c r="C1042" s="428" t="s">
        <v>756</v>
      </c>
      <c r="D1042" s="428" t="s">
        <v>3304</v>
      </c>
      <c r="E1042" s="54" t="s">
        <v>3305</v>
      </c>
      <c r="F1042" s="54" t="s">
        <v>1121</v>
      </c>
      <c r="G1042" s="54">
        <v>27</v>
      </c>
      <c r="H1042" s="54">
        <v>0</v>
      </c>
      <c r="I1042" s="54" t="s">
        <v>3306</v>
      </c>
      <c r="J1042" s="54" t="s">
        <v>60</v>
      </c>
    </row>
    <row r="1043" spans="1:10" ht="12.75" customHeight="1" x14ac:dyDescent="0.35">
      <c r="A1043" s="428" t="s">
        <v>757</v>
      </c>
      <c r="B1043" s="429">
        <v>2</v>
      </c>
      <c r="C1043" s="428" t="s">
        <v>756</v>
      </c>
      <c r="D1043" s="428" t="s">
        <v>3307</v>
      </c>
      <c r="E1043" s="54" t="s">
        <v>3308</v>
      </c>
      <c r="F1043" s="54" t="s">
        <v>1121</v>
      </c>
      <c r="G1043" s="54">
        <v>23</v>
      </c>
      <c r="H1043" s="54">
        <v>0</v>
      </c>
      <c r="I1043" s="54" t="s">
        <v>3306</v>
      </c>
      <c r="J1043" s="54" t="s">
        <v>60</v>
      </c>
    </row>
    <row r="1044" spans="1:10" ht="12.75" customHeight="1" x14ac:dyDescent="0.35">
      <c r="A1044" s="428" t="s">
        <v>757</v>
      </c>
      <c r="B1044" s="429">
        <v>3</v>
      </c>
      <c r="C1044" s="428" t="s">
        <v>756</v>
      </c>
      <c r="D1044" s="428" t="s">
        <v>3309</v>
      </c>
      <c r="E1044" s="54" t="s">
        <v>3310</v>
      </c>
      <c r="F1044" s="54" t="s">
        <v>1121</v>
      </c>
      <c r="G1044" s="54">
        <v>23</v>
      </c>
      <c r="H1044" s="54">
        <v>0</v>
      </c>
      <c r="I1044" s="54" t="s">
        <v>3306</v>
      </c>
      <c r="J1044" s="54" t="s">
        <v>60</v>
      </c>
    </row>
    <row r="1045" spans="1:10" ht="12.75" customHeight="1" x14ac:dyDescent="0.35">
      <c r="A1045" s="428" t="s">
        <v>757</v>
      </c>
      <c r="B1045" s="429">
        <v>4</v>
      </c>
      <c r="C1045" s="428" t="s">
        <v>756</v>
      </c>
      <c r="D1045" s="428" t="s">
        <v>3311</v>
      </c>
      <c r="E1045" s="54" t="s">
        <v>3312</v>
      </c>
      <c r="F1045" s="54" t="s">
        <v>1121</v>
      </c>
      <c r="G1045" s="54">
        <v>14.999999999999996</v>
      </c>
      <c r="H1045" s="54">
        <v>0</v>
      </c>
      <c r="I1045" s="54" t="s">
        <v>3306</v>
      </c>
      <c r="J1045" s="54" t="s">
        <v>60</v>
      </c>
    </row>
    <row r="1046" spans="1:10" ht="12.75" customHeight="1" x14ac:dyDescent="0.35">
      <c r="A1046" s="428" t="s">
        <v>757</v>
      </c>
      <c r="B1046" s="429">
        <v>5</v>
      </c>
      <c r="C1046" s="428" t="s">
        <v>756</v>
      </c>
      <c r="D1046" s="428" t="s">
        <v>3313</v>
      </c>
      <c r="E1046" s="54" t="s">
        <v>3314</v>
      </c>
      <c r="F1046" s="54" t="s">
        <v>1121</v>
      </c>
      <c r="G1046" s="54">
        <v>23</v>
      </c>
      <c r="H1046" s="54">
        <v>0</v>
      </c>
      <c r="I1046" s="54" t="s">
        <v>3306</v>
      </c>
      <c r="J1046" s="54" t="s">
        <v>60</v>
      </c>
    </row>
    <row r="1047" spans="1:10" ht="12.75" customHeight="1" x14ac:dyDescent="0.35">
      <c r="A1047" s="428" t="s">
        <v>757</v>
      </c>
      <c r="B1047" s="429">
        <v>6</v>
      </c>
      <c r="C1047" s="428" t="s">
        <v>756</v>
      </c>
      <c r="D1047" s="428" t="s">
        <v>3315</v>
      </c>
      <c r="E1047" s="54" t="s">
        <v>3316</v>
      </c>
      <c r="F1047" s="54" t="s">
        <v>1121</v>
      </c>
      <c r="G1047" s="54">
        <v>27</v>
      </c>
      <c r="H1047" s="54">
        <v>0</v>
      </c>
      <c r="I1047" s="54" t="s">
        <v>3306</v>
      </c>
      <c r="J1047" s="54" t="s">
        <v>60</v>
      </c>
    </row>
    <row r="1048" spans="1:10" ht="12.75" customHeight="1" x14ac:dyDescent="0.35">
      <c r="A1048" s="428" t="s">
        <v>757</v>
      </c>
      <c r="B1048" s="429">
        <v>7</v>
      </c>
      <c r="C1048" s="428" t="s">
        <v>756</v>
      </c>
      <c r="D1048" s="428" t="s">
        <v>3317</v>
      </c>
      <c r="E1048" s="54" t="s">
        <v>1346</v>
      </c>
      <c r="F1048" s="54" t="s">
        <v>1121</v>
      </c>
      <c r="G1048" s="54">
        <v>55.5</v>
      </c>
      <c r="H1048" s="54">
        <v>0</v>
      </c>
      <c r="I1048" s="54" t="s">
        <v>3306</v>
      </c>
      <c r="J1048" s="54" t="s">
        <v>60</v>
      </c>
    </row>
    <row r="1049" spans="1:10" ht="12.75" customHeight="1" x14ac:dyDescent="0.35">
      <c r="A1049" s="428" t="s">
        <v>757</v>
      </c>
      <c r="B1049" s="429">
        <v>8</v>
      </c>
      <c r="C1049" s="428" t="s">
        <v>756</v>
      </c>
      <c r="D1049" s="428" t="s">
        <v>3318</v>
      </c>
      <c r="E1049" s="54" t="s">
        <v>3319</v>
      </c>
      <c r="F1049" s="54" t="s">
        <v>1121</v>
      </c>
      <c r="G1049" s="54">
        <v>27</v>
      </c>
      <c r="H1049" s="54">
        <v>0</v>
      </c>
      <c r="I1049" s="54" t="s">
        <v>3306</v>
      </c>
      <c r="J1049" s="54" t="s">
        <v>60</v>
      </c>
    </row>
    <row r="1050" spans="1:10" ht="12.75" customHeight="1" x14ac:dyDescent="0.35">
      <c r="A1050" s="428" t="s">
        <v>757</v>
      </c>
      <c r="B1050" s="429">
        <v>9</v>
      </c>
      <c r="C1050" s="428" t="s">
        <v>756</v>
      </c>
      <c r="D1050" s="428" t="s">
        <v>3320</v>
      </c>
      <c r="E1050" s="54" t="s">
        <v>3321</v>
      </c>
      <c r="F1050" s="54" t="s">
        <v>1121</v>
      </c>
      <c r="G1050" s="54">
        <v>27</v>
      </c>
      <c r="H1050" s="54">
        <v>0</v>
      </c>
      <c r="I1050" s="54" t="s">
        <v>3306</v>
      </c>
      <c r="J1050" s="54" t="s">
        <v>60</v>
      </c>
    </row>
    <row r="1051" spans="1:10" ht="12.75" customHeight="1" x14ac:dyDescent="0.35">
      <c r="A1051" s="428" t="s">
        <v>757</v>
      </c>
      <c r="B1051" s="429">
        <v>10</v>
      </c>
      <c r="C1051" s="428" t="s">
        <v>756</v>
      </c>
      <c r="D1051" s="428" t="s">
        <v>3322</v>
      </c>
      <c r="E1051" s="54" t="s">
        <v>3323</v>
      </c>
      <c r="F1051" s="54" t="s">
        <v>1140</v>
      </c>
      <c r="G1051" s="54">
        <v>17.350000000000001</v>
      </c>
      <c r="H1051" s="54">
        <v>0</v>
      </c>
      <c r="I1051" s="54" t="s">
        <v>3306</v>
      </c>
      <c r="J1051" s="54" t="s">
        <v>60</v>
      </c>
    </row>
    <row r="1052" spans="1:10" ht="12.75" customHeight="1" x14ac:dyDescent="0.35">
      <c r="A1052" s="428" t="s">
        <v>757</v>
      </c>
      <c r="B1052" s="429">
        <v>11</v>
      </c>
      <c r="C1052" s="428" t="s">
        <v>756</v>
      </c>
      <c r="D1052" s="428" t="s">
        <v>3324</v>
      </c>
      <c r="E1052" s="54" t="s">
        <v>3325</v>
      </c>
      <c r="F1052" s="54" t="s">
        <v>1121</v>
      </c>
      <c r="G1052" s="54">
        <v>14.999999999999995</v>
      </c>
      <c r="H1052" s="54">
        <v>0</v>
      </c>
      <c r="I1052" s="54" t="s">
        <v>3306</v>
      </c>
      <c r="J1052" s="54" t="s">
        <v>60</v>
      </c>
    </row>
    <row r="1053" spans="1:10" ht="12.75" customHeight="1" x14ac:dyDescent="0.35">
      <c r="A1053" s="428" t="s">
        <v>757</v>
      </c>
      <c r="B1053" s="429">
        <v>12</v>
      </c>
      <c r="C1053" s="428" t="s">
        <v>756</v>
      </c>
      <c r="D1053" s="428" t="s">
        <v>3326</v>
      </c>
      <c r="E1053" s="54" t="s">
        <v>3327</v>
      </c>
      <c r="F1053" s="54" t="s">
        <v>1121</v>
      </c>
      <c r="G1053" s="54">
        <v>23</v>
      </c>
      <c r="H1053" s="54">
        <v>0</v>
      </c>
      <c r="I1053" s="54" t="s">
        <v>3306</v>
      </c>
      <c r="J1053" s="54" t="s">
        <v>60</v>
      </c>
    </row>
    <row r="1054" spans="1:10" ht="12.75" customHeight="1" x14ac:dyDescent="0.35">
      <c r="A1054" s="428" t="s">
        <v>757</v>
      </c>
      <c r="B1054" s="429">
        <v>13</v>
      </c>
      <c r="C1054" s="428" t="s">
        <v>756</v>
      </c>
      <c r="D1054" s="428" t="s">
        <v>3328</v>
      </c>
      <c r="E1054" s="54" t="s">
        <v>3329</v>
      </c>
      <c r="F1054" s="54" t="s">
        <v>1121</v>
      </c>
      <c r="G1054" s="54">
        <v>42.000000000000007</v>
      </c>
      <c r="H1054" s="54">
        <v>0</v>
      </c>
      <c r="I1054" s="54" t="s">
        <v>3306</v>
      </c>
      <c r="J1054" s="54" t="s">
        <v>60</v>
      </c>
    </row>
    <row r="1055" spans="1:10" ht="12.75" customHeight="1" x14ac:dyDescent="0.35">
      <c r="A1055" s="428" t="s">
        <v>757</v>
      </c>
      <c r="B1055" s="429">
        <v>14</v>
      </c>
      <c r="C1055" s="428" t="s">
        <v>756</v>
      </c>
      <c r="D1055" s="428" t="s">
        <v>3330</v>
      </c>
      <c r="E1055" s="54" t="s">
        <v>3331</v>
      </c>
      <c r="F1055" s="54" t="s">
        <v>1121</v>
      </c>
      <c r="G1055" s="54">
        <v>22.999999999999993</v>
      </c>
      <c r="H1055" s="54">
        <v>0</v>
      </c>
      <c r="I1055" s="54" t="s">
        <v>3306</v>
      </c>
      <c r="J1055" s="54" t="s">
        <v>60</v>
      </c>
    </row>
    <row r="1056" spans="1:10" ht="12.75" customHeight="1" x14ac:dyDescent="0.35">
      <c r="A1056" s="428" t="s">
        <v>757</v>
      </c>
      <c r="B1056" s="429">
        <v>15</v>
      </c>
      <c r="C1056" s="428" t="s">
        <v>756</v>
      </c>
      <c r="D1056" s="428" t="s">
        <v>3332</v>
      </c>
      <c r="E1056" s="54" t="s">
        <v>3333</v>
      </c>
      <c r="F1056" s="54" t="s">
        <v>1121</v>
      </c>
      <c r="G1056" s="54">
        <v>27</v>
      </c>
      <c r="H1056" s="54">
        <v>0</v>
      </c>
      <c r="I1056" s="54" t="s">
        <v>3306</v>
      </c>
      <c r="J1056" s="54" t="s">
        <v>60</v>
      </c>
    </row>
    <row r="1057" spans="1:10" ht="12.75" customHeight="1" x14ac:dyDescent="0.35">
      <c r="A1057" s="428" t="s">
        <v>757</v>
      </c>
      <c r="B1057" s="429">
        <v>16</v>
      </c>
      <c r="C1057" s="428" t="s">
        <v>756</v>
      </c>
      <c r="D1057" s="428" t="s">
        <v>3334</v>
      </c>
      <c r="E1057" s="54" t="s">
        <v>3335</v>
      </c>
      <c r="F1057" s="54" t="s">
        <v>1140</v>
      </c>
      <c r="G1057" s="54">
        <v>17.37</v>
      </c>
      <c r="H1057" s="54">
        <v>0</v>
      </c>
      <c r="I1057" s="54" t="s">
        <v>3306</v>
      </c>
      <c r="J1057" s="54" t="s">
        <v>60</v>
      </c>
    </row>
    <row r="1058" spans="1:10" ht="12.75" customHeight="1" x14ac:dyDescent="0.35">
      <c r="A1058" s="428" t="s">
        <v>757</v>
      </c>
      <c r="B1058" s="429">
        <v>17</v>
      </c>
      <c r="C1058" s="428" t="s">
        <v>756</v>
      </c>
      <c r="D1058" s="428" t="s">
        <v>3336</v>
      </c>
      <c r="E1058" s="54" t="s">
        <v>3337</v>
      </c>
      <c r="F1058" s="54" t="s">
        <v>1121</v>
      </c>
      <c r="G1058" s="54">
        <v>42.000000000000007</v>
      </c>
      <c r="H1058" s="54">
        <v>0</v>
      </c>
      <c r="I1058" s="54" t="s">
        <v>3306</v>
      </c>
      <c r="J1058" s="54" t="s">
        <v>60</v>
      </c>
    </row>
    <row r="1059" spans="1:10" ht="12.75" customHeight="1" x14ac:dyDescent="0.35">
      <c r="A1059" s="428" t="s">
        <v>757</v>
      </c>
      <c r="B1059" s="429">
        <v>18</v>
      </c>
      <c r="C1059" s="428" t="s">
        <v>756</v>
      </c>
      <c r="D1059" s="428" t="s">
        <v>3338</v>
      </c>
      <c r="E1059" s="54" t="s">
        <v>3339</v>
      </c>
      <c r="F1059" s="54" t="s">
        <v>1121</v>
      </c>
      <c r="G1059" s="54">
        <v>23</v>
      </c>
      <c r="H1059" s="54">
        <v>0</v>
      </c>
      <c r="I1059" s="54" t="s">
        <v>3306</v>
      </c>
      <c r="J1059" s="54" t="s">
        <v>60</v>
      </c>
    </row>
    <row r="1060" spans="1:10" ht="12.75" customHeight="1" x14ac:dyDescent="0.35">
      <c r="A1060" s="428" t="s">
        <v>757</v>
      </c>
      <c r="B1060" s="429">
        <v>19</v>
      </c>
      <c r="C1060" s="428" t="s">
        <v>756</v>
      </c>
      <c r="D1060" s="428" t="s">
        <v>3340</v>
      </c>
      <c r="E1060" s="54" t="s">
        <v>3341</v>
      </c>
      <c r="F1060" s="54" t="s">
        <v>1121</v>
      </c>
      <c r="G1060" s="54">
        <v>23</v>
      </c>
      <c r="H1060" s="54">
        <v>0</v>
      </c>
      <c r="I1060" s="54" t="s">
        <v>3306</v>
      </c>
      <c r="J1060" s="54" t="s">
        <v>60</v>
      </c>
    </row>
    <row r="1061" spans="1:10" ht="12.75" customHeight="1" x14ac:dyDescent="0.35">
      <c r="A1061" s="428" t="s">
        <v>757</v>
      </c>
      <c r="B1061" s="429">
        <v>20</v>
      </c>
      <c r="C1061" s="428" t="s">
        <v>756</v>
      </c>
      <c r="D1061" s="428" t="s">
        <v>3342</v>
      </c>
      <c r="E1061" s="54" t="s">
        <v>3343</v>
      </c>
      <c r="F1061" s="54" t="s">
        <v>1121</v>
      </c>
      <c r="G1061" s="54">
        <v>42.000000000000007</v>
      </c>
      <c r="H1061" s="54">
        <v>0</v>
      </c>
      <c r="I1061" s="54" t="s">
        <v>3306</v>
      </c>
      <c r="J1061" s="54" t="s">
        <v>60</v>
      </c>
    </row>
    <row r="1062" spans="1:10" ht="12.75" customHeight="1" x14ac:dyDescent="0.35">
      <c r="A1062" s="428" t="s">
        <v>757</v>
      </c>
      <c r="B1062" s="429">
        <v>21</v>
      </c>
      <c r="C1062" s="428" t="s">
        <v>756</v>
      </c>
      <c r="D1062" s="428" t="s">
        <v>3344</v>
      </c>
      <c r="E1062" s="54" t="s">
        <v>3345</v>
      </c>
      <c r="F1062" s="54" t="s">
        <v>1121</v>
      </c>
      <c r="G1062" s="54">
        <v>27</v>
      </c>
      <c r="H1062" s="54">
        <v>0</v>
      </c>
      <c r="I1062" s="54" t="s">
        <v>3306</v>
      </c>
      <c r="J1062" s="54" t="s">
        <v>60</v>
      </c>
    </row>
    <row r="1063" spans="1:10" ht="12.75" customHeight="1" x14ac:dyDescent="0.35">
      <c r="A1063" s="428" t="s">
        <v>757</v>
      </c>
      <c r="B1063" s="429">
        <v>22</v>
      </c>
      <c r="C1063" s="428" t="s">
        <v>756</v>
      </c>
      <c r="D1063" s="428" t="s">
        <v>3346</v>
      </c>
      <c r="E1063" s="54" t="s">
        <v>3347</v>
      </c>
      <c r="F1063" s="54" t="s">
        <v>1140</v>
      </c>
      <c r="G1063" s="54">
        <v>16.23</v>
      </c>
      <c r="H1063" s="54">
        <v>0</v>
      </c>
      <c r="I1063" s="54" t="s">
        <v>3306</v>
      </c>
      <c r="J1063" s="54" t="s">
        <v>60</v>
      </c>
    </row>
    <row r="1064" spans="1:10" ht="12.75" customHeight="1" x14ac:dyDescent="0.35">
      <c r="A1064" s="428" t="s">
        <v>757</v>
      </c>
      <c r="B1064" s="429">
        <v>23</v>
      </c>
      <c r="C1064" s="428" t="s">
        <v>756</v>
      </c>
      <c r="D1064" s="428" t="s">
        <v>3348</v>
      </c>
      <c r="E1064" s="54" t="s">
        <v>3349</v>
      </c>
      <c r="F1064" s="54" t="s">
        <v>1121</v>
      </c>
      <c r="G1064" s="54">
        <v>14.999999999999995</v>
      </c>
      <c r="H1064" s="54">
        <v>0</v>
      </c>
      <c r="I1064" s="54" t="s">
        <v>3306</v>
      </c>
      <c r="J1064" s="54" t="s">
        <v>60</v>
      </c>
    </row>
    <row r="1065" spans="1:10" ht="12.75" customHeight="1" x14ac:dyDescent="0.35">
      <c r="A1065" s="428" t="s">
        <v>757</v>
      </c>
      <c r="B1065" s="429">
        <v>24</v>
      </c>
      <c r="C1065" s="428" t="s">
        <v>756</v>
      </c>
      <c r="D1065" s="428" t="s">
        <v>3350</v>
      </c>
      <c r="E1065" s="54" t="s">
        <v>3351</v>
      </c>
      <c r="F1065" s="54" t="s">
        <v>1121</v>
      </c>
      <c r="G1065" s="54">
        <v>23</v>
      </c>
      <c r="H1065" s="54">
        <v>0</v>
      </c>
      <c r="I1065" s="54" t="s">
        <v>3306</v>
      </c>
      <c r="J1065" s="54" t="s">
        <v>60</v>
      </c>
    </row>
    <row r="1066" spans="1:10" ht="12.75" customHeight="1" x14ac:dyDescent="0.35">
      <c r="A1066" s="428" t="s">
        <v>757</v>
      </c>
      <c r="B1066" s="429">
        <v>25</v>
      </c>
      <c r="C1066" s="428" t="s">
        <v>756</v>
      </c>
      <c r="D1066" s="428" t="s">
        <v>3352</v>
      </c>
      <c r="E1066" s="54" t="s">
        <v>3353</v>
      </c>
      <c r="F1066" s="54" t="s">
        <v>1121</v>
      </c>
      <c r="G1066" s="54">
        <v>27</v>
      </c>
      <c r="H1066" s="54">
        <v>0</v>
      </c>
      <c r="I1066" s="54" t="s">
        <v>3306</v>
      </c>
      <c r="J1066" s="54" t="s">
        <v>60</v>
      </c>
    </row>
    <row r="1067" spans="1:10" ht="12.75" customHeight="1" x14ac:dyDescent="0.35">
      <c r="A1067" s="428" t="s">
        <v>757</v>
      </c>
      <c r="B1067" s="429">
        <v>26</v>
      </c>
      <c r="C1067" s="428" t="s">
        <v>756</v>
      </c>
      <c r="D1067" s="428" t="s">
        <v>3354</v>
      </c>
      <c r="E1067" s="54" t="s">
        <v>3355</v>
      </c>
      <c r="F1067" s="54" t="s">
        <v>1121</v>
      </c>
      <c r="G1067" s="54">
        <v>51.000000000000007</v>
      </c>
      <c r="H1067" s="54">
        <v>9</v>
      </c>
      <c r="I1067" s="54" t="s">
        <v>3306</v>
      </c>
      <c r="J1067" s="54" t="s">
        <v>60</v>
      </c>
    </row>
    <row r="1068" spans="1:10" ht="12.75" customHeight="1" x14ac:dyDescent="0.35">
      <c r="A1068" s="428" t="s">
        <v>757</v>
      </c>
      <c r="B1068" s="429">
        <v>27</v>
      </c>
      <c r="C1068" s="428" t="s">
        <v>756</v>
      </c>
      <c r="D1068" s="428" t="s">
        <v>3356</v>
      </c>
      <c r="E1068" s="54" t="s">
        <v>3357</v>
      </c>
      <c r="F1068" s="54" t="s">
        <v>1121</v>
      </c>
      <c r="G1068" s="54">
        <v>42.000000000000007</v>
      </c>
      <c r="H1068" s="54">
        <v>0</v>
      </c>
      <c r="I1068" s="54" t="s">
        <v>3306</v>
      </c>
      <c r="J1068" s="54" t="s">
        <v>60</v>
      </c>
    </row>
    <row r="1069" spans="1:10" ht="12.75" customHeight="1" x14ac:dyDescent="0.35">
      <c r="A1069" s="428" t="s">
        <v>757</v>
      </c>
      <c r="B1069" s="429">
        <v>28</v>
      </c>
      <c r="C1069" s="428" t="s">
        <v>756</v>
      </c>
      <c r="D1069" s="428" t="s">
        <v>3358</v>
      </c>
      <c r="E1069" s="54" t="s">
        <v>3359</v>
      </c>
      <c r="F1069" s="54" t="s">
        <v>1121</v>
      </c>
      <c r="G1069" s="54">
        <v>22.999999999999993</v>
      </c>
      <c r="H1069" s="54">
        <v>0</v>
      </c>
      <c r="I1069" s="54" t="s">
        <v>3306</v>
      </c>
      <c r="J1069" s="54" t="s">
        <v>60</v>
      </c>
    </row>
    <row r="1070" spans="1:10" ht="12.75" customHeight="1" x14ac:dyDescent="0.35">
      <c r="A1070" s="428" t="s">
        <v>757</v>
      </c>
      <c r="B1070" s="429">
        <v>29</v>
      </c>
      <c r="C1070" s="428" t="s">
        <v>756</v>
      </c>
      <c r="D1070" s="428" t="s">
        <v>3360</v>
      </c>
      <c r="E1070" s="54" t="s">
        <v>3361</v>
      </c>
      <c r="F1070" s="54" t="s">
        <v>1121</v>
      </c>
      <c r="G1070" s="54">
        <v>14.999999999999998</v>
      </c>
      <c r="H1070" s="54">
        <v>0</v>
      </c>
      <c r="I1070" s="54" t="s">
        <v>3306</v>
      </c>
      <c r="J1070" s="54" t="s">
        <v>60</v>
      </c>
    </row>
    <row r="1071" spans="1:10" ht="12.75" customHeight="1" x14ac:dyDescent="0.35">
      <c r="A1071" s="428" t="s">
        <v>757</v>
      </c>
      <c r="B1071" s="429">
        <v>30</v>
      </c>
      <c r="C1071" s="428" t="s">
        <v>756</v>
      </c>
      <c r="D1071" s="428" t="s">
        <v>3362</v>
      </c>
      <c r="E1071" s="54" t="s">
        <v>3363</v>
      </c>
      <c r="F1071" s="54" t="s">
        <v>1121</v>
      </c>
      <c r="G1071" s="54">
        <v>27</v>
      </c>
      <c r="H1071" s="54">
        <v>0</v>
      </c>
      <c r="I1071" s="54" t="s">
        <v>3306</v>
      </c>
      <c r="J1071" s="54" t="s">
        <v>60</v>
      </c>
    </row>
    <row r="1072" spans="1:10" ht="12.75" customHeight="1" x14ac:dyDescent="0.35">
      <c r="A1072" s="428" t="s">
        <v>757</v>
      </c>
      <c r="B1072" s="429">
        <v>31</v>
      </c>
      <c r="C1072" s="428" t="s">
        <v>756</v>
      </c>
      <c r="D1072" s="428" t="s">
        <v>3364</v>
      </c>
      <c r="E1072" s="54" t="s">
        <v>3365</v>
      </c>
      <c r="F1072" s="54" t="s">
        <v>1121</v>
      </c>
      <c r="G1072" s="54">
        <v>14.999999999999995</v>
      </c>
      <c r="H1072" s="54">
        <v>0</v>
      </c>
      <c r="I1072" s="54" t="s">
        <v>3306</v>
      </c>
      <c r="J1072" s="54" t="s">
        <v>60</v>
      </c>
    </row>
    <row r="1073" spans="1:10" ht="12.75" customHeight="1" x14ac:dyDescent="0.35">
      <c r="A1073" s="428" t="s">
        <v>757</v>
      </c>
      <c r="B1073" s="429">
        <v>32</v>
      </c>
      <c r="C1073" s="428" t="s">
        <v>756</v>
      </c>
      <c r="D1073" s="428" t="s">
        <v>3366</v>
      </c>
      <c r="E1073" s="54" t="s">
        <v>3367</v>
      </c>
      <c r="F1073" s="54" t="s">
        <v>1121</v>
      </c>
      <c r="G1073" s="54">
        <v>27</v>
      </c>
      <c r="H1073" s="54">
        <v>0</v>
      </c>
      <c r="I1073" s="54" t="s">
        <v>3306</v>
      </c>
      <c r="J1073" s="54" t="s">
        <v>60</v>
      </c>
    </row>
    <row r="1074" spans="1:10" ht="12.75" customHeight="1" x14ac:dyDescent="0.35">
      <c r="A1074" s="428" t="s">
        <v>757</v>
      </c>
      <c r="B1074" s="429">
        <v>33</v>
      </c>
      <c r="C1074" s="428" t="s">
        <v>756</v>
      </c>
      <c r="D1074" s="428" t="s">
        <v>3368</v>
      </c>
      <c r="E1074" s="54" t="s">
        <v>3369</v>
      </c>
      <c r="F1074" s="54" t="s">
        <v>1121</v>
      </c>
      <c r="G1074" s="54">
        <v>14.999999999999995</v>
      </c>
      <c r="H1074" s="54">
        <v>0</v>
      </c>
      <c r="I1074" s="54" t="s">
        <v>3306</v>
      </c>
      <c r="J1074" s="54" t="s">
        <v>60</v>
      </c>
    </row>
    <row r="1075" spans="1:10" ht="12.75" customHeight="1" x14ac:dyDescent="0.35">
      <c r="A1075" s="428" t="s">
        <v>757</v>
      </c>
      <c r="B1075" s="429">
        <v>34</v>
      </c>
      <c r="C1075" s="428" t="s">
        <v>756</v>
      </c>
      <c r="D1075" s="428" t="s">
        <v>3370</v>
      </c>
      <c r="E1075" s="54" t="s">
        <v>3371</v>
      </c>
      <c r="F1075" s="54" t="s">
        <v>1121</v>
      </c>
      <c r="G1075" s="54">
        <v>42</v>
      </c>
      <c r="H1075" s="54">
        <v>0</v>
      </c>
      <c r="I1075" s="54" t="s">
        <v>3306</v>
      </c>
      <c r="J1075" s="54" t="s">
        <v>60</v>
      </c>
    </row>
    <row r="1076" spans="1:10" ht="12.75" customHeight="1" x14ac:dyDescent="0.35">
      <c r="A1076" s="428" t="s">
        <v>757</v>
      </c>
      <c r="B1076" s="429">
        <v>35</v>
      </c>
      <c r="C1076" s="428" t="s">
        <v>756</v>
      </c>
      <c r="D1076" s="428" t="s">
        <v>3372</v>
      </c>
      <c r="E1076" s="54" t="s">
        <v>3373</v>
      </c>
      <c r="F1076" s="54" t="s">
        <v>1121</v>
      </c>
      <c r="G1076" s="54">
        <v>27</v>
      </c>
      <c r="H1076" s="54">
        <v>0</v>
      </c>
      <c r="I1076" s="54" t="s">
        <v>3306</v>
      </c>
      <c r="J1076" s="54" t="s">
        <v>60</v>
      </c>
    </row>
    <row r="1077" spans="1:10" ht="12.75" customHeight="1" x14ac:dyDescent="0.35">
      <c r="A1077" s="428" t="s">
        <v>757</v>
      </c>
      <c r="B1077" s="429">
        <v>36</v>
      </c>
      <c r="C1077" s="428" t="s">
        <v>756</v>
      </c>
      <c r="D1077" s="428" t="s">
        <v>3374</v>
      </c>
      <c r="E1077" s="54" t="s">
        <v>3375</v>
      </c>
      <c r="F1077" s="54" t="s">
        <v>1121</v>
      </c>
      <c r="G1077" s="54">
        <v>8.5</v>
      </c>
      <c r="H1077" s="54">
        <v>0</v>
      </c>
      <c r="I1077" s="54" t="s">
        <v>3376</v>
      </c>
      <c r="J1077" s="54" t="s">
        <v>61</v>
      </c>
    </row>
    <row r="1078" spans="1:10" ht="12.75" customHeight="1" x14ac:dyDescent="0.35">
      <c r="A1078" s="428" t="s">
        <v>757</v>
      </c>
      <c r="B1078" s="429">
        <v>37</v>
      </c>
      <c r="C1078" s="428" t="s">
        <v>756</v>
      </c>
      <c r="D1078" s="428" t="s">
        <v>3377</v>
      </c>
      <c r="E1078" s="54" t="s">
        <v>3378</v>
      </c>
      <c r="F1078" s="54" t="s">
        <v>1121</v>
      </c>
      <c r="G1078" s="54">
        <v>11.500000000000004</v>
      </c>
      <c r="H1078" s="54">
        <v>0</v>
      </c>
      <c r="I1078" s="54" t="s">
        <v>3376</v>
      </c>
      <c r="J1078" s="54" t="s">
        <v>61</v>
      </c>
    </row>
    <row r="1079" spans="1:10" ht="12.75" customHeight="1" x14ac:dyDescent="0.35">
      <c r="A1079" s="428" t="s">
        <v>757</v>
      </c>
      <c r="B1079" s="429">
        <v>38</v>
      </c>
      <c r="C1079" s="428" t="s">
        <v>756</v>
      </c>
      <c r="D1079" s="428" t="s">
        <v>3379</v>
      </c>
      <c r="E1079" s="54" t="s">
        <v>3380</v>
      </c>
      <c r="F1079" s="54" t="s">
        <v>1121</v>
      </c>
      <c r="G1079" s="54">
        <v>6</v>
      </c>
      <c r="H1079" s="54">
        <v>0</v>
      </c>
      <c r="I1079" s="54" t="s">
        <v>3376</v>
      </c>
      <c r="J1079" s="54" t="s">
        <v>61</v>
      </c>
    </row>
    <row r="1080" spans="1:10" ht="12.75" customHeight="1" x14ac:dyDescent="0.35">
      <c r="A1080" s="428" t="s">
        <v>757</v>
      </c>
      <c r="B1080" s="429">
        <v>39</v>
      </c>
      <c r="C1080" s="428" t="s">
        <v>756</v>
      </c>
      <c r="D1080" s="428" t="s">
        <v>3381</v>
      </c>
      <c r="E1080" s="54" t="s">
        <v>3382</v>
      </c>
      <c r="F1080" s="54" t="s">
        <v>1121</v>
      </c>
      <c r="G1080" s="54">
        <v>14</v>
      </c>
      <c r="H1080" s="54">
        <v>0</v>
      </c>
      <c r="I1080" s="54" t="s">
        <v>3376</v>
      </c>
      <c r="J1080" s="54" t="s">
        <v>61</v>
      </c>
    </row>
    <row r="1081" spans="1:10" ht="12.75" customHeight="1" x14ac:dyDescent="0.35">
      <c r="A1081" s="428" t="s">
        <v>757</v>
      </c>
      <c r="B1081" s="429">
        <v>40</v>
      </c>
      <c r="C1081" s="428" t="s">
        <v>756</v>
      </c>
      <c r="D1081" s="428" t="s">
        <v>3383</v>
      </c>
      <c r="E1081" s="54" t="s">
        <v>3384</v>
      </c>
      <c r="F1081" s="54" t="s">
        <v>1121</v>
      </c>
      <c r="G1081" s="54">
        <v>25.75</v>
      </c>
      <c r="H1081" s="54">
        <v>0</v>
      </c>
      <c r="I1081" s="54" t="s">
        <v>3376</v>
      </c>
      <c r="J1081" s="54" t="s">
        <v>61</v>
      </c>
    </row>
    <row r="1082" spans="1:10" ht="12.75" customHeight="1" x14ac:dyDescent="0.35">
      <c r="A1082" s="428" t="s">
        <v>757</v>
      </c>
      <c r="B1082" s="429">
        <v>41</v>
      </c>
      <c r="C1082" s="428" t="s">
        <v>756</v>
      </c>
      <c r="D1082" s="428" t="s">
        <v>3385</v>
      </c>
      <c r="E1082" s="54" t="s">
        <v>3386</v>
      </c>
      <c r="F1082" s="54" t="s">
        <v>1121</v>
      </c>
      <c r="G1082" s="54">
        <v>13.000000000000005</v>
      </c>
      <c r="H1082" s="54">
        <v>0</v>
      </c>
      <c r="I1082" s="54" t="s">
        <v>3376</v>
      </c>
      <c r="J1082" s="54" t="s">
        <v>61</v>
      </c>
    </row>
    <row r="1083" spans="1:10" ht="12.75" customHeight="1" x14ac:dyDescent="0.35">
      <c r="A1083" s="428" t="s">
        <v>757</v>
      </c>
      <c r="B1083" s="429">
        <v>42</v>
      </c>
      <c r="C1083" s="428" t="s">
        <v>756</v>
      </c>
      <c r="D1083" s="428" t="s">
        <v>3387</v>
      </c>
      <c r="E1083" s="54" t="s">
        <v>3388</v>
      </c>
      <c r="F1083" s="54" t="s">
        <v>1121</v>
      </c>
      <c r="G1083" s="54">
        <v>7.4999999999999982</v>
      </c>
      <c r="H1083" s="54">
        <v>0</v>
      </c>
      <c r="I1083" s="54" t="s">
        <v>3376</v>
      </c>
      <c r="J1083" s="54" t="s">
        <v>61</v>
      </c>
    </row>
    <row r="1084" spans="1:10" ht="12.75" customHeight="1" x14ac:dyDescent="0.35">
      <c r="A1084" s="428" t="s">
        <v>757</v>
      </c>
      <c r="B1084" s="429">
        <v>43</v>
      </c>
      <c r="C1084" s="428" t="s">
        <v>756</v>
      </c>
      <c r="D1084" s="428" t="s">
        <v>3389</v>
      </c>
      <c r="E1084" s="54" t="s">
        <v>3390</v>
      </c>
      <c r="F1084" s="54" t="s">
        <v>1121</v>
      </c>
      <c r="G1084" s="54">
        <v>14.000000000000004</v>
      </c>
      <c r="H1084" s="54">
        <v>0</v>
      </c>
      <c r="I1084" s="54" t="s">
        <v>3376</v>
      </c>
      <c r="J1084" s="54" t="s">
        <v>61</v>
      </c>
    </row>
    <row r="1085" spans="1:10" ht="12.75" customHeight="1" x14ac:dyDescent="0.35">
      <c r="A1085" s="428" t="s">
        <v>757</v>
      </c>
      <c r="B1085" s="429">
        <v>44</v>
      </c>
      <c r="C1085" s="428" t="s">
        <v>756</v>
      </c>
      <c r="D1085" s="428" t="s">
        <v>3391</v>
      </c>
      <c r="E1085" s="54" t="s">
        <v>3392</v>
      </c>
      <c r="F1085" s="54" t="s">
        <v>1121</v>
      </c>
      <c r="G1085" s="54">
        <v>21.499999999999993</v>
      </c>
      <c r="H1085" s="54">
        <v>0</v>
      </c>
      <c r="I1085" s="54" t="s">
        <v>3376</v>
      </c>
      <c r="J1085" s="54" t="s">
        <v>61</v>
      </c>
    </row>
    <row r="1086" spans="1:10" ht="12.75" customHeight="1" x14ac:dyDescent="0.35">
      <c r="A1086" s="428" t="s">
        <v>757</v>
      </c>
      <c r="B1086" s="429">
        <v>45</v>
      </c>
      <c r="C1086" s="428" t="s">
        <v>756</v>
      </c>
      <c r="D1086" s="428" t="s">
        <v>3393</v>
      </c>
      <c r="E1086" s="54" t="s">
        <v>3394</v>
      </c>
      <c r="F1086" s="54" t="s">
        <v>1121</v>
      </c>
      <c r="G1086" s="54">
        <v>8</v>
      </c>
      <c r="H1086" s="54">
        <v>0</v>
      </c>
      <c r="I1086" s="54" t="s">
        <v>3376</v>
      </c>
      <c r="J1086" s="54" t="s">
        <v>61</v>
      </c>
    </row>
    <row r="1087" spans="1:10" ht="12.75" customHeight="1" x14ac:dyDescent="0.35">
      <c r="A1087" s="428" t="s">
        <v>757</v>
      </c>
      <c r="B1087" s="429">
        <v>46</v>
      </c>
      <c r="C1087" s="428" t="s">
        <v>756</v>
      </c>
      <c r="D1087" s="428" t="s">
        <v>3395</v>
      </c>
      <c r="E1087" s="54" t="s">
        <v>3396</v>
      </c>
      <c r="F1087" s="54" t="s">
        <v>1121</v>
      </c>
      <c r="G1087" s="54">
        <v>10</v>
      </c>
      <c r="H1087" s="54">
        <v>0</v>
      </c>
      <c r="I1087" s="54" t="s">
        <v>3376</v>
      </c>
      <c r="J1087" s="54" t="s">
        <v>61</v>
      </c>
    </row>
    <row r="1088" spans="1:10" ht="12.75" customHeight="1" x14ac:dyDescent="0.35">
      <c r="A1088" s="428" t="s">
        <v>757</v>
      </c>
      <c r="B1088" s="429">
        <v>47</v>
      </c>
      <c r="C1088" s="428" t="s">
        <v>756</v>
      </c>
      <c r="D1088" s="428" t="s">
        <v>3397</v>
      </c>
      <c r="E1088" s="54" t="s">
        <v>3398</v>
      </c>
      <c r="F1088" s="54" t="s">
        <v>1121</v>
      </c>
      <c r="G1088" s="54">
        <v>27</v>
      </c>
      <c r="H1088" s="54">
        <v>0</v>
      </c>
      <c r="I1088" s="54" t="s">
        <v>45</v>
      </c>
      <c r="J1088" s="54" t="s">
        <v>61</v>
      </c>
    </row>
    <row r="1089" spans="1:10" ht="12.75" customHeight="1" x14ac:dyDescent="0.35">
      <c r="A1089" s="428" t="s">
        <v>861</v>
      </c>
      <c r="B1089" s="429">
        <v>1</v>
      </c>
      <c r="C1089" s="428" t="s">
        <v>860</v>
      </c>
      <c r="D1089" s="428" t="s">
        <v>3399</v>
      </c>
      <c r="E1089" s="54" t="s">
        <v>3400</v>
      </c>
      <c r="F1089" s="54" t="s">
        <v>1121</v>
      </c>
      <c r="G1089" s="54">
        <v>50</v>
      </c>
      <c r="H1089" s="54">
        <v>0</v>
      </c>
      <c r="I1089" s="54" t="s">
        <v>43</v>
      </c>
      <c r="J1089" s="54" t="s">
        <v>60</v>
      </c>
    </row>
    <row r="1090" spans="1:10" ht="12.75" customHeight="1" x14ac:dyDescent="0.35">
      <c r="A1090" s="428" t="s">
        <v>861</v>
      </c>
      <c r="B1090" s="429">
        <v>2</v>
      </c>
      <c r="C1090" s="428" t="s">
        <v>860</v>
      </c>
      <c r="D1090" s="428" t="s">
        <v>3401</v>
      </c>
      <c r="E1090" s="54" t="s">
        <v>3402</v>
      </c>
      <c r="F1090" s="54" t="s">
        <v>1121</v>
      </c>
      <c r="G1090" s="54">
        <v>50</v>
      </c>
      <c r="H1090" s="54">
        <v>0</v>
      </c>
      <c r="I1090" s="54" t="s">
        <v>43</v>
      </c>
      <c r="J1090" s="54" t="s">
        <v>60</v>
      </c>
    </row>
    <row r="1091" spans="1:10" ht="12.75" customHeight="1" x14ac:dyDescent="0.35">
      <c r="A1091" s="428" t="s">
        <v>861</v>
      </c>
      <c r="B1091" s="429">
        <v>3</v>
      </c>
      <c r="C1091" s="428" t="s">
        <v>860</v>
      </c>
      <c r="D1091" s="428" t="s">
        <v>3403</v>
      </c>
      <c r="E1091" s="54" t="s">
        <v>1198</v>
      </c>
      <c r="F1091" s="54" t="s">
        <v>1121</v>
      </c>
      <c r="G1091" s="54">
        <v>50</v>
      </c>
      <c r="H1091" s="54">
        <v>0</v>
      </c>
      <c r="I1091" s="54" t="s">
        <v>43</v>
      </c>
      <c r="J1091" s="54" t="s">
        <v>60</v>
      </c>
    </row>
    <row r="1092" spans="1:10" ht="12.75" customHeight="1" x14ac:dyDescent="0.35">
      <c r="A1092" s="428" t="s">
        <v>861</v>
      </c>
      <c r="B1092" s="429">
        <v>4</v>
      </c>
      <c r="C1092" s="428" t="s">
        <v>860</v>
      </c>
      <c r="D1092" s="428" t="s">
        <v>3404</v>
      </c>
      <c r="E1092" s="54" t="s">
        <v>3405</v>
      </c>
      <c r="F1092" s="54" t="s">
        <v>1121</v>
      </c>
      <c r="G1092" s="54">
        <v>24</v>
      </c>
      <c r="H1092" s="54">
        <v>0</v>
      </c>
      <c r="I1092" s="54" t="s">
        <v>43</v>
      </c>
      <c r="J1092" s="54" t="s">
        <v>60</v>
      </c>
    </row>
    <row r="1093" spans="1:10" ht="12.75" customHeight="1" x14ac:dyDescent="0.35">
      <c r="A1093" s="428" t="s">
        <v>861</v>
      </c>
      <c r="B1093" s="429">
        <v>5</v>
      </c>
      <c r="C1093" s="428" t="s">
        <v>860</v>
      </c>
      <c r="D1093" s="428" t="s">
        <v>3406</v>
      </c>
      <c r="E1093" s="54" t="s">
        <v>3407</v>
      </c>
      <c r="F1093" s="54" t="s">
        <v>1121</v>
      </c>
      <c r="G1093" s="54">
        <v>50</v>
      </c>
      <c r="H1093" s="54">
        <v>0</v>
      </c>
      <c r="I1093" s="54" t="s">
        <v>43</v>
      </c>
      <c r="J1093" s="54" t="s">
        <v>60</v>
      </c>
    </row>
    <row r="1094" spans="1:10" ht="12.75" customHeight="1" x14ac:dyDescent="0.35">
      <c r="A1094" s="428" t="s">
        <v>861</v>
      </c>
      <c r="B1094" s="429">
        <v>6</v>
      </c>
      <c r="C1094" s="428" t="s">
        <v>860</v>
      </c>
      <c r="D1094" s="428" t="s">
        <v>3408</v>
      </c>
      <c r="E1094" s="54" t="s">
        <v>3409</v>
      </c>
      <c r="F1094" s="54" t="s">
        <v>1121</v>
      </c>
      <c r="G1094" s="54">
        <v>24</v>
      </c>
      <c r="H1094" s="54">
        <v>0</v>
      </c>
      <c r="I1094" s="54" t="s">
        <v>43</v>
      </c>
      <c r="J1094" s="54" t="s">
        <v>60</v>
      </c>
    </row>
    <row r="1095" spans="1:10" ht="12.75" customHeight="1" x14ac:dyDescent="0.35">
      <c r="A1095" s="428" t="s">
        <v>861</v>
      </c>
      <c r="B1095" s="429">
        <v>7</v>
      </c>
      <c r="C1095" s="428" t="s">
        <v>860</v>
      </c>
      <c r="D1095" s="428" t="s">
        <v>3410</v>
      </c>
      <c r="E1095" s="54" t="s">
        <v>3411</v>
      </c>
      <c r="F1095" s="54" t="s">
        <v>1121</v>
      </c>
      <c r="G1095" s="54">
        <v>24</v>
      </c>
      <c r="H1095" s="54">
        <v>0</v>
      </c>
      <c r="I1095" s="54" t="s">
        <v>43</v>
      </c>
      <c r="J1095" s="54" t="s">
        <v>60</v>
      </c>
    </row>
    <row r="1096" spans="1:10" ht="12.75" customHeight="1" x14ac:dyDescent="0.35">
      <c r="A1096" s="428" t="s">
        <v>861</v>
      </c>
      <c r="B1096" s="429">
        <v>8</v>
      </c>
      <c r="C1096" s="428" t="s">
        <v>860</v>
      </c>
      <c r="D1096" s="428" t="s">
        <v>3412</v>
      </c>
      <c r="E1096" s="54" t="s">
        <v>3413</v>
      </c>
      <c r="F1096" s="54" t="s">
        <v>1121</v>
      </c>
      <c r="G1096" s="54">
        <v>24</v>
      </c>
      <c r="H1096" s="54">
        <v>0</v>
      </c>
      <c r="I1096" s="54" t="s">
        <v>43</v>
      </c>
      <c r="J1096" s="54" t="s">
        <v>60</v>
      </c>
    </row>
    <row r="1097" spans="1:10" ht="12.75" customHeight="1" x14ac:dyDescent="0.35">
      <c r="A1097" s="428" t="s">
        <v>861</v>
      </c>
      <c r="B1097" s="429">
        <v>9</v>
      </c>
      <c r="C1097" s="428" t="s">
        <v>860</v>
      </c>
      <c r="D1097" s="428" t="s">
        <v>3414</v>
      </c>
      <c r="E1097" s="54" t="s">
        <v>3415</v>
      </c>
      <c r="F1097" s="54" t="s">
        <v>1121</v>
      </c>
      <c r="G1097" s="54">
        <v>50</v>
      </c>
      <c r="H1097" s="54">
        <v>0</v>
      </c>
      <c r="I1097" s="54" t="s">
        <v>43</v>
      </c>
      <c r="J1097" s="54" t="s">
        <v>60</v>
      </c>
    </row>
    <row r="1098" spans="1:10" ht="12.75" customHeight="1" x14ac:dyDescent="0.35">
      <c r="A1098" s="428" t="s">
        <v>861</v>
      </c>
      <c r="B1098" s="429">
        <v>10</v>
      </c>
      <c r="C1098" s="428" t="s">
        <v>860</v>
      </c>
      <c r="D1098" s="428" t="s">
        <v>3416</v>
      </c>
      <c r="E1098" s="54" t="s">
        <v>3417</v>
      </c>
      <c r="F1098" s="54" t="s">
        <v>1121</v>
      </c>
      <c r="G1098" s="54">
        <v>24</v>
      </c>
      <c r="H1098" s="54">
        <v>0</v>
      </c>
      <c r="I1098" s="54" t="s">
        <v>43</v>
      </c>
      <c r="J1098" s="54" t="s">
        <v>60</v>
      </c>
    </row>
    <row r="1099" spans="1:10" ht="12.75" customHeight="1" x14ac:dyDescent="0.35">
      <c r="A1099" s="428" t="s">
        <v>775</v>
      </c>
      <c r="B1099" s="429">
        <v>1</v>
      </c>
      <c r="C1099" s="428" t="s">
        <v>774</v>
      </c>
      <c r="D1099" s="428" t="s">
        <v>3418</v>
      </c>
      <c r="E1099" s="54" t="s">
        <v>1371</v>
      </c>
      <c r="F1099" s="54" t="s">
        <v>1121</v>
      </c>
      <c r="G1099" s="54">
        <v>47</v>
      </c>
      <c r="H1099" s="54">
        <v>0</v>
      </c>
      <c r="I1099" s="54" t="s">
        <v>43</v>
      </c>
      <c r="J1099" s="54" t="s">
        <v>60</v>
      </c>
    </row>
    <row r="1100" spans="1:10" ht="12.75" customHeight="1" x14ac:dyDescent="0.35">
      <c r="A1100" s="428" t="s">
        <v>775</v>
      </c>
      <c r="B1100" s="429">
        <v>2</v>
      </c>
      <c r="C1100" s="428" t="s">
        <v>774</v>
      </c>
      <c r="D1100" s="428" t="s">
        <v>3419</v>
      </c>
      <c r="E1100" s="54" t="s">
        <v>3420</v>
      </c>
      <c r="F1100" s="54" t="s">
        <v>1121</v>
      </c>
      <c r="G1100" s="54">
        <v>30</v>
      </c>
      <c r="H1100" s="54">
        <v>0</v>
      </c>
      <c r="I1100" s="54" t="s">
        <v>43</v>
      </c>
      <c r="J1100" s="54" t="s">
        <v>60</v>
      </c>
    </row>
    <row r="1101" spans="1:10" ht="12.75" customHeight="1" x14ac:dyDescent="0.35">
      <c r="A1101" s="428" t="s">
        <v>775</v>
      </c>
      <c r="B1101" s="429">
        <v>3</v>
      </c>
      <c r="C1101" s="428" t="s">
        <v>774</v>
      </c>
      <c r="D1101" s="428" t="s">
        <v>3421</v>
      </c>
      <c r="E1101" s="54" t="s">
        <v>3422</v>
      </c>
      <c r="F1101" s="54" t="s">
        <v>1121</v>
      </c>
      <c r="G1101" s="54">
        <v>19.75</v>
      </c>
      <c r="H1101" s="54">
        <v>0</v>
      </c>
      <c r="I1101" s="54" t="s">
        <v>43</v>
      </c>
      <c r="J1101" s="54" t="s">
        <v>60</v>
      </c>
    </row>
    <row r="1102" spans="1:10" ht="12.75" customHeight="1" x14ac:dyDescent="0.35">
      <c r="A1102" s="428" t="s">
        <v>775</v>
      </c>
      <c r="B1102" s="429">
        <v>4</v>
      </c>
      <c r="C1102" s="428" t="s">
        <v>774</v>
      </c>
      <c r="D1102" s="428" t="s">
        <v>3423</v>
      </c>
      <c r="E1102" s="54" t="s">
        <v>3424</v>
      </c>
      <c r="F1102" s="54" t="s">
        <v>1121</v>
      </c>
      <c r="G1102" s="54">
        <v>31.5</v>
      </c>
      <c r="H1102" s="54">
        <v>0</v>
      </c>
      <c r="I1102" s="54" t="s">
        <v>43</v>
      </c>
      <c r="J1102" s="54" t="s">
        <v>60</v>
      </c>
    </row>
    <row r="1103" spans="1:10" ht="12.75" customHeight="1" x14ac:dyDescent="0.35">
      <c r="A1103" s="428" t="s">
        <v>775</v>
      </c>
      <c r="B1103" s="429">
        <v>5</v>
      </c>
      <c r="C1103" s="428" t="s">
        <v>774</v>
      </c>
      <c r="D1103" s="428" t="s">
        <v>3425</v>
      </c>
      <c r="E1103" s="54" t="s">
        <v>3426</v>
      </c>
      <c r="F1103" s="54" t="s">
        <v>1121</v>
      </c>
      <c r="G1103" s="54">
        <v>28.5</v>
      </c>
      <c r="H1103" s="54">
        <v>0</v>
      </c>
      <c r="I1103" s="54" t="s">
        <v>43</v>
      </c>
      <c r="J1103" s="54" t="s">
        <v>60</v>
      </c>
    </row>
    <row r="1104" spans="1:10" ht="12.75" customHeight="1" x14ac:dyDescent="0.35">
      <c r="A1104" s="428" t="s">
        <v>1103</v>
      </c>
      <c r="B1104" s="429">
        <v>1</v>
      </c>
      <c r="C1104" s="428" t="s">
        <v>1102</v>
      </c>
      <c r="D1104" s="428" t="s">
        <v>3427</v>
      </c>
      <c r="E1104" s="54" t="s">
        <v>3428</v>
      </c>
      <c r="F1104" s="54" t="s">
        <v>1121</v>
      </c>
      <c r="G1104" s="54">
        <v>12</v>
      </c>
      <c r="H1104" s="54">
        <v>0</v>
      </c>
      <c r="I1104" s="54" t="s">
        <v>43</v>
      </c>
      <c r="J1104" s="54" t="s">
        <v>60</v>
      </c>
    </row>
    <row r="1105" spans="1:10" ht="12.75" customHeight="1" x14ac:dyDescent="0.35">
      <c r="A1105" s="428" t="s">
        <v>1103</v>
      </c>
      <c r="B1105" s="429">
        <v>2</v>
      </c>
      <c r="C1105" s="428" t="s">
        <v>1102</v>
      </c>
      <c r="D1105" s="428" t="s">
        <v>3429</v>
      </c>
      <c r="E1105" s="54" t="s">
        <v>3430</v>
      </c>
      <c r="F1105" s="54" t="s">
        <v>1121</v>
      </c>
      <c r="G1105" s="54">
        <v>33</v>
      </c>
      <c r="H1105" s="54">
        <v>0</v>
      </c>
      <c r="I1105" s="54" t="s">
        <v>43</v>
      </c>
      <c r="J1105" s="54" t="s">
        <v>60</v>
      </c>
    </row>
    <row r="1106" spans="1:10" ht="12.75" customHeight="1" x14ac:dyDescent="0.35">
      <c r="A1106" s="428" t="s">
        <v>1103</v>
      </c>
      <c r="B1106" s="429">
        <v>3</v>
      </c>
      <c r="C1106" s="428" t="s">
        <v>1102</v>
      </c>
      <c r="D1106" s="428" t="s">
        <v>3431</v>
      </c>
      <c r="E1106" s="54" t="s">
        <v>3432</v>
      </c>
      <c r="F1106" s="54" t="s">
        <v>1121</v>
      </c>
      <c r="G1106" s="54">
        <v>13</v>
      </c>
      <c r="H1106" s="54">
        <v>0</v>
      </c>
      <c r="I1106" s="54" t="s">
        <v>43</v>
      </c>
      <c r="J1106" s="54" t="s">
        <v>60</v>
      </c>
    </row>
    <row r="1107" spans="1:10" ht="12.75" customHeight="1" x14ac:dyDescent="0.35">
      <c r="A1107" s="428" t="s">
        <v>1103</v>
      </c>
      <c r="B1107" s="429">
        <v>4</v>
      </c>
      <c r="C1107" s="428" t="s">
        <v>1102</v>
      </c>
      <c r="D1107" s="428" t="s">
        <v>3433</v>
      </c>
      <c r="E1107" s="54" t="s">
        <v>3434</v>
      </c>
      <c r="F1107" s="54" t="s">
        <v>1121</v>
      </c>
      <c r="G1107" s="54">
        <v>40</v>
      </c>
      <c r="H1107" s="54">
        <v>0</v>
      </c>
      <c r="I1107" s="54" t="s">
        <v>43</v>
      </c>
      <c r="J1107" s="54" t="s">
        <v>60</v>
      </c>
    </row>
    <row r="1108" spans="1:10" ht="12.75" customHeight="1" x14ac:dyDescent="0.35">
      <c r="A1108" s="428" t="s">
        <v>1103</v>
      </c>
      <c r="B1108" s="429">
        <v>5</v>
      </c>
      <c r="C1108" s="428" t="s">
        <v>1102</v>
      </c>
      <c r="D1108" s="428" t="s">
        <v>3435</v>
      </c>
      <c r="E1108" s="54" t="s">
        <v>3436</v>
      </c>
      <c r="F1108" s="54" t="s">
        <v>1121</v>
      </c>
      <c r="G1108" s="54">
        <v>40</v>
      </c>
      <c r="H1108" s="54">
        <v>17.8</v>
      </c>
      <c r="I1108" s="54" t="s">
        <v>43</v>
      </c>
      <c r="J1108" s="54" t="s">
        <v>60</v>
      </c>
    </row>
    <row r="1109" spans="1:10" ht="12.75" customHeight="1" x14ac:dyDescent="0.35">
      <c r="A1109" s="428" t="s">
        <v>1103</v>
      </c>
      <c r="B1109" s="429">
        <v>6</v>
      </c>
      <c r="C1109" s="428" t="s">
        <v>1102</v>
      </c>
      <c r="D1109" s="428" t="s">
        <v>3437</v>
      </c>
      <c r="E1109" s="54" t="s">
        <v>3438</v>
      </c>
      <c r="F1109" s="54" t="s">
        <v>1121</v>
      </c>
      <c r="G1109" s="54">
        <v>49</v>
      </c>
      <c r="H1109" s="54">
        <v>0</v>
      </c>
      <c r="I1109" s="54" t="s">
        <v>43</v>
      </c>
      <c r="J1109" s="54" t="s">
        <v>60</v>
      </c>
    </row>
    <row r="1110" spans="1:10" ht="12.75" customHeight="1" x14ac:dyDescent="0.35">
      <c r="A1110" s="428" t="s">
        <v>1103</v>
      </c>
      <c r="B1110" s="429">
        <v>7</v>
      </c>
      <c r="C1110" s="428" t="s">
        <v>1102</v>
      </c>
      <c r="D1110" s="428" t="s">
        <v>3439</v>
      </c>
      <c r="E1110" s="54" t="s">
        <v>3440</v>
      </c>
      <c r="F1110" s="54" t="s">
        <v>1121</v>
      </c>
      <c r="G1110" s="54">
        <v>52</v>
      </c>
      <c r="H1110" s="54">
        <v>45.5</v>
      </c>
      <c r="I1110" s="54" t="s">
        <v>43</v>
      </c>
      <c r="J1110" s="54" t="s">
        <v>60</v>
      </c>
    </row>
    <row r="1111" spans="1:10" ht="12.75" customHeight="1" x14ac:dyDescent="0.35">
      <c r="A1111" s="428" t="s">
        <v>1103</v>
      </c>
      <c r="B1111" s="429">
        <v>8</v>
      </c>
      <c r="C1111" s="428" t="s">
        <v>1102</v>
      </c>
      <c r="D1111" s="428" t="s">
        <v>3441</v>
      </c>
      <c r="E1111" s="54" t="s">
        <v>3442</v>
      </c>
      <c r="F1111" s="54" t="s">
        <v>1121</v>
      </c>
      <c r="G1111" s="54">
        <v>20</v>
      </c>
      <c r="H1111" s="54">
        <v>0</v>
      </c>
      <c r="I1111" s="54" t="s">
        <v>43</v>
      </c>
      <c r="J1111" s="54" t="s">
        <v>60</v>
      </c>
    </row>
    <row r="1112" spans="1:10" ht="12.75" customHeight="1" x14ac:dyDescent="0.35">
      <c r="A1112" s="428" t="s">
        <v>1103</v>
      </c>
      <c r="B1112" s="429">
        <v>9</v>
      </c>
      <c r="C1112" s="428" t="s">
        <v>1102</v>
      </c>
      <c r="D1112" s="428" t="s">
        <v>3443</v>
      </c>
      <c r="E1112" s="54" t="s">
        <v>3444</v>
      </c>
      <c r="F1112" s="54" t="s">
        <v>1121</v>
      </c>
      <c r="G1112" s="54">
        <v>43.5</v>
      </c>
      <c r="H1112" s="54">
        <v>19</v>
      </c>
      <c r="I1112" s="54" t="s">
        <v>43</v>
      </c>
      <c r="J1112" s="54" t="s">
        <v>60</v>
      </c>
    </row>
    <row r="1113" spans="1:10" ht="12.75" customHeight="1" x14ac:dyDescent="0.35">
      <c r="A1113" s="428" t="s">
        <v>1103</v>
      </c>
      <c r="B1113" s="429">
        <v>10</v>
      </c>
      <c r="C1113" s="428" t="s">
        <v>1102</v>
      </c>
      <c r="D1113" s="428" t="s">
        <v>3445</v>
      </c>
      <c r="E1113" s="54" t="s">
        <v>3446</v>
      </c>
      <c r="F1113" s="54" t="s">
        <v>1121</v>
      </c>
      <c r="G1113" s="54">
        <v>24</v>
      </c>
      <c r="H1113" s="54">
        <v>0</v>
      </c>
      <c r="I1113" s="54" t="s">
        <v>43</v>
      </c>
      <c r="J1113" s="54" t="s">
        <v>60</v>
      </c>
    </row>
    <row r="1114" spans="1:10" ht="12.75" customHeight="1" x14ac:dyDescent="0.35">
      <c r="A1114" s="428" t="s">
        <v>1103</v>
      </c>
      <c r="B1114" s="429">
        <v>11</v>
      </c>
      <c r="C1114" s="428" t="s">
        <v>1102</v>
      </c>
      <c r="D1114" s="428" t="s">
        <v>3447</v>
      </c>
      <c r="E1114" s="54" t="s">
        <v>3448</v>
      </c>
      <c r="F1114" s="54" t="s">
        <v>1121</v>
      </c>
      <c r="G1114" s="54">
        <v>24</v>
      </c>
      <c r="H1114" s="54">
        <v>0</v>
      </c>
      <c r="I1114" s="54" t="s">
        <v>43</v>
      </c>
      <c r="J1114" s="54" t="s">
        <v>60</v>
      </c>
    </row>
    <row r="1115" spans="1:10" ht="12.75" customHeight="1" x14ac:dyDescent="0.35">
      <c r="A1115" s="428" t="s">
        <v>1103</v>
      </c>
      <c r="B1115" s="429">
        <v>12</v>
      </c>
      <c r="C1115" s="428" t="s">
        <v>1102</v>
      </c>
      <c r="D1115" s="428" t="s">
        <v>3449</v>
      </c>
      <c r="E1115" s="54" t="s">
        <v>3450</v>
      </c>
      <c r="F1115" s="54" t="s">
        <v>1121</v>
      </c>
      <c r="G1115" s="54">
        <v>9</v>
      </c>
      <c r="H1115" s="54">
        <v>0</v>
      </c>
      <c r="I1115" s="54" t="s">
        <v>43</v>
      </c>
      <c r="J1115" s="54" t="s">
        <v>60</v>
      </c>
    </row>
    <row r="1116" spans="1:10" ht="12.75" customHeight="1" x14ac:dyDescent="0.35">
      <c r="A1116" s="428" t="s">
        <v>1103</v>
      </c>
      <c r="B1116" s="429">
        <v>13</v>
      </c>
      <c r="C1116" s="428" t="s">
        <v>1102</v>
      </c>
      <c r="D1116" s="428" t="s">
        <v>3451</v>
      </c>
      <c r="E1116" s="54" t="s">
        <v>3452</v>
      </c>
      <c r="F1116" s="54" t="s">
        <v>1121</v>
      </c>
      <c r="G1116" s="54">
        <v>16</v>
      </c>
      <c r="H1116" s="54">
        <v>0</v>
      </c>
      <c r="I1116" s="54" t="s">
        <v>43</v>
      </c>
      <c r="J1116" s="54" t="s">
        <v>60</v>
      </c>
    </row>
    <row r="1117" spans="1:10" ht="12.75" customHeight="1" x14ac:dyDescent="0.35">
      <c r="A1117" s="428" t="s">
        <v>1103</v>
      </c>
      <c r="B1117" s="429">
        <v>14</v>
      </c>
      <c r="C1117" s="428" t="s">
        <v>1102</v>
      </c>
      <c r="D1117" s="428" t="s">
        <v>3453</v>
      </c>
      <c r="E1117" s="54" t="s">
        <v>3454</v>
      </c>
      <c r="F1117" s="54" t="s">
        <v>1121</v>
      </c>
      <c r="G1117" s="54">
        <v>33</v>
      </c>
      <c r="H1117" s="54">
        <v>0</v>
      </c>
      <c r="I1117" s="54" t="s">
        <v>43</v>
      </c>
      <c r="J1117" s="54" t="s">
        <v>60</v>
      </c>
    </row>
    <row r="1118" spans="1:10" ht="12.75" customHeight="1" x14ac:dyDescent="0.35">
      <c r="A1118" s="428" t="s">
        <v>1103</v>
      </c>
      <c r="B1118" s="429">
        <v>15</v>
      </c>
      <c r="C1118" s="428" t="s">
        <v>1102</v>
      </c>
      <c r="D1118" s="428" t="s">
        <v>3455</v>
      </c>
      <c r="E1118" s="54" t="s">
        <v>3456</v>
      </c>
      <c r="F1118" s="54" t="s">
        <v>1121</v>
      </c>
      <c r="G1118" s="54">
        <v>12</v>
      </c>
      <c r="H1118" s="54">
        <v>0</v>
      </c>
      <c r="I1118" s="54" t="s">
        <v>43</v>
      </c>
      <c r="J1118" s="54" t="s">
        <v>60</v>
      </c>
    </row>
    <row r="1119" spans="1:10" ht="12.75" customHeight="1" x14ac:dyDescent="0.35">
      <c r="A1119" s="428" t="s">
        <v>1103</v>
      </c>
      <c r="B1119" s="429">
        <v>16</v>
      </c>
      <c r="C1119" s="428" t="s">
        <v>1102</v>
      </c>
      <c r="D1119" s="428" t="s">
        <v>3457</v>
      </c>
      <c r="E1119" s="54" t="s">
        <v>3458</v>
      </c>
      <c r="F1119" s="54" t="s">
        <v>1121</v>
      </c>
      <c r="G1119" s="54">
        <v>33</v>
      </c>
      <c r="H1119" s="54">
        <v>0</v>
      </c>
      <c r="I1119" s="54" t="s">
        <v>43</v>
      </c>
      <c r="J1119" s="54" t="s">
        <v>60</v>
      </c>
    </row>
    <row r="1120" spans="1:10" ht="12.75" customHeight="1" x14ac:dyDescent="0.35">
      <c r="A1120" s="428" t="s">
        <v>1103</v>
      </c>
      <c r="B1120" s="429">
        <v>17</v>
      </c>
      <c r="C1120" s="428" t="s">
        <v>1102</v>
      </c>
      <c r="D1120" s="428" t="s">
        <v>3459</v>
      </c>
      <c r="E1120" s="54" t="s">
        <v>3460</v>
      </c>
      <c r="F1120" s="54" t="s">
        <v>1121</v>
      </c>
      <c r="G1120" s="54">
        <v>40</v>
      </c>
      <c r="H1120" s="54">
        <v>0</v>
      </c>
      <c r="I1120" s="54" t="s">
        <v>43</v>
      </c>
      <c r="J1120" s="54" t="s">
        <v>60</v>
      </c>
    </row>
    <row r="1121" spans="1:10" ht="12.75" customHeight="1" x14ac:dyDescent="0.35">
      <c r="A1121" s="428" t="s">
        <v>1103</v>
      </c>
      <c r="B1121" s="429">
        <v>18</v>
      </c>
      <c r="C1121" s="428" t="s">
        <v>1102</v>
      </c>
      <c r="D1121" s="428" t="s">
        <v>3461</v>
      </c>
      <c r="E1121" s="54" t="s">
        <v>3462</v>
      </c>
      <c r="F1121" s="54" t="s">
        <v>1121</v>
      </c>
      <c r="G1121" s="54">
        <v>38.5</v>
      </c>
      <c r="H1121" s="54">
        <v>0</v>
      </c>
      <c r="I1121" s="54" t="s">
        <v>43</v>
      </c>
      <c r="J1121" s="54" t="s">
        <v>60</v>
      </c>
    </row>
    <row r="1122" spans="1:10" ht="12.75" customHeight="1" x14ac:dyDescent="0.35">
      <c r="A1122" s="428" t="s">
        <v>1103</v>
      </c>
      <c r="B1122" s="429">
        <v>19</v>
      </c>
      <c r="C1122" s="428" t="s">
        <v>1102</v>
      </c>
      <c r="D1122" s="428" t="s">
        <v>3463</v>
      </c>
      <c r="E1122" s="54" t="s">
        <v>3464</v>
      </c>
      <c r="F1122" s="54" t="s">
        <v>1121</v>
      </c>
      <c r="G1122" s="54">
        <v>10</v>
      </c>
      <c r="H1122" s="54">
        <v>0</v>
      </c>
      <c r="I1122" s="54" t="s">
        <v>43</v>
      </c>
      <c r="J1122" s="54" t="s">
        <v>60</v>
      </c>
    </row>
    <row r="1123" spans="1:10" ht="12.75" customHeight="1" x14ac:dyDescent="0.35">
      <c r="A1123" s="428" t="s">
        <v>1103</v>
      </c>
      <c r="B1123" s="429">
        <v>20</v>
      </c>
      <c r="C1123" s="428" t="s">
        <v>1102</v>
      </c>
      <c r="D1123" s="428" t="s">
        <v>3465</v>
      </c>
      <c r="E1123" s="54" t="s">
        <v>3466</v>
      </c>
      <c r="F1123" s="54" t="s">
        <v>1121</v>
      </c>
      <c r="G1123" s="54">
        <v>27</v>
      </c>
      <c r="H1123" s="54">
        <v>0</v>
      </c>
      <c r="I1123" s="54" t="s">
        <v>43</v>
      </c>
      <c r="J1123" s="54" t="s">
        <v>60</v>
      </c>
    </row>
    <row r="1124" spans="1:10" ht="12.75" customHeight="1" x14ac:dyDescent="0.35">
      <c r="A1124" s="428" t="s">
        <v>1103</v>
      </c>
      <c r="B1124" s="429">
        <v>21</v>
      </c>
      <c r="C1124" s="428" t="s">
        <v>1102</v>
      </c>
      <c r="D1124" s="428" t="s">
        <v>3467</v>
      </c>
      <c r="E1124" s="54" t="s">
        <v>3468</v>
      </c>
      <c r="F1124" s="54" t="s">
        <v>1121</v>
      </c>
      <c r="G1124" s="54">
        <v>18</v>
      </c>
      <c r="H1124" s="54">
        <v>0</v>
      </c>
      <c r="I1124" s="54" t="s">
        <v>43</v>
      </c>
      <c r="J1124" s="54" t="s">
        <v>60</v>
      </c>
    </row>
    <row r="1125" spans="1:10" ht="12.75" customHeight="1" x14ac:dyDescent="0.35">
      <c r="A1125" s="428" t="s">
        <v>1103</v>
      </c>
      <c r="B1125" s="429">
        <v>22</v>
      </c>
      <c r="C1125" s="428" t="s">
        <v>1102</v>
      </c>
      <c r="D1125" s="428" t="s">
        <v>3469</v>
      </c>
      <c r="E1125" s="54" t="s">
        <v>3470</v>
      </c>
      <c r="F1125" s="54" t="s">
        <v>1121</v>
      </c>
      <c r="G1125" s="54">
        <v>10</v>
      </c>
      <c r="H1125" s="54">
        <v>0</v>
      </c>
      <c r="I1125" s="54" t="s">
        <v>43</v>
      </c>
      <c r="J1125" s="54" t="s">
        <v>60</v>
      </c>
    </row>
    <row r="1126" spans="1:10" ht="12.75" customHeight="1" x14ac:dyDescent="0.35">
      <c r="A1126" s="428" t="s">
        <v>1103</v>
      </c>
      <c r="B1126" s="429">
        <v>23</v>
      </c>
      <c r="C1126" s="428" t="s">
        <v>1102</v>
      </c>
      <c r="D1126" s="428" t="s">
        <v>3471</v>
      </c>
      <c r="E1126" s="54" t="s">
        <v>3472</v>
      </c>
      <c r="F1126" s="54" t="s">
        <v>1121</v>
      </c>
      <c r="G1126" s="54">
        <v>40</v>
      </c>
      <c r="H1126" s="54">
        <v>0</v>
      </c>
      <c r="I1126" s="54" t="s">
        <v>43</v>
      </c>
      <c r="J1126" s="54" t="s">
        <v>60</v>
      </c>
    </row>
    <row r="1127" spans="1:10" ht="12.75" customHeight="1" x14ac:dyDescent="0.35">
      <c r="A1127" s="428" t="s">
        <v>1103</v>
      </c>
      <c r="B1127" s="429">
        <v>24</v>
      </c>
      <c r="C1127" s="428" t="s">
        <v>1102</v>
      </c>
      <c r="D1127" s="428" t="s">
        <v>3473</v>
      </c>
      <c r="E1127" s="54" t="s">
        <v>1250</v>
      </c>
      <c r="F1127" s="54" t="s">
        <v>1121</v>
      </c>
      <c r="G1127" s="54">
        <v>53</v>
      </c>
      <c r="H1127" s="54">
        <v>0</v>
      </c>
      <c r="I1127" s="54" t="s">
        <v>43</v>
      </c>
      <c r="J1127" s="54" t="s">
        <v>60</v>
      </c>
    </row>
    <row r="1128" spans="1:10" ht="12.75" customHeight="1" x14ac:dyDescent="0.35">
      <c r="A1128" s="428" t="s">
        <v>1103</v>
      </c>
      <c r="B1128" s="429">
        <v>25</v>
      </c>
      <c r="C1128" s="428" t="s">
        <v>1102</v>
      </c>
      <c r="D1128" s="428" t="s">
        <v>3474</v>
      </c>
      <c r="E1128" s="54" t="s">
        <v>3475</v>
      </c>
      <c r="F1128" s="54" t="s">
        <v>1121</v>
      </c>
      <c r="G1128" s="54">
        <v>32</v>
      </c>
      <c r="H1128" s="54">
        <v>45.5</v>
      </c>
      <c r="I1128" s="54" t="s">
        <v>43</v>
      </c>
      <c r="J1128" s="54" t="s">
        <v>60</v>
      </c>
    </row>
    <row r="1129" spans="1:10" ht="12.75" customHeight="1" x14ac:dyDescent="0.35">
      <c r="A1129" s="428" t="s">
        <v>1103</v>
      </c>
      <c r="B1129" s="429">
        <v>26</v>
      </c>
      <c r="C1129" s="428" t="s">
        <v>1102</v>
      </c>
      <c r="D1129" s="428" t="s">
        <v>3476</v>
      </c>
      <c r="E1129" s="54" t="s">
        <v>3477</v>
      </c>
      <c r="F1129" s="54" t="s">
        <v>1121</v>
      </c>
      <c r="G1129" s="54">
        <v>26</v>
      </c>
      <c r="H1129" s="54">
        <v>67</v>
      </c>
      <c r="I1129" s="54" t="s">
        <v>43</v>
      </c>
      <c r="J1129" s="54" t="s">
        <v>60</v>
      </c>
    </row>
    <row r="1130" spans="1:10" ht="12.75" customHeight="1" x14ac:dyDescent="0.35">
      <c r="A1130" s="428" t="s">
        <v>1103</v>
      </c>
      <c r="B1130" s="429">
        <v>27</v>
      </c>
      <c r="C1130" s="428" t="s">
        <v>1102</v>
      </c>
      <c r="D1130" s="428" t="s">
        <v>3478</v>
      </c>
      <c r="E1130" s="54" t="s">
        <v>3479</v>
      </c>
      <c r="F1130" s="54" t="s">
        <v>1121</v>
      </c>
      <c r="G1130" s="54">
        <v>57.5</v>
      </c>
      <c r="H1130" s="54">
        <v>0</v>
      </c>
      <c r="I1130" s="54" t="s">
        <v>43</v>
      </c>
      <c r="J1130" s="54" t="s">
        <v>60</v>
      </c>
    </row>
    <row r="1131" spans="1:10" ht="12.75" customHeight="1" x14ac:dyDescent="0.35">
      <c r="A1131" s="428" t="s">
        <v>1103</v>
      </c>
      <c r="B1131" s="429">
        <v>28</v>
      </c>
      <c r="C1131" s="428" t="s">
        <v>1102</v>
      </c>
      <c r="D1131" s="428" t="s">
        <v>3480</v>
      </c>
      <c r="E1131" s="54" t="s">
        <v>3481</v>
      </c>
      <c r="F1131" s="54" t="s">
        <v>1121</v>
      </c>
      <c r="G1131" s="54">
        <v>43</v>
      </c>
      <c r="H1131" s="54">
        <v>0</v>
      </c>
      <c r="I1131" s="54" t="s">
        <v>43</v>
      </c>
      <c r="J1131" s="54" t="s">
        <v>60</v>
      </c>
    </row>
    <row r="1132" spans="1:10" ht="12.75" customHeight="1" x14ac:dyDescent="0.35">
      <c r="A1132" s="428" t="s">
        <v>1103</v>
      </c>
      <c r="B1132" s="429">
        <v>29</v>
      </c>
      <c r="C1132" s="428" t="s">
        <v>1102</v>
      </c>
      <c r="D1132" s="428" t="s">
        <v>3482</v>
      </c>
      <c r="E1132" s="54" t="s">
        <v>2546</v>
      </c>
      <c r="F1132" s="54" t="s">
        <v>1121</v>
      </c>
      <c r="G1132" s="54">
        <v>33</v>
      </c>
      <c r="H1132" s="54">
        <v>0</v>
      </c>
      <c r="I1132" s="54" t="s">
        <v>43</v>
      </c>
      <c r="J1132" s="54" t="s">
        <v>60</v>
      </c>
    </row>
    <row r="1133" spans="1:10" ht="12.75" customHeight="1" x14ac:dyDescent="0.35">
      <c r="A1133" s="428" t="s">
        <v>1103</v>
      </c>
      <c r="B1133" s="429">
        <v>30</v>
      </c>
      <c r="C1133" s="428" t="s">
        <v>1102</v>
      </c>
      <c r="D1133" s="428" t="s">
        <v>3483</v>
      </c>
      <c r="E1133" s="54" t="s">
        <v>3484</v>
      </c>
      <c r="F1133" s="54" t="s">
        <v>1121</v>
      </c>
      <c r="G1133" s="54">
        <v>26</v>
      </c>
      <c r="H1133" s="54">
        <v>0</v>
      </c>
      <c r="I1133" s="54" t="s">
        <v>43</v>
      </c>
      <c r="J1133" s="54" t="s">
        <v>60</v>
      </c>
    </row>
    <row r="1134" spans="1:10" ht="12.75" customHeight="1" x14ac:dyDescent="0.35">
      <c r="A1134" s="428" t="s">
        <v>1103</v>
      </c>
      <c r="B1134" s="429">
        <v>31</v>
      </c>
      <c r="C1134" s="428" t="s">
        <v>1102</v>
      </c>
      <c r="D1134" s="428" t="s">
        <v>3485</v>
      </c>
      <c r="E1134" s="54" t="s">
        <v>3486</v>
      </c>
      <c r="F1134" s="54" t="s">
        <v>1121</v>
      </c>
      <c r="G1134" s="54">
        <v>39.5</v>
      </c>
      <c r="H1134" s="54">
        <v>0</v>
      </c>
      <c r="I1134" s="54" t="s">
        <v>43</v>
      </c>
      <c r="J1134" s="54" t="s">
        <v>60</v>
      </c>
    </row>
    <row r="1135" spans="1:10" ht="12.75" customHeight="1" x14ac:dyDescent="0.35">
      <c r="A1135" s="428" t="s">
        <v>1103</v>
      </c>
      <c r="B1135" s="429">
        <v>32</v>
      </c>
      <c r="C1135" s="428" t="s">
        <v>1102</v>
      </c>
      <c r="D1135" s="428" t="s">
        <v>3487</v>
      </c>
      <c r="E1135" s="54" t="s">
        <v>3488</v>
      </c>
      <c r="F1135" s="54" t="s">
        <v>1140</v>
      </c>
      <c r="G1135" s="54">
        <v>21</v>
      </c>
      <c r="H1135" s="54">
        <v>0</v>
      </c>
      <c r="I1135" s="54" t="s">
        <v>43</v>
      </c>
      <c r="J1135" s="54" t="s">
        <v>60</v>
      </c>
    </row>
    <row r="1136" spans="1:10" ht="12.75" customHeight="1" x14ac:dyDescent="0.35">
      <c r="A1136" s="428" t="s">
        <v>1103</v>
      </c>
      <c r="B1136" s="429">
        <v>33</v>
      </c>
      <c r="C1136" s="428" t="s">
        <v>1102</v>
      </c>
      <c r="D1136" s="428" t="s">
        <v>3489</v>
      </c>
      <c r="E1136" s="54" t="s">
        <v>3490</v>
      </c>
      <c r="F1136" s="54" t="s">
        <v>1140</v>
      </c>
      <c r="G1136" s="54">
        <v>10.1</v>
      </c>
      <c r="H1136" s="54">
        <v>0</v>
      </c>
      <c r="I1136" s="54" t="s">
        <v>43</v>
      </c>
      <c r="J1136" s="54" t="s">
        <v>60</v>
      </c>
    </row>
    <row r="1137" spans="1:10" ht="12.75" customHeight="1" x14ac:dyDescent="0.35">
      <c r="A1137" s="428" t="s">
        <v>1103</v>
      </c>
      <c r="B1137" s="429">
        <v>34</v>
      </c>
      <c r="C1137" s="428" t="s">
        <v>1102</v>
      </c>
      <c r="D1137" s="428" t="s">
        <v>3491</v>
      </c>
      <c r="E1137" s="54" t="s">
        <v>3492</v>
      </c>
      <c r="F1137" s="54" t="s">
        <v>1140</v>
      </c>
      <c r="G1137" s="54">
        <v>19.920000000000002</v>
      </c>
      <c r="H1137" s="54">
        <v>0</v>
      </c>
      <c r="I1137" s="54" t="s">
        <v>43</v>
      </c>
      <c r="J1137" s="54" t="s">
        <v>60</v>
      </c>
    </row>
    <row r="1138" spans="1:10" ht="12.75" customHeight="1" x14ac:dyDescent="0.35">
      <c r="A1138" s="428" t="s">
        <v>843</v>
      </c>
      <c r="B1138" s="429">
        <v>1</v>
      </c>
      <c r="C1138" s="428" t="s">
        <v>842</v>
      </c>
      <c r="D1138" s="428" t="s">
        <v>3493</v>
      </c>
      <c r="E1138" s="54" t="s">
        <v>3494</v>
      </c>
      <c r="F1138" s="54" t="s">
        <v>1121</v>
      </c>
      <c r="G1138" s="54">
        <v>32</v>
      </c>
      <c r="H1138" s="54">
        <v>0</v>
      </c>
      <c r="I1138" s="54" t="s">
        <v>45</v>
      </c>
      <c r="J1138" s="54" t="s">
        <v>60</v>
      </c>
    </row>
    <row r="1139" spans="1:10" ht="12.75" customHeight="1" x14ac:dyDescent="0.35">
      <c r="A1139" s="428" t="s">
        <v>843</v>
      </c>
      <c r="B1139" s="429">
        <v>2</v>
      </c>
      <c r="C1139" s="428" t="s">
        <v>842</v>
      </c>
      <c r="D1139" s="428" t="s">
        <v>3495</v>
      </c>
      <c r="E1139" s="54" t="s">
        <v>3496</v>
      </c>
      <c r="F1139" s="54" t="s">
        <v>1121</v>
      </c>
      <c r="G1139" s="54">
        <v>52.5</v>
      </c>
      <c r="H1139" s="54">
        <v>0</v>
      </c>
      <c r="I1139" s="54" t="s">
        <v>45</v>
      </c>
      <c r="J1139" s="54" t="s">
        <v>60</v>
      </c>
    </row>
    <row r="1140" spans="1:10" ht="12.75" customHeight="1" x14ac:dyDescent="0.35">
      <c r="A1140" s="428" t="s">
        <v>843</v>
      </c>
      <c r="B1140" s="429">
        <v>3</v>
      </c>
      <c r="C1140" s="428" t="s">
        <v>842</v>
      </c>
      <c r="D1140" s="428" t="s">
        <v>3497</v>
      </c>
      <c r="E1140" s="54" t="s">
        <v>3498</v>
      </c>
      <c r="F1140" s="54" t="s">
        <v>1121</v>
      </c>
      <c r="G1140" s="54">
        <v>32</v>
      </c>
      <c r="H1140" s="54">
        <v>0</v>
      </c>
      <c r="I1140" s="54" t="s">
        <v>45</v>
      </c>
      <c r="J1140" s="54" t="s">
        <v>60</v>
      </c>
    </row>
    <row r="1141" spans="1:10" ht="12.75" customHeight="1" x14ac:dyDescent="0.35">
      <c r="A1141" s="428" t="s">
        <v>843</v>
      </c>
      <c r="B1141" s="429">
        <v>4</v>
      </c>
      <c r="C1141" s="428" t="s">
        <v>842</v>
      </c>
      <c r="D1141" s="428" t="s">
        <v>3499</v>
      </c>
      <c r="E1141" s="54" t="s">
        <v>3500</v>
      </c>
      <c r="F1141" s="54" t="s">
        <v>1121</v>
      </c>
      <c r="G1141" s="54">
        <v>53.5</v>
      </c>
      <c r="H1141" s="54">
        <v>0</v>
      </c>
      <c r="I1141" s="54" t="s">
        <v>45</v>
      </c>
      <c r="J1141" s="54" t="s">
        <v>60</v>
      </c>
    </row>
    <row r="1142" spans="1:10" ht="12.75" customHeight="1" x14ac:dyDescent="0.35">
      <c r="A1142" s="428" t="s">
        <v>843</v>
      </c>
      <c r="B1142" s="429">
        <v>5</v>
      </c>
      <c r="C1142" s="428" t="s">
        <v>842</v>
      </c>
      <c r="D1142" s="428" t="s">
        <v>3501</v>
      </c>
      <c r="E1142" s="54" t="s">
        <v>3502</v>
      </c>
      <c r="F1142" s="54" t="s">
        <v>1121</v>
      </c>
      <c r="G1142" s="54">
        <v>29</v>
      </c>
      <c r="H1142" s="54">
        <v>0</v>
      </c>
      <c r="I1142" s="54" t="s">
        <v>45</v>
      </c>
      <c r="J1142" s="54" t="s">
        <v>60</v>
      </c>
    </row>
    <row r="1143" spans="1:10" ht="12.75" customHeight="1" x14ac:dyDescent="0.35">
      <c r="A1143" s="428" t="s">
        <v>843</v>
      </c>
      <c r="B1143" s="429">
        <v>6</v>
      </c>
      <c r="C1143" s="428" t="s">
        <v>842</v>
      </c>
      <c r="D1143" s="428" t="s">
        <v>3503</v>
      </c>
      <c r="E1143" s="54" t="s">
        <v>3504</v>
      </c>
      <c r="F1143" s="54" t="s">
        <v>1121</v>
      </c>
      <c r="G1143" s="54">
        <v>59.5</v>
      </c>
      <c r="H1143" s="54">
        <v>0</v>
      </c>
      <c r="I1143" s="54" t="s">
        <v>45</v>
      </c>
      <c r="J1143" s="54" t="s">
        <v>60</v>
      </c>
    </row>
    <row r="1144" spans="1:10" ht="12.75" customHeight="1" x14ac:dyDescent="0.35">
      <c r="A1144" s="428" t="s">
        <v>843</v>
      </c>
      <c r="B1144" s="429">
        <v>7</v>
      </c>
      <c r="C1144" s="428" t="s">
        <v>842</v>
      </c>
      <c r="D1144" s="428" t="s">
        <v>3505</v>
      </c>
      <c r="E1144" s="54" t="s">
        <v>3506</v>
      </c>
      <c r="F1144" s="54" t="s">
        <v>1121</v>
      </c>
      <c r="G1144" s="54">
        <v>53</v>
      </c>
      <c r="H1144" s="54">
        <v>0</v>
      </c>
      <c r="I1144" s="54" t="s">
        <v>45</v>
      </c>
      <c r="J1144" s="54" t="s">
        <v>60</v>
      </c>
    </row>
    <row r="1145" spans="1:10" ht="12.75" customHeight="1" x14ac:dyDescent="0.35">
      <c r="A1145" s="428" t="s">
        <v>843</v>
      </c>
      <c r="B1145" s="429">
        <v>8</v>
      </c>
      <c r="C1145" s="428" t="s">
        <v>842</v>
      </c>
      <c r="D1145" s="428" t="s">
        <v>3507</v>
      </c>
      <c r="E1145" s="54" t="s">
        <v>3508</v>
      </c>
      <c r="F1145" s="54" t="s">
        <v>1121</v>
      </c>
      <c r="G1145" s="54">
        <v>35</v>
      </c>
      <c r="H1145" s="54">
        <v>0</v>
      </c>
      <c r="I1145" s="54" t="s">
        <v>45</v>
      </c>
      <c r="J1145" s="54" t="s">
        <v>60</v>
      </c>
    </row>
    <row r="1146" spans="1:10" ht="12.75" customHeight="1" x14ac:dyDescent="0.35">
      <c r="A1146" s="428" t="s">
        <v>843</v>
      </c>
      <c r="B1146" s="429">
        <v>9</v>
      </c>
      <c r="C1146" s="428" t="s">
        <v>842</v>
      </c>
      <c r="D1146" s="428" t="s">
        <v>3509</v>
      </c>
      <c r="E1146" s="54" t="s">
        <v>3510</v>
      </c>
      <c r="F1146" s="54" t="s">
        <v>1121</v>
      </c>
      <c r="G1146" s="54">
        <v>44</v>
      </c>
      <c r="H1146" s="54">
        <v>0</v>
      </c>
      <c r="I1146" s="54" t="s">
        <v>45</v>
      </c>
      <c r="J1146" s="54" t="s">
        <v>60</v>
      </c>
    </row>
    <row r="1147" spans="1:10" ht="12.75" customHeight="1" x14ac:dyDescent="0.35">
      <c r="A1147" s="428" t="s">
        <v>843</v>
      </c>
      <c r="B1147" s="429">
        <v>10</v>
      </c>
      <c r="C1147" s="428" t="s">
        <v>842</v>
      </c>
      <c r="D1147" s="428" t="s">
        <v>3511</v>
      </c>
      <c r="E1147" s="54" t="s">
        <v>3512</v>
      </c>
      <c r="F1147" s="54" t="s">
        <v>1121</v>
      </c>
      <c r="G1147" s="54">
        <v>32</v>
      </c>
      <c r="H1147" s="54">
        <v>0</v>
      </c>
      <c r="I1147" s="54" t="s">
        <v>45</v>
      </c>
      <c r="J1147" s="54" t="s">
        <v>60</v>
      </c>
    </row>
    <row r="1148" spans="1:10" ht="12.75" customHeight="1" x14ac:dyDescent="0.35">
      <c r="A1148" s="428" t="s">
        <v>843</v>
      </c>
      <c r="B1148" s="429">
        <v>11</v>
      </c>
      <c r="C1148" s="428" t="s">
        <v>842</v>
      </c>
      <c r="D1148" s="428" t="s">
        <v>3513</v>
      </c>
      <c r="E1148" s="54" t="s">
        <v>3514</v>
      </c>
      <c r="F1148" s="54" t="s">
        <v>1121</v>
      </c>
      <c r="G1148" s="54">
        <v>35</v>
      </c>
      <c r="H1148" s="54">
        <v>0</v>
      </c>
      <c r="I1148" s="54" t="s">
        <v>45</v>
      </c>
      <c r="J1148" s="54" t="s">
        <v>60</v>
      </c>
    </row>
    <row r="1149" spans="1:10" ht="12.75" customHeight="1" x14ac:dyDescent="0.35">
      <c r="A1149" s="428" t="s">
        <v>843</v>
      </c>
      <c r="B1149" s="429">
        <v>12</v>
      </c>
      <c r="C1149" s="428" t="s">
        <v>842</v>
      </c>
      <c r="D1149" s="428" t="s">
        <v>3515</v>
      </c>
      <c r="E1149" s="54" t="s">
        <v>1265</v>
      </c>
      <c r="F1149" s="54" t="s">
        <v>1121</v>
      </c>
      <c r="G1149" s="54">
        <v>57.5</v>
      </c>
      <c r="H1149" s="54">
        <v>0</v>
      </c>
      <c r="I1149" s="54" t="s">
        <v>45</v>
      </c>
      <c r="J1149" s="54" t="s">
        <v>60</v>
      </c>
    </row>
    <row r="1150" spans="1:10" ht="12.75" customHeight="1" x14ac:dyDescent="0.35">
      <c r="A1150" s="428" t="s">
        <v>939</v>
      </c>
      <c r="B1150" s="429">
        <v>1</v>
      </c>
      <c r="C1150" s="428" t="s">
        <v>938</v>
      </c>
      <c r="D1150" s="428" t="s">
        <v>3516</v>
      </c>
      <c r="E1150" s="54" t="s">
        <v>3517</v>
      </c>
      <c r="F1150" s="54" t="s">
        <v>1121</v>
      </c>
      <c r="G1150" s="54">
        <v>26</v>
      </c>
      <c r="H1150" s="54">
        <v>43</v>
      </c>
      <c r="I1150" s="54" t="s">
        <v>43</v>
      </c>
      <c r="J1150" s="54" t="s">
        <v>60</v>
      </c>
    </row>
    <row r="1151" spans="1:10" ht="12.75" customHeight="1" x14ac:dyDescent="0.35">
      <c r="A1151" s="428" t="s">
        <v>939</v>
      </c>
      <c r="B1151" s="429">
        <v>2</v>
      </c>
      <c r="C1151" s="428" t="s">
        <v>938</v>
      </c>
      <c r="D1151" s="428" t="s">
        <v>3518</v>
      </c>
      <c r="E1151" s="54" t="s">
        <v>3519</v>
      </c>
      <c r="F1151" s="54" t="s">
        <v>1121</v>
      </c>
      <c r="G1151" s="54">
        <v>42</v>
      </c>
      <c r="H1151" s="54">
        <v>27</v>
      </c>
      <c r="I1151" s="54" t="s">
        <v>43</v>
      </c>
      <c r="J1151" s="54" t="s">
        <v>60</v>
      </c>
    </row>
    <row r="1152" spans="1:10" ht="12.75" customHeight="1" x14ac:dyDescent="0.35">
      <c r="A1152" s="428" t="s">
        <v>939</v>
      </c>
      <c r="B1152" s="429">
        <v>3</v>
      </c>
      <c r="C1152" s="428" t="s">
        <v>938</v>
      </c>
      <c r="D1152" s="428" t="s">
        <v>3520</v>
      </c>
      <c r="E1152" s="54" t="s">
        <v>3521</v>
      </c>
      <c r="F1152" s="54" t="s">
        <v>1121</v>
      </c>
      <c r="G1152" s="54">
        <v>47</v>
      </c>
      <c r="H1152" s="54">
        <v>22</v>
      </c>
      <c r="I1152" s="54" t="s">
        <v>43</v>
      </c>
      <c r="J1152" s="54" t="s">
        <v>60</v>
      </c>
    </row>
    <row r="1153" spans="1:10" ht="12.75" customHeight="1" x14ac:dyDescent="0.35">
      <c r="A1153" s="428" t="s">
        <v>939</v>
      </c>
      <c r="B1153" s="429">
        <v>4</v>
      </c>
      <c r="C1153" s="428" t="s">
        <v>938</v>
      </c>
      <c r="D1153" s="428" t="s">
        <v>3522</v>
      </c>
      <c r="E1153" s="54" t="s">
        <v>3523</v>
      </c>
      <c r="F1153" s="54" t="s">
        <v>1121</v>
      </c>
      <c r="G1153" s="54">
        <v>21.5</v>
      </c>
      <c r="H1153" s="54">
        <v>47.5</v>
      </c>
      <c r="I1153" s="54" t="s">
        <v>43</v>
      </c>
      <c r="J1153" s="54" t="s">
        <v>60</v>
      </c>
    </row>
    <row r="1154" spans="1:10" ht="12.75" customHeight="1" x14ac:dyDescent="0.35">
      <c r="A1154" s="428" t="s">
        <v>939</v>
      </c>
      <c r="B1154" s="429">
        <v>5</v>
      </c>
      <c r="C1154" s="428" t="s">
        <v>938</v>
      </c>
      <c r="D1154" s="428" t="s">
        <v>3524</v>
      </c>
      <c r="E1154" s="54" t="s">
        <v>3525</v>
      </c>
      <c r="F1154" s="54" t="s">
        <v>1121</v>
      </c>
      <c r="G1154" s="54">
        <v>19.5</v>
      </c>
      <c r="H1154" s="54">
        <v>49.5</v>
      </c>
      <c r="I1154" s="54" t="s">
        <v>43</v>
      </c>
      <c r="J1154" s="54" t="s">
        <v>60</v>
      </c>
    </row>
    <row r="1155" spans="1:10" ht="12.75" customHeight="1" x14ac:dyDescent="0.35">
      <c r="A1155" s="428" t="s">
        <v>939</v>
      </c>
      <c r="B1155" s="429">
        <v>6</v>
      </c>
      <c r="C1155" s="428" t="s">
        <v>938</v>
      </c>
      <c r="D1155" s="428" t="s">
        <v>3526</v>
      </c>
      <c r="E1155" s="54" t="s">
        <v>3527</v>
      </c>
      <c r="F1155" s="54" t="s">
        <v>1121</v>
      </c>
      <c r="G1155" s="54">
        <v>29.5</v>
      </c>
      <c r="H1155" s="54">
        <v>39.5</v>
      </c>
      <c r="I1155" s="54" t="s">
        <v>43</v>
      </c>
      <c r="J1155" s="54" t="s">
        <v>60</v>
      </c>
    </row>
    <row r="1156" spans="1:10" ht="12.75" customHeight="1" x14ac:dyDescent="0.35">
      <c r="A1156" s="428" t="s">
        <v>939</v>
      </c>
      <c r="B1156" s="429">
        <v>7</v>
      </c>
      <c r="C1156" s="428" t="s">
        <v>938</v>
      </c>
      <c r="D1156" s="428" t="s">
        <v>3528</v>
      </c>
      <c r="E1156" s="54" t="s">
        <v>3529</v>
      </c>
      <c r="F1156" s="54" t="s">
        <v>1121</v>
      </c>
      <c r="G1156" s="54">
        <v>34</v>
      </c>
      <c r="H1156" s="54">
        <v>35</v>
      </c>
      <c r="I1156" s="54" t="s">
        <v>43</v>
      </c>
      <c r="J1156" s="54" t="s">
        <v>60</v>
      </c>
    </row>
    <row r="1157" spans="1:10" ht="12.75" customHeight="1" x14ac:dyDescent="0.35">
      <c r="A1157" s="428" t="s">
        <v>939</v>
      </c>
      <c r="B1157" s="429">
        <v>8</v>
      </c>
      <c r="C1157" s="428" t="s">
        <v>938</v>
      </c>
      <c r="D1157" s="428" t="s">
        <v>3530</v>
      </c>
      <c r="E1157" s="54" t="s">
        <v>3531</v>
      </c>
      <c r="F1157" s="54" t="s">
        <v>1121</v>
      </c>
      <c r="G1157" s="54">
        <v>38</v>
      </c>
      <c r="H1157" s="54">
        <v>31</v>
      </c>
      <c r="I1157" s="54" t="s">
        <v>43</v>
      </c>
      <c r="J1157" s="54" t="s">
        <v>60</v>
      </c>
    </row>
    <row r="1158" spans="1:10" ht="12.75" customHeight="1" x14ac:dyDescent="0.35">
      <c r="A1158" s="428" t="s">
        <v>939</v>
      </c>
      <c r="B1158" s="429">
        <v>9</v>
      </c>
      <c r="C1158" s="428" t="s">
        <v>938</v>
      </c>
      <c r="D1158" s="428" t="s">
        <v>3532</v>
      </c>
      <c r="E1158" s="54" t="s">
        <v>3533</v>
      </c>
      <c r="F1158" s="54" t="s">
        <v>1121</v>
      </c>
      <c r="G1158" s="54">
        <v>54</v>
      </c>
      <c r="H1158" s="54">
        <v>15</v>
      </c>
      <c r="I1158" s="54" t="s">
        <v>43</v>
      </c>
      <c r="J1158" s="54" t="s">
        <v>60</v>
      </c>
    </row>
    <row r="1159" spans="1:10" ht="12.75" customHeight="1" x14ac:dyDescent="0.35">
      <c r="A1159" s="428" t="s">
        <v>939</v>
      </c>
      <c r="B1159" s="429">
        <v>10</v>
      </c>
      <c r="C1159" s="428" t="s">
        <v>938</v>
      </c>
      <c r="D1159" s="428" t="s">
        <v>3534</v>
      </c>
      <c r="E1159" s="54" t="s">
        <v>3535</v>
      </c>
      <c r="F1159" s="54" t="s">
        <v>1121</v>
      </c>
      <c r="G1159" s="54">
        <v>29</v>
      </c>
      <c r="H1159" s="54">
        <v>40</v>
      </c>
      <c r="I1159" s="54" t="s">
        <v>43</v>
      </c>
      <c r="J1159" s="54" t="s">
        <v>60</v>
      </c>
    </row>
    <row r="1160" spans="1:10" ht="12.75" customHeight="1" x14ac:dyDescent="0.35">
      <c r="A1160" s="428" t="s">
        <v>939</v>
      </c>
      <c r="B1160" s="429">
        <v>11</v>
      </c>
      <c r="C1160" s="428" t="s">
        <v>938</v>
      </c>
      <c r="D1160" s="428" t="s">
        <v>3536</v>
      </c>
      <c r="E1160" s="54" t="s">
        <v>3537</v>
      </c>
      <c r="F1160" s="54" t="s">
        <v>1121</v>
      </c>
      <c r="G1160" s="54">
        <v>42</v>
      </c>
      <c r="H1160" s="54">
        <v>27</v>
      </c>
      <c r="I1160" s="54" t="s">
        <v>43</v>
      </c>
      <c r="J1160" s="54" t="s">
        <v>60</v>
      </c>
    </row>
    <row r="1161" spans="1:10" ht="12.75" customHeight="1" x14ac:dyDescent="0.35">
      <c r="A1161" s="428" t="s">
        <v>939</v>
      </c>
      <c r="B1161" s="429">
        <v>12</v>
      </c>
      <c r="C1161" s="428" t="s">
        <v>938</v>
      </c>
      <c r="D1161" s="428" t="s">
        <v>3538</v>
      </c>
      <c r="E1161" s="54" t="s">
        <v>3539</v>
      </c>
      <c r="F1161" s="54" t="s">
        <v>1121</v>
      </c>
      <c r="G1161" s="54">
        <v>39</v>
      </c>
      <c r="H1161" s="54">
        <v>30</v>
      </c>
      <c r="I1161" s="54" t="s">
        <v>43</v>
      </c>
      <c r="J1161" s="54" t="s">
        <v>60</v>
      </c>
    </row>
    <row r="1162" spans="1:10" ht="12.75" customHeight="1" x14ac:dyDescent="0.35">
      <c r="A1162" s="428" t="s">
        <v>939</v>
      </c>
      <c r="B1162" s="429">
        <v>13</v>
      </c>
      <c r="C1162" s="428" t="s">
        <v>938</v>
      </c>
      <c r="D1162" s="428" t="s">
        <v>3540</v>
      </c>
      <c r="E1162" s="54" t="s">
        <v>3541</v>
      </c>
      <c r="F1162" s="54" t="s">
        <v>1121</v>
      </c>
      <c r="G1162" s="54">
        <v>41</v>
      </c>
      <c r="H1162" s="54">
        <v>28</v>
      </c>
      <c r="I1162" s="54" t="s">
        <v>43</v>
      </c>
      <c r="J1162" s="54" t="s">
        <v>60</v>
      </c>
    </row>
    <row r="1163" spans="1:10" ht="12.75" customHeight="1" x14ac:dyDescent="0.35">
      <c r="A1163" s="428" t="s">
        <v>939</v>
      </c>
      <c r="B1163" s="429">
        <v>14</v>
      </c>
      <c r="C1163" s="428" t="s">
        <v>938</v>
      </c>
      <c r="D1163" s="428" t="s">
        <v>3542</v>
      </c>
      <c r="E1163" s="54" t="s">
        <v>3543</v>
      </c>
      <c r="F1163" s="54" t="s">
        <v>1121</v>
      </c>
      <c r="G1163" s="54">
        <v>38</v>
      </c>
      <c r="H1163" s="54">
        <v>31</v>
      </c>
      <c r="I1163" s="54" t="s">
        <v>43</v>
      </c>
      <c r="J1163" s="54" t="s">
        <v>60</v>
      </c>
    </row>
    <row r="1164" spans="1:10" ht="12.75" customHeight="1" x14ac:dyDescent="0.35">
      <c r="A1164" s="428" t="s">
        <v>939</v>
      </c>
      <c r="B1164" s="429">
        <v>15</v>
      </c>
      <c r="C1164" s="428" t="s">
        <v>938</v>
      </c>
      <c r="D1164" s="428" t="s">
        <v>3544</v>
      </c>
      <c r="E1164" s="54" t="s">
        <v>3545</v>
      </c>
      <c r="F1164" s="54" t="s">
        <v>1121</v>
      </c>
      <c r="G1164" s="54">
        <v>42</v>
      </c>
      <c r="H1164" s="54">
        <v>27</v>
      </c>
      <c r="I1164" s="54" t="s">
        <v>43</v>
      </c>
      <c r="J1164" s="54" t="s">
        <v>60</v>
      </c>
    </row>
    <row r="1165" spans="1:10" ht="12.75" customHeight="1" x14ac:dyDescent="0.35">
      <c r="A1165" s="428" t="s">
        <v>939</v>
      </c>
      <c r="B1165" s="429">
        <v>16</v>
      </c>
      <c r="C1165" s="428" t="s">
        <v>938</v>
      </c>
      <c r="D1165" s="428" t="s">
        <v>3546</v>
      </c>
      <c r="E1165" s="54" t="s">
        <v>3547</v>
      </c>
      <c r="F1165" s="54" t="s">
        <v>1121</v>
      </c>
      <c r="G1165" s="54">
        <v>50</v>
      </c>
      <c r="H1165" s="54">
        <v>0</v>
      </c>
      <c r="I1165" s="54" t="s">
        <v>43</v>
      </c>
      <c r="J1165" s="54" t="s">
        <v>60</v>
      </c>
    </row>
    <row r="1166" spans="1:10" ht="12.75" customHeight="1" x14ac:dyDescent="0.35">
      <c r="A1166" s="428" t="s">
        <v>939</v>
      </c>
      <c r="B1166" s="429">
        <v>17</v>
      </c>
      <c r="C1166" s="428" t="s">
        <v>938</v>
      </c>
      <c r="D1166" s="428" t="s">
        <v>3548</v>
      </c>
      <c r="E1166" s="54" t="s">
        <v>3549</v>
      </c>
      <c r="F1166" s="54" t="s">
        <v>1121</v>
      </c>
      <c r="G1166" s="54">
        <v>50</v>
      </c>
      <c r="H1166" s="54">
        <v>0</v>
      </c>
      <c r="I1166" s="54" t="s">
        <v>43</v>
      </c>
      <c r="J1166" s="54" t="s">
        <v>60</v>
      </c>
    </row>
    <row r="1167" spans="1:10" ht="12.75" customHeight="1" x14ac:dyDescent="0.35">
      <c r="A1167" s="428" t="s">
        <v>939</v>
      </c>
      <c r="B1167" s="429">
        <v>18</v>
      </c>
      <c r="C1167" s="428" t="s">
        <v>938</v>
      </c>
      <c r="D1167" s="428" t="s">
        <v>3550</v>
      </c>
      <c r="E1167" s="54" t="s">
        <v>3551</v>
      </c>
      <c r="F1167" s="54" t="s">
        <v>1121</v>
      </c>
      <c r="G1167" s="54">
        <v>28.5</v>
      </c>
      <c r="H1167" s="54">
        <v>40.5</v>
      </c>
      <c r="I1167" s="54" t="s">
        <v>43</v>
      </c>
      <c r="J1167" s="54" t="s">
        <v>60</v>
      </c>
    </row>
    <row r="1168" spans="1:10" ht="12.75" customHeight="1" x14ac:dyDescent="0.35">
      <c r="A1168" s="428" t="s">
        <v>939</v>
      </c>
      <c r="B1168" s="429">
        <v>19</v>
      </c>
      <c r="C1168" s="428" t="s">
        <v>938</v>
      </c>
      <c r="D1168" s="428" t="s">
        <v>3552</v>
      </c>
      <c r="E1168" s="54" t="s">
        <v>3553</v>
      </c>
      <c r="F1168" s="54" t="s">
        <v>1121</v>
      </c>
      <c r="G1168" s="54">
        <v>42</v>
      </c>
      <c r="H1168" s="54">
        <v>27</v>
      </c>
      <c r="I1168" s="54" t="s">
        <v>43</v>
      </c>
      <c r="J1168" s="54" t="s">
        <v>60</v>
      </c>
    </row>
    <row r="1169" spans="1:10" ht="12.75" customHeight="1" x14ac:dyDescent="0.35">
      <c r="A1169" s="428" t="s">
        <v>939</v>
      </c>
      <c r="B1169" s="429">
        <v>20</v>
      </c>
      <c r="C1169" s="428" t="s">
        <v>938</v>
      </c>
      <c r="D1169" s="428" t="s">
        <v>3554</v>
      </c>
      <c r="E1169" s="54" t="s">
        <v>3555</v>
      </c>
      <c r="F1169" s="54" t="s">
        <v>1121</v>
      </c>
      <c r="G1169" s="54">
        <v>29.5</v>
      </c>
      <c r="H1169" s="54">
        <v>39.5</v>
      </c>
      <c r="I1169" s="54" t="s">
        <v>43</v>
      </c>
      <c r="J1169" s="54" t="s">
        <v>60</v>
      </c>
    </row>
    <row r="1170" spans="1:10" ht="12.75" customHeight="1" x14ac:dyDescent="0.35">
      <c r="A1170" s="428" t="s">
        <v>939</v>
      </c>
      <c r="B1170" s="429">
        <v>21</v>
      </c>
      <c r="C1170" s="428" t="s">
        <v>938</v>
      </c>
      <c r="D1170" s="428" t="s">
        <v>3556</v>
      </c>
      <c r="E1170" s="54" t="s">
        <v>3557</v>
      </c>
      <c r="F1170" s="54" t="s">
        <v>1121</v>
      </c>
      <c r="G1170" s="54">
        <v>16</v>
      </c>
      <c r="H1170" s="54">
        <v>0</v>
      </c>
      <c r="I1170" s="54" t="s">
        <v>43</v>
      </c>
      <c r="J1170" s="54" t="s">
        <v>60</v>
      </c>
    </row>
    <row r="1171" spans="1:10" ht="12.75" customHeight="1" x14ac:dyDescent="0.35">
      <c r="A1171" s="428" t="s">
        <v>939</v>
      </c>
      <c r="B1171" s="429">
        <v>22</v>
      </c>
      <c r="C1171" s="428" t="s">
        <v>938</v>
      </c>
      <c r="D1171" s="428" t="s">
        <v>3558</v>
      </c>
      <c r="E1171" s="54" t="s">
        <v>3559</v>
      </c>
      <c r="F1171" s="54" t="s">
        <v>1121</v>
      </c>
      <c r="G1171" s="54">
        <v>26</v>
      </c>
      <c r="H1171" s="54">
        <v>43</v>
      </c>
      <c r="I1171" s="54" t="s">
        <v>43</v>
      </c>
      <c r="J1171" s="54" t="s">
        <v>60</v>
      </c>
    </row>
    <row r="1172" spans="1:10" ht="12.75" customHeight="1" x14ac:dyDescent="0.35">
      <c r="A1172" s="428" t="s">
        <v>939</v>
      </c>
      <c r="B1172" s="429">
        <v>23</v>
      </c>
      <c r="C1172" s="428" t="s">
        <v>938</v>
      </c>
      <c r="D1172" s="428" t="s">
        <v>3560</v>
      </c>
      <c r="E1172" s="54" t="s">
        <v>3561</v>
      </c>
      <c r="F1172" s="54" t="s">
        <v>1121</v>
      </c>
      <c r="G1172" s="54">
        <v>37</v>
      </c>
      <c r="H1172" s="54">
        <v>32</v>
      </c>
      <c r="I1172" s="54" t="s">
        <v>43</v>
      </c>
      <c r="J1172" s="54" t="s">
        <v>60</v>
      </c>
    </row>
    <row r="1173" spans="1:10" ht="12.75" customHeight="1" x14ac:dyDescent="0.35">
      <c r="A1173" s="428" t="s">
        <v>939</v>
      </c>
      <c r="B1173" s="429">
        <v>24</v>
      </c>
      <c r="C1173" s="428" t="s">
        <v>938</v>
      </c>
      <c r="D1173" s="428" t="s">
        <v>3562</v>
      </c>
      <c r="E1173" s="54" t="s">
        <v>3563</v>
      </c>
      <c r="F1173" s="54" t="s">
        <v>1121</v>
      </c>
      <c r="G1173" s="54">
        <v>51</v>
      </c>
      <c r="H1173" s="54">
        <v>18</v>
      </c>
      <c r="I1173" s="54" t="s">
        <v>43</v>
      </c>
      <c r="J1173" s="54" t="s">
        <v>60</v>
      </c>
    </row>
    <row r="1174" spans="1:10" ht="12.75" customHeight="1" x14ac:dyDescent="0.35">
      <c r="A1174" s="428" t="s">
        <v>939</v>
      </c>
      <c r="B1174" s="429">
        <v>25</v>
      </c>
      <c r="C1174" s="428" t="s">
        <v>938</v>
      </c>
      <c r="D1174" s="428" t="s">
        <v>3564</v>
      </c>
      <c r="E1174" s="54" t="s">
        <v>3565</v>
      </c>
      <c r="F1174" s="54" t="s">
        <v>1121</v>
      </c>
      <c r="G1174" s="54">
        <v>26</v>
      </c>
      <c r="H1174" s="54">
        <v>43</v>
      </c>
      <c r="I1174" s="54" t="s">
        <v>43</v>
      </c>
      <c r="J1174" s="54" t="s">
        <v>60</v>
      </c>
    </row>
    <row r="1175" spans="1:10" ht="12.75" customHeight="1" x14ac:dyDescent="0.35">
      <c r="A1175" s="428" t="s">
        <v>939</v>
      </c>
      <c r="B1175" s="429">
        <v>26</v>
      </c>
      <c r="C1175" s="428" t="s">
        <v>938</v>
      </c>
      <c r="D1175" s="428" t="s">
        <v>3566</v>
      </c>
      <c r="E1175" s="54" t="s">
        <v>3567</v>
      </c>
      <c r="F1175" s="54" t="s">
        <v>1121</v>
      </c>
      <c r="G1175" s="54">
        <v>25</v>
      </c>
      <c r="H1175" s="54">
        <v>44</v>
      </c>
      <c r="I1175" s="54" t="s">
        <v>43</v>
      </c>
      <c r="J1175" s="54" t="s">
        <v>60</v>
      </c>
    </row>
    <row r="1176" spans="1:10" ht="12.75" customHeight="1" x14ac:dyDescent="0.35">
      <c r="A1176" s="428" t="s">
        <v>939</v>
      </c>
      <c r="B1176" s="429">
        <v>27</v>
      </c>
      <c r="C1176" s="428" t="s">
        <v>938</v>
      </c>
      <c r="D1176" s="428" t="s">
        <v>3568</v>
      </c>
      <c r="E1176" s="54" t="s">
        <v>3569</v>
      </c>
      <c r="F1176" s="54" t="s">
        <v>1121</v>
      </c>
      <c r="G1176" s="54">
        <v>18</v>
      </c>
      <c r="H1176" s="54">
        <v>51</v>
      </c>
      <c r="I1176" s="54" t="s">
        <v>43</v>
      </c>
      <c r="J1176" s="54" t="s">
        <v>60</v>
      </c>
    </row>
    <row r="1177" spans="1:10" ht="12.75" customHeight="1" x14ac:dyDescent="0.35">
      <c r="A1177" s="428" t="s">
        <v>939</v>
      </c>
      <c r="B1177" s="429">
        <v>28</v>
      </c>
      <c r="C1177" s="428" t="s">
        <v>938</v>
      </c>
      <c r="D1177" s="428" t="s">
        <v>3570</v>
      </c>
      <c r="E1177" s="54" t="s">
        <v>3571</v>
      </c>
      <c r="F1177" s="54" t="s">
        <v>1121</v>
      </c>
      <c r="G1177" s="54">
        <v>34</v>
      </c>
      <c r="H1177" s="54">
        <v>35</v>
      </c>
      <c r="I1177" s="54" t="s">
        <v>43</v>
      </c>
      <c r="J1177" s="54" t="s">
        <v>60</v>
      </c>
    </row>
    <row r="1178" spans="1:10" ht="12.75" customHeight="1" x14ac:dyDescent="0.35">
      <c r="A1178" s="428" t="s">
        <v>939</v>
      </c>
      <c r="B1178" s="429">
        <v>29</v>
      </c>
      <c r="C1178" s="428" t="s">
        <v>938</v>
      </c>
      <c r="D1178" s="428" t="s">
        <v>3572</v>
      </c>
      <c r="E1178" s="54" t="s">
        <v>3573</v>
      </c>
      <c r="F1178" s="54" t="s">
        <v>1121</v>
      </c>
      <c r="G1178" s="54">
        <v>17</v>
      </c>
      <c r="H1178" s="54">
        <v>52</v>
      </c>
      <c r="I1178" s="54" t="s">
        <v>43</v>
      </c>
      <c r="J1178" s="54" t="s">
        <v>60</v>
      </c>
    </row>
    <row r="1179" spans="1:10" ht="12.75" customHeight="1" x14ac:dyDescent="0.35">
      <c r="A1179" s="428" t="s">
        <v>939</v>
      </c>
      <c r="B1179" s="429">
        <v>30</v>
      </c>
      <c r="C1179" s="428" t="s">
        <v>938</v>
      </c>
      <c r="D1179" s="428" t="s">
        <v>3574</v>
      </c>
      <c r="E1179" s="54" t="s">
        <v>3575</v>
      </c>
      <c r="F1179" s="54" t="s">
        <v>1121</v>
      </c>
      <c r="G1179" s="54">
        <v>61</v>
      </c>
      <c r="H1179" s="54">
        <v>10</v>
      </c>
      <c r="I1179" s="54" t="s">
        <v>43</v>
      </c>
      <c r="J1179" s="54" t="s">
        <v>60</v>
      </c>
    </row>
    <row r="1180" spans="1:10" ht="12.75" customHeight="1" x14ac:dyDescent="0.35">
      <c r="A1180" s="428" t="s">
        <v>939</v>
      </c>
      <c r="B1180" s="429">
        <v>31</v>
      </c>
      <c r="C1180" s="428" t="s">
        <v>938</v>
      </c>
      <c r="D1180" s="428" t="s">
        <v>3576</v>
      </c>
      <c r="E1180" s="54" t="s">
        <v>3577</v>
      </c>
      <c r="F1180" s="54" t="s">
        <v>1121</v>
      </c>
      <c r="G1180" s="54">
        <v>48</v>
      </c>
      <c r="H1180" s="54">
        <v>21</v>
      </c>
      <c r="I1180" s="54" t="s">
        <v>43</v>
      </c>
      <c r="J1180" s="54" t="s">
        <v>60</v>
      </c>
    </row>
    <row r="1181" spans="1:10" ht="12.75" customHeight="1" x14ac:dyDescent="0.35">
      <c r="A1181" s="428" t="s">
        <v>939</v>
      </c>
      <c r="B1181" s="429">
        <v>32</v>
      </c>
      <c r="C1181" s="428" t="s">
        <v>938</v>
      </c>
      <c r="D1181" s="428" t="s">
        <v>3578</v>
      </c>
      <c r="E1181" s="54" t="s">
        <v>3579</v>
      </c>
      <c r="F1181" s="54" t="s">
        <v>1121</v>
      </c>
      <c r="G1181" s="54">
        <v>36</v>
      </c>
      <c r="H1181" s="54">
        <v>33</v>
      </c>
      <c r="I1181" s="54" t="s">
        <v>43</v>
      </c>
      <c r="J1181" s="54" t="s">
        <v>60</v>
      </c>
    </row>
    <row r="1182" spans="1:10" ht="12.75" customHeight="1" x14ac:dyDescent="0.35">
      <c r="A1182" s="428" t="s">
        <v>939</v>
      </c>
      <c r="B1182" s="429">
        <v>33</v>
      </c>
      <c r="C1182" s="428" t="s">
        <v>938</v>
      </c>
      <c r="D1182" s="428" t="s">
        <v>3580</v>
      </c>
      <c r="E1182" s="54" t="s">
        <v>3581</v>
      </c>
      <c r="F1182" s="54" t="s">
        <v>1121</v>
      </c>
      <c r="G1182" s="54">
        <v>34</v>
      </c>
      <c r="H1182" s="54">
        <v>35</v>
      </c>
      <c r="I1182" s="54" t="s">
        <v>43</v>
      </c>
      <c r="J1182" s="54" t="s">
        <v>60</v>
      </c>
    </row>
    <row r="1183" spans="1:10" ht="12.75" customHeight="1" x14ac:dyDescent="0.35">
      <c r="A1183" s="428" t="s">
        <v>939</v>
      </c>
      <c r="B1183" s="429">
        <v>34</v>
      </c>
      <c r="C1183" s="428" t="s">
        <v>938</v>
      </c>
      <c r="D1183" s="428" t="s">
        <v>3582</v>
      </c>
      <c r="E1183" s="54" t="s">
        <v>3583</v>
      </c>
      <c r="F1183" s="54" t="s">
        <v>1121</v>
      </c>
      <c r="G1183" s="54">
        <v>20.5</v>
      </c>
      <c r="H1183" s="54">
        <v>0</v>
      </c>
      <c r="I1183" s="54" t="s">
        <v>43</v>
      </c>
      <c r="J1183" s="54" t="s">
        <v>60</v>
      </c>
    </row>
    <row r="1184" spans="1:10" ht="12.75" customHeight="1" x14ac:dyDescent="0.35">
      <c r="A1184" s="428" t="s">
        <v>939</v>
      </c>
      <c r="B1184" s="429">
        <v>35</v>
      </c>
      <c r="C1184" s="428" t="s">
        <v>938</v>
      </c>
      <c r="D1184" s="428" t="s">
        <v>3584</v>
      </c>
      <c r="E1184" s="54" t="s">
        <v>3585</v>
      </c>
      <c r="F1184" s="54" t="s">
        <v>1121</v>
      </c>
      <c r="G1184" s="54">
        <v>35</v>
      </c>
      <c r="H1184" s="54">
        <v>34</v>
      </c>
      <c r="I1184" s="54" t="s">
        <v>43</v>
      </c>
      <c r="J1184" s="54" t="s">
        <v>60</v>
      </c>
    </row>
    <row r="1185" spans="1:10" ht="12.75" customHeight="1" x14ac:dyDescent="0.35">
      <c r="A1185" s="428" t="s">
        <v>939</v>
      </c>
      <c r="B1185" s="429">
        <v>36</v>
      </c>
      <c r="C1185" s="428" t="s">
        <v>938</v>
      </c>
      <c r="D1185" s="428" t="s">
        <v>3586</v>
      </c>
      <c r="E1185" s="54" t="s">
        <v>3587</v>
      </c>
      <c r="F1185" s="54" t="s">
        <v>1121</v>
      </c>
      <c r="G1185" s="54">
        <v>38.5</v>
      </c>
      <c r="H1185" s="54">
        <v>30.5</v>
      </c>
      <c r="I1185" s="54" t="s">
        <v>43</v>
      </c>
      <c r="J1185" s="54" t="s">
        <v>60</v>
      </c>
    </row>
    <row r="1186" spans="1:10" ht="12.75" customHeight="1" x14ac:dyDescent="0.35">
      <c r="A1186" s="428" t="s">
        <v>939</v>
      </c>
      <c r="B1186" s="429">
        <v>37</v>
      </c>
      <c r="C1186" s="428" t="s">
        <v>938</v>
      </c>
      <c r="D1186" s="428" t="s">
        <v>3588</v>
      </c>
      <c r="E1186" s="54" t="s">
        <v>3589</v>
      </c>
      <c r="F1186" s="54" t="s">
        <v>1121</v>
      </c>
      <c r="G1186" s="54">
        <v>29</v>
      </c>
      <c r="H1186" s="54">
        <v>40</v>
      </c>
      <c r="I1186" s="54" t="s">
        <v>43</v>
      </c>
      <c r="J1186" s="54" t="s">
        <v>60</v>
      </c>
    </row>
    <row r="1187" spans="1:10" ht="12.75" customHeight="1" x14ac:dyDescent="0.35">
      <c r="A1187" s="428" t="s">
        <v>939</v>
      </c>
      <c r="B1187" s="429">
        <v>38</v>
      </c>
      <c r="C1187" s="428" t="s">
        <v>938</v>
      </c>
      <c r="D1187" s="428" t="s">
        <v>3590</v>
      </c>
      <c r="E1187" s="54" t="s">
        <v>3591</v>
      </c>
      <c r="F1187" s="54" t="s">
        <v>1121</v>
      </c>
      <c r="G1187" s="54">
        <v>19</v>
      </c>
      <c r="H1187" s="54">
        <v>50</v>
      </c>
      <c r="I1187" s="54" t="s">
        <v>43</v>
      </c>
      <c r="J1187" s="54" t="s">
        <v>60</v>
      </c>
    </row>
    <row r="1188" spans="1:10" ht="12.75" customHeight="1" x14ac:dyDescent="0.35">
      <c r="A1188" s="428" t="s">
        <v>939</v>
      </c>
      <c r="B1188" s="429">
        <v>39</v>
      </c>
      <c r="C1188" s="428" t="s">
        <v>938</v>
      </c>
      <c r="D1188" s="428" t="s">
        <v>3592</v>
      </c>
      <c r="E1188" s="54" t="s">
        <v>3593</v>
      </c>
      <c r="F1188" s="54" t="s">
        <v>1121</v>
      </c>
      <c r="G1188" s="54">
        <v>30</v>
      </c>
      <c r="H1188" s="54">
        <v>39</v>
      </c>
      <c r="I1188" s="54" t="s">
        <v>43</v>
      </c>
      <c r="J1188" s="54" t="s">
        <v>60</v>
      </c>
    </row>
    <row r="1189" spans="1:10" ht="12.75" customHeight="1" x14ac:dyDescent="0.35">
      <c r="A1189" s="428" t="s">
        <v>939</v>
      </c>
      <c r="B1189" s="429">
        <v>40</v>
      </c>
      <c r="C1189" s="428" t="s">
        <v>938</v>
      </c>
      <c r="D1189" s="428" t="s">
        <v>3594</v>
      </c>
      <c r="E1189" s="54" t="s">
        <v>3595</v>
      </c>
      <c r="F1189" s="54" t="s">
        <v>1121</v>
      </c>
      <c r="G1189" s="54">
        <v>38</v>
      </c>
      <c r="H1189" s="54">
        <v>31</v>
      </c>
      <c r="I1189" s="54" t="s">
        <v>43</v>
      </c>
      <c r="J1189" s="54" t="s">
        <v>60</v>
      </c>
    </row>
    <row r="1190" spans="1:10" ht="12.75" customHeight="1" x14ac:dyDescent="0.35">
      <c r="A1190" s="428" t="s">
        <v>939</v>
      </c>
      <c r="B1190" s="429">
        <v>41</v>
      </c>
      <c r="C1190" s="428" t="s">
        <v>938</v>
      </c>
      <c r="D1190" s="428" t="s">
        <v>3596</v>
      </c>
      <c r="E1190" s="54" t="s">
        <v>3597</v>
      </c>
      <c r="F1190" s="54" t="s">
        <v>1121</v>
      </c>
      <c r="G1190" s="54">
        <v>51</v>
      </c>
      <c r="H1190" s="54">
        <v>18</v>
      </c>
      <c r="I1190" s="54" t="s">
        <v>43</v>
      </c>
      <c r="J1190" s="54" t="s">
        <v>60</v>
      </c>
    </row>
    <row r="1191" spans="1:10" ht="12.75" customHeight="1" x14ac:dyDescent="0.35">
      <c r="A1191" s="428" t="s">
        <v>939</v>
      </c>
      <c r="B1191" s="429">
        <v>42</v>
      </c>
      <c r="C1191" s="428" t="s">
        <v>938</v>
      </c>
      <c r="D1191" s="428" t="s">
        <v>3598</v>
      </c>
      <c r="E1191" s="54" t="s">
        <v>3599</v>
      </c>
      <c r="F1191" s="54" t="s">
        <v>1121</v>
      </c>
      <c r="G1191" s="54">
        <v>22</v>
      </c>
      <c r="H1191" s="54">
        <v>47</v>
      </c>
      <c r="I1191" s="54" t="s">
        <v>43</v>
      </c>
      <c r="J1191" s="54" t="s">
        <v>60</v>
      </c>
    </row>
    <row r="1192" spans="1:10" ht="12.75" customHeight="1" x14ac:dyDescent="0.35">
      <c r="A1192" s="428" t="s">
        <v>939</v>
      </c>
      <c r="B1192" s="429">
        <v>43</v>
      </c>
      <c r="C1192" s="428" t="s">
        <v>938</v>
      </c>
      <c r="D1192" s="428" t="s">
        <v>3600</v>
      </c>
      <c r="E1192" s="54" t="s">
        <v>3601</v>
      </c>
      <c r="F1192" s="54" t="s">
        <v>1121</v>
      </c>
      <c r="G1192" s="54">
        <v>33</v>
      </c>
      <c r="H1192" s="54">
        <v>36</v>
      </c>
      <c r="I1192" s="54" t="s">
        <v>43</v>
      </c>
      <c r="J1192" s="54" t="s">
        <v>60</v>
      </c>
    </row>
    <row r="1193" spans="1:10" ht="12.75" customHeight="1" x14ac:dyDescent="0.35">
      <c r="A1193" s="428" t="s">
        <v>939</v>
      </c>
      <c r="B1193" s="429">
        <v>44</v>
      </c>
      <c r="C1193" s="428" t="s">
        <v>938</v>
      </c>
      <c r="D1193" s="428" t="s">
        <v>3602</v>
      </c>
      <c r="E1193" s="54" t="s">
        <v>3003</v>
      </c>
      <c r="F1193" s="54" t="s">
        <v>1121</v>
      </c>
      <c r="G1193" s="54">
        <v>33.5</v>
      </c>
      <c r="H1193" s="54">
        <v>35.5</v>
      </c>
      <c r="I1193" s="54" t="s">
        <v>43</v>
      </c>
      <c r="J1193" s="54" t="s">
        <v>60</v>
      </c>
    </row>
    <row r="1194" spans="1:10" ht="12.75" customHeight="1" x14ac:dyDescent="0.35">
      <c r="A1194" s="428" t="s">
        <v>939</v>
      </c>
      <c r="B1194" s="429">
        <v>45</v>
      </c>
      <c r="C1194" s="428" t="s">
        <v>938</v>
      </c>
      <c r="D1194" s="428" t="s">
        <v>3603</v>
      </c>
      <c r="E1194" s="54" t="s">
        <v>3604</v>
      </c>
      <c r="F1194" s="54" t="s">
        <v>1121</v>
      </c>
      <c r="G1194" s="54">
        <v>20</v>
      </c>
      <c r="H1194" s="54">
        <v>0</v>
      </c>
      <c r="I1194" s="54" t="s">
        <v>43</v>
      </c>
      <c r="J1194" s="54" t="s">
        <v>60</v>
      </c>
    </row>
    <row r="1195" spans="1:10" ht="12.75" customHeight="1" x14ac:dyDescent="0.35">
      <c r="A1195" s="428" t="s">
        <v>939</v>
      </c>
      <c r="B1195" s="429">
        <v>46</v>
      </c>
      <c r="C1195" s="428" t="s">
        <v>938</v>
      </c>
      <c r="D1195" s="428" t="s">
        <v>3605</v>
      </c>
      <c r="E1195" s="54" t="s">
        <v>3606</v>
      </c>
      <c r="F1195" s="54" t="s">
        <v>1121</v>
      </c>
      <c r="G1195" s="54">
        <v>42</v>
      </c>
      <c r="H1195" s="54">
        <v>27</v>
      </c>
      <c r="I1195" s="54" t="s">
        <v>43</v>
      </c>
      <c r="J1195" s="54" t="s">
        <v>60</v>
      </c>
    </row>
    <row r="1196" spans="1:10" ht="12.75" customHeight="1" x14ac:dyDescent="0.35">
      <c r="A1196" s="428" t="s">
        <v>939</v>
      </c>
      <c r="B1196" s="429">
        <v>47</v>
      </c>
      <c r="C1196" s="428" t="s">
        <v>938</v>
      </c>
      <c r="D1196" s="428" t="s">
        <v>3607</v>
      </c>
      <c r="E1196" s="54" t="s">
        <v>3608</v>
      </c>
      <c r="F1196" s="54" t="s">
        <v>1121</v>
      </c>
      <c r="G1196" s="54">
        <v>51</v>
      </c>
      <c r="H1196" s="54">
        <v>18</v>
      </c>
      <c r="I1196" s="54" t="s">
        <v>43</v>
      </c>
      <c r="J1196" s="54" t="s">
        <v>60</v>
      </c>
    </row>
    <row r="1197" spans="1:10" ht="12.75" customHeight="1" x14ac:dyDescent="0.35">
      <c r="A1197" s="428" t="s">
        <v>939</v>
      </c>
      <c r="B1197" s="429">
        <v>48</v>
      </c>
      <c r="C1197" s="428" t="s">
        <v>938</v>
      </c>
      <c r="D1197" s="428" t="s">
        <v>3609</v>
      </c>
      <c r="E1197" s="54" t="s">
        <v>3610</v>
      </c>
      <c r="F1197" s="54" t="s">
        <v>1140</v>
      </c>
      <c r="G1197" s="54">
        <v>16.98</v>
      </c>
      <c r="H1197" s="54">
        <v>0</v>
      </c>
      <c r="I1197" s="54" t="s">
        <v>43</v>
      </c>
      <c r="J1197" s="54" t="s">
        <v>60</v>
      </c>
    </row>
    <row r="1198" spans="1:10" ht="12.75" customHeight="1" x14ac:dyDescent="0.35">
      <c r="A1198" s="428" t="s">
        <v>939</v>
      </c>
      <c r="B1198" s="429">
        <v>49</v>
      </c>
      <c r="C1198" s="428" t="s">
        <v>938</v>
      </c>
      <c r="D1198" s="428" t="s">
        <v>3611</v>
      </c>
      <c r="E1198" s="54" t="s">
        <v>3612</v>
      </c>
      <c r="F1198" s="54" t="s">
        <v>1140</v>
      </c>
      <c r="G1198" s="54">
        <v>16.98</v>
      </c>
      <c r="H1198" s="54">
        <v>0</v>
      </c>
      <c r="I1198" s="54" t="s">
        <v>43</v>
      </c>
      <c r="J1198" s="54" t="s">
        <v>60</v>
      </c>
    </row>
    <row r="1199" spans="1:10" ht="12.75" customHeight="1" x14ac:dyDescent="0.35">
      <c r="A1199" s="428" t="s">
        <v>939</v>
      </c>
      <c r="B1199" s="429">
        <v>50</v>
      </c>
      <c r="C1199" s="428" t="s">
        <v>938</v>
      </c>
      <c r="D1199" s="428" t="s">
        <v>3613</v>
      </c>
      <c r="E1199" s="54" t="s">
        <v>3614</v>
      </c>
      <c r="F1199" s="54" t="s">
        <v>1140</v>
      </c>
      <c r="G1199" s="54">
        <v>16.98</v>
      </c>
      <c r="H1199" s="54">
        <v>0</v>
      </c>
      <c r="I1199" s="54" t="s">
        <v>43</v>
      </c>
      <c r="J1199" s="54" t="s">
        <v>60</v>
      </c>
    </row>
    <row r="1200" spans="1:10" ht="12.75" customHeight="1" x14ac:dyDescent="0.35">
      <c r="A1200" s="428" t="s">
        <v>939</v>
      </c>
      <c r="B1200" s="429">
        <v>51</v>
      </c>
      <c r="C1200" s="428" t="s">
        <v>938</v>
      </c>
      <c r="D1200" s="428" t="s">
        <v>3615</v>
      </c>
      <c r="E1200" s="54" t="s">
        <v>3616</v>
      </c>
      <c r="F1200" s="54" t="s">
        <v>1140</v>
      </c>
      <c r="G1200" s="54">
        <v>18.190000000000001</v>
      </c>
      <c r="H1200" s="54">
        <v>0</v>
      </c>
      <c r="I1200" s="54" t="s">
        <v>43</v>
      </c>
      <c r="J1200" s="54" t="s">
        <v>60</v>
      </c>
    </row>
    <row r="1201" spans="1:10" ht="12.75" customHeight="1" x14ac:dyDescent="0.35">
      <c r="A1201" s="428" t="s">
        <v>939</v>
      </c>
      <c r="B1201" s="429">
        <v>52</v>
      </c>
      <c r="C1201" s="428" t="s">
        <v>938</v>
      </c>
      <c r="D1201" s="428" t="s">
        <v>3617</v>
      </c>
      <c r="E1201" s="54" t="s">
        <v>3618</v>
      </c>
      <c r="F1201" s="54" t="s">
        <v>1140</v>
      </c>
      <c r="G1201" s="54">
        <v>17.48</v>
      </c>
      <c r="H1201" s="54">
        <v>0</v>
      </c>
      <c r="I1201" s="54" t="s">
        <v>43</v>
      </c>
      <c r="J1201" s="54" t="s">
        <v>60</v>
      </c>
    </row>
    <row r="1202" spans="1:10" ht="12.75" customHeight="1" x14ac:dyDescent="0.35">
      <c r="A1202" s="428" t="s">
        <v>939</v>
      </c>
      <c r="B1202" s="429">
        <v>53</v>
      </c>
      <c r="C1202" s="428" t="s">
        <v>938</v>
      </c>
      <c r="D1202" s="428" t="s">
        <v>3619</v>
      </c>
      <c r="E1202" s="54" t="s">
        <v>3620</v>
      </c>
      <c r="F1202" s="54" t="s">
        <v>1140</v>
      </c>
      <c r="G1202" s="54">
        <v>16.579999999999998</v>
      </c>
      <c r="H1202" s="54">
        <v>0</v>
      </c>
      <c r="I1202" s="54" t="s">
        <v>43</v>
      </c>
      <c r="J1202" s="54" t="s">
        <v>60</v>
      </c>
    </row>
    <row r="1203" spans="1:10" ht="12.75" customHeight="1" x14ac:dyDescent="0.35">
      <c r="A1203" s="428" t="s">
        <v>1097</v>
      </c>
      <c r="B1203" s="429">
        <v>1</v>
      </c>
      <c r="C1203" s="428" t="s">
        <v>1096</v>
      </c>
      <c r="D1203" s="428" t="s">
        <v>3621</v>
      </c>
      <c r="E1203" s="54" t="s">
        <v>3622</v>
      </c>
      <c r="F1203" s="54" t="s">
        <v>1121</v>
      </c>
      <c r="G1203" s="54">
        <v>24</v>
      </c>
      <c r="H1203" s="54">
        <v>0</v>
      </c>
      <c r="I1203" s="54" t="s">
        <v>43</v>
      </c>
      <c r="J1203" s="54" t="s">
        <v>60</v>
      </c>
    </row>
    <row r="1204" spans="1:10" ht="12.75" customHeight="1" x14ac:dyDescent="0.35">
      <c r="A1204" s="428" t="s">
        <v>1097</v>
      </c>
      <c r="B1204" s="429">
        <v>2</v>
      </c>
      <c r="C1204" s="428" t="s">
        <v>1096</v>
      </c>
      <c r="D1204" s="428" t="s">
        <v>3623</v>
      </c>
      <c r="E1204" s="54" t="s">
        <v>3624</v>
      </c>
      <c r="F1204" s="54" t="s">
        <v>1121</v>
      </c>
      <c r="G1204" s="54">
        <v>24</v>
      </c>
      <c r="H1204" s="54">
        <v>0</v>
      </c>
      <c r="I1204" s="54" t="s">
        <v>43</v>
      </c>
      <c r="J1204" s="54" t="s">
        <v>60</v>
      </c>
    </row>
    <row r="1205" spans="1:10" ht="12.75" customHeight="1" x14ac:dyDescent="0.35">
      <c r="A1205" s="428" t="s">
        <v>1097</v>
      </c>
      <c r="B1205" s="429">
        <v>3</v>
      </c>
      <c r="C1205" s="428" t="s">
        <v>1096</v>
      </c>
      <c r="D1205" s="428" t="s">
        <v>3625</v>
      </c>
      <c r="E1205" s="54" t="s">
        <v>3626</v>
      </c>
      <c r="F1205" s="54" t="s">
        <v>1121</v>
      </c>
      <c r="G1205" s="54">
        <v>39</v>
      </c>
      <c r="H1205" s="54">
        <v>0</v>
      </c>
      <c r="I1205" s="54" t="s">
        <v>43</v>
      </c>
      <c r="J1205" s="54" t="s">
        <v>60</v>
      </c>
    </row>
    <row r="1206" spans="1:10" ht="12.75" customHeight="1" x14ac:dyDescent="0.35">
      <c r="A1206" s="428" t="s">
        <v>1097</v>
      </c>
      <c r="B1206" s="429">
        <v>4</v>
      </c>
      <c r="C1206" s="428" t="s">
        <v>1096</v>
      </c>
      <c r="D1206" s="428" t="s">
        <v>3627</v>
      </c>
      <c r="E1206" s="54" t="s">
        <v>3628</v>
      </c>
      <c r="F1206" s="54" t="s">
        <v>1121</v>
      </c>
      <c r="G1206" s="54">
        <v>50</v>
      </c>
      <c r="H1206" s="54">
        <v>0</v>
      </c>
      <c r="I1206" s="54" t="s">
        <v>43</v>
      </c>
      <c r="J1206" s="54" t="s">
        <v>60</v>
      </c>
    </row>
    <row r="1207" spans="1:10" ht="12.75" customHeight="1" x14ac:dyDescent="0.35">
      <c r="A1207" s="428" t="s">
        <v>1097</v>
      </c>
      <c r="B1207" s="429">
        <v>5</v>
      </c>
      <c r="C1207" s="428" t="s">
        <v>1096</v>
      </c>
      <c r="D1207" s="428" t="s">
        <v>3629</v>
      </c>
      <c r="E1207" s="54" t="s">
        <v>3630</v>
      </c>
      <c r="F1207" s="54" t="s">
        <v>1121</v>
      </c>
      <c r="G1207" s="54">
        <v>39</v>
      </c>
      <c r="H1207" s="54">
        <v>0</v>
      </c>
      <c r="I1207" s="54" t="s">
        <v>43</v>
      </c>
      <c r="J1207" s="54" t="s">
        <v>60</v>
      </c>
    </row>
    <row r="1208" spans="1:10" ht="12.75" customHeight="1" x14ac:dyDescent="0.35">
      <c r="A1208" s="428" t="s">
        <v>1097</v>
      </c>
      <c r="B1208" s="429">
        <v>6</v>
      </c>
      <c r="C1208" s="428" t="s">
        <v>1096</v>
      </c>
      <c r="D1208" s="428" t="s">
        <v>3631</v>
      </c>
      <c r="E1208" s="54" t="s">
        <v>3632</v>
      </c>
      <c r="F1208" s="54" t="s">
        <v>1121</v>
      </c>
      <c r="G1208" s="54">
        <v>24</v>
      </c>
      <c r="H1208" s="54">
        <v>0</v>
      </c>
      <c r="I1208" s="54" t="s">
        <v>43</v>
      </c>
      <c r="J1208" s="54" t="s">
        <v>60</v>
      </c>
    </row>
    <row r="1209" spans="1:10" ht="12.75" customHeight="1" x14ac:dyDescent="0.35">
      <c r="A1209" s="428" t="s">
        <v>1097</v>
      </c>
      <c r="B1209" s="429">
        <v>7</v>
      </c>
      <c r="C1209" s="428" t="s">
        <v>1096</v>
      </c>
      <c r="D1209" s="428" t="s">
        <v>3633</v>
      </c>
      <c r="E1209" s="54" t="s">
        <v>1343</v>
      </c>
      <c r="F1209" s="54" t="s">
        <v>1121</v>
      </c>
      <c r="G1209" s="54">
        <v>46</v>
      </c>
      <c r="H1209" s="54">
        <v>0</v>
      </c>
      <c r="I1209" s="54" t="s">
        <v>43</v>
      </c>
      <c r="J1209" s="54" t="s">
        <v>60</v>
      </c>
    </row>
    <row r="1210" spans="1:10" ht="12.75" customHeight="1" x14ac:dyDescent="0.35">
      <c r="A1210" s="428" t="s">
        <v>1097</v>
      </c>
      <c r="B1210" s="429">
        <v>8</v>
      </c>
      <c r="C1210" s="428" t="s">
        <v>1096</v>
      </c>
      <c r="D1210" s="428" t="s">
        <v>3634</v>
      </c>
      <c r="E1210" s="54" t="s">
        <v>3635</v>
      </c>
      <c r="F1210" s="54" t="s">
        <v>1121</v>
      </c>
      <c r="G1210" s="54">
        <v>58</v>
      </c>
      <c r="H1210" s="54">
        <v>0</v>
      </c>
      <c r="I1210" s="54" t="s">
        <v>43</v>
      </c>
      <c r="J1210" s="54" t="s">
        <v>60</v>
      </c>
    </row>
    <row r="1211" spans="1:10" ht="12.75" customHeight="1" x14ac:dyDescent="0.35">
      <c r="A1211" s="428" t="s">
        <v>1097</v>
      </c>
      <c r="B1211" s="429">
        <v>9</v>
      </c>
      <c r="C1211" s="428" t="s">
        <v>1096</v>
      </c>
      <c r="D1211" s="428" t="s">
        <v>3636</v>
      </c>
      <c r="E1211" s="54" t="s">
        <v>3637</v>
      </c>
      <c r="F1211" s="54" t="s">
        <v>1121</v>
      </c>
      <c r="G1211" s="54">
        <v>58</v>
      </c>
      <c r="H1211" s="54">
        <v>0</v>
      </c>
      <c r="I1211" s="54" t="s">
        <v>43</v>
      </c>
      <c r="J1211" s="54" t="s">
        <v>60</v>
      </c>
    </row>
    <row r="1212" spans="1:10" ht="12.75" customHeight="1" x14ac:dyDescent="0.35">
      <c r="A1212" s="428" t="s">
        <v>1097</v>
      </c>
      <c r="B1212" s="429">
        <v>10</v>
      </c>
      <c r="C1212" s="428" t="s">
        <v>1096</v>
      </c>
      <c r="D1212" s="428" t="s">
        <v>3638</v>
      </c>
      <c r="E1212" s="54" t="s">
        <v>3448</v>
      </c>
      <c r="F1212" s="54" t="s">
        <v>1121</v>
      </c>
      <c r="G1212" s="54">
        <v>39</v>
      </c>
      <c r="H1212" s="54">
        <v>0</v>
      </c>
      <c r="I1212" s="54" t="s">
        <v>43</v>
      </c>
      <c r="J1212" s="54" t="s">
        <v>60</v>
      </c>
    </row>
    <row r="1213" spans="1:10" ht="12.75" customHeight="1" x14ac:dyDescent="0.35">
      <c r="A1213" s="428" t="s">
        <v>1097</v>
      </c>
      <c r="B1213" s="429">
        <v>11</v>
      </c>
      <c r="C1213" s="428" t="s">
        <v>1096</v>
      </c>
      <c r="D1213" s="428" t="s">
        <v>3639</v>
      </c>
      <c r="E1213" s="54" t="s">
        <v>3640</v>
      </c>
      <c r="F1213" s="54" t="s">
        <v>1121</v>
      </c>
      <c r="G1213" s="54">
        <v>50</v>
      </c>
      <c r="H1213" s="54">
        <v>0</v>
      </c>
      <c r="I1213" s="54" t="s">
        <v>43</v>
      </c>
      <c r="J1213" s="54" t="s">
        <v>60</v>
      </c>
    </row>
    <row r="1214" spans="1:10" ht="12.75" customHeight="1" x14ac:dyDescent="0.35">
      <c r="A1214" s="428" t="s">
        <v>1097</v>
      </c>
      <c r="B1214" s="429">
        <v>12</v>
      </c>
      <c r="C1214" s="428" t="s">
        <v>1096</v>
      </c>
      <c r="D1214" s="428" t="s">
        <v>3641</v>
      </c>
      <c r="E1214" s="54" t="s">
        <v>3642</v>
      </c>
      <c r="F1214" s="54" t="s">
        <v>1121</v>
      </c>
      <c r="G1214" s="54">
        <v>24</v>
      </c>
      <c r="H1214" s="54">
        <v>0</v>
      </c>
      <c r="I1214" s="54" t="s">
        <v>43</v>
      </c>
      <c r="J1214" s="54" t="s">
        <v>60</v>
      </c>
    </row>
    <row r="1215" spans="1:10" ht="12.75" customHeight="1" x14ac:dyDescent="0.35">
      <c r="A1215" s="428" t="s">
        <v>1097</v>
      </c>
      <c r="B1215" s="429">
        <v>13</v>
      </c>
      <c r="C1215" s="428" t="s">
        <v>1096</v>
      </c>
      <c r="D1215" s="428" t="s">
        <v>3643</v>
      </c>
      <c r="E1215" s="54" t="s">
        <v>3644</v>
      </c>
      <c r="F1215" s="54" t="s">
        <v>1121</v>
      </c>
      <c r="G1215" s="54">
        <v>24</v>
      </c>
      <c r="H1215" s="54">
        <v>0</v>
      </c>
      <c r="I1215" s="54" t="s">
        <v>43</v>
      </c>
      <c r="J1215" s="54" t="s">
        <v>60</v>
      </c>
    </row>
    <row r="1216" spans="1:10" ht="12.75" customHeight="1" x14ac:dyDescent="0.35">
      <c r="A1216" s="428" t="s">
        <v>1097</v>
      </c>
      <c r="B1216" s="429">
        <v>14</v>
      </c>
      <c r="C1216" s="428" t="s">
        <v>1096</v>
      </c>
      <c r="D1216" s="428" t="s">
        <v>3645</v>
      </c>
      <c r="E1216" s="54" t="s">
        <v>3646</v>
      </c>
      <c r="F1216" s="54" t="s">
        <v>1121</v>
      </c>
      <c r="G1216" s="54">
        <v>24</v>
      </c>
      <c r="H1216" s="54">
        <v>0</v>
      </c>
      <c r="I1216" s="54" t="s">
        <v>43</v>
      </c>
      <c r="J1216" s="54" t="s">
        <v>60</v>
      </c>
    </row>
    <row r="1217" spans="1:10" ht="12.75" customHeight="1" x14ac:dyDescent="0.35">
      <c r="A1217" s="428" t="s">
        <v>1097</v>
      </c>
      <c r="B1217" s="429">
        <v>15</v>
      </c>
      <c r="C1217" s="428" t="s">
        <v>1096</v>
      </c>
      <c r="D1217" s="428" t="s">
        <v>3647</v>
      </c>
      <c r="E1217" s="54" t="s">
        <v>3648</v>
      </c>
      <c r="F1217" s="54" t="s">
        <v>1121</v>
      </c>
      <c r="G1217" s="54">
        <v>39</v>
      </c>
      <c r="H1217" s="54">
        <v>0</v>
      </c>
      <c r="I1217" s="54" t="s">
        <v>43</v>
      </c>
      <c r="J1217" s="54" t="s">
        <v>60</v>
      </c>
    </row>
    <row r="1218" spans="1:10" ht="12.75" customHeight="1" x14ac:dyDescent="0.35">
      <c r="A1218" s="428" t="s">
        <v>1097</v>
      </c>
      <c r="B1218" s="429">
        <v>16</v>
      </c>
      <c r="C1218" s="428" t="s">
        <v>1096</v>
      </c>
      <c r="D1218" s="428" t="s">
        <v>3649</v>
      </c>
      <c r="E1218" s="54" t="s">
        <v>3650</v>
      </c>
      <c r="F1218" s="54" t="s">
        <v>1121</v>
      </c>
      <c r="G1218" s="54">
        <v>24</v>
      </c>
      <c r="H1218" s="54">
        <v>0</v>
      </c>
      <c r="I1218" s="54" t="s">
        <v>43</v>
      </c>
      <c r="J1218" s="54" t="s">
        <v>60</v>
      </c>
    </row>
    <row r="1219" spans="1:10" ht="12.75" customHeight="1" x14ac:dyDescent="0.35">
      <c r="A1219" s="428" t="s">
        <v>1097</v>
      </c>
      <c r="B1219" s="429">
        <v>17</v>
      </c>
      <c r="C1219" s="428" t="s">
        <v>1096</v>
      </c>
      <c r="D1219" s="428" t="s">
        <v>3651</v>
      </c>
      <c r="E1219" s="54" t="s">
        <v>3652</v>
      </c>
      <c r="F1219" s="54" t="s">
        <v>1121</v>
      </c>
      <c r="G1219" s="54">
        <v>50</v>
      </c>
      <c r="H1219" s="54">
        <v>0</v>
      </c>
      <c r="I1219" s="54" t="s">
        <v>43</v>
      </c>
      <c r="J1219" s="54" t="s">
        <v>60</v>
      </c>
    </row>
    <row r="1220" spans="1:10" ht="12.75" customHeight="1" x14ac:dyDescent="0.35">
      <c r="A1220" s="428" t="s">
        <v>1097</v>
      </c>
      <c r="B1220" s="429">
        <v>18</v>
      </c>
      <c r="C1220" s="428" t="s">
        <v>1096</v>
      </c>
      <c r="D1220" s="428" t="s">
        <v>3653</v>
      </c>
      <c r="E1220" s="54" t="s">
        <v>3654</v>
      </c>
      <c r="F1220" s="54" t="s">
        <v>1121</v>
      </c>
      <c r="G1220" s="54">
        <v>39</v>
      </c>
      <c r="H1220" s="54">
        <v>0</v>
      </c>
      <c r="I1220" s="54" t="s">
        <v>43</v>
      </c>
      <c r="J1220" s="54" t="s">
        <v>60</v>
      </c>
    </row>
    <row r="1221" spans="1:10" ht="12.75" customHeight="1" x14ac:dyDescent="0.35">
      <c r="A1221" s="428" t="s">
        <v>1097</v>
      </c>
      <c r="B1221" s="429">
        <v>19</v>
      </c>
      <c r="C1221" s="428" t="s">
        <v>1096</v>
      </c>
      <c r="D1221" s="428" t="s">
        <v>3655</v>
      </c>
      <c r="E1221" s="54" t="s">
        <v>3656</v>
      </c>
      <c r="F1221" s="54" t="s">
        <v>1121</v>
      </c>
      <c r="G1221" s="54">
        <v>58</v>
      </c>
      <c r="H1221" s="54">
        <v>0</v>
      </c>
      <c r="I1221" s="54" t="s">
        <v>43</v>
      </c>
      <c r="J1221" s="54" t="s">
        <v>60</v>
      </c>
    </row>
    <row r="1222" spans="1:10" ht="12.75" customHeight="1" x14ac:dyDescent="0.35">
      <c r="A1222" s="428" t="s">
        <v>1097</v>
      </c>
      <c r="B1222" s="429">
        <v>20</v>
      </c>
      <c r="C1222" s="428" t="s">
        <v>1096</v>
      </c>
      <c r="D1222" s="428" t="s">
        <v>3657</v>
      </c>
      <c r="E1222" s="54" t="s">
        <v>3658</v>
      </c>
      <c r="F1222" s="54" t="s">
        <v>1121</v>
      </c>
      <c r="G1222" s="54">
        <v>24</v>
      </c>
      <c r="H1222" s="54">
        <v>0</v>
      </c>
      <c r="I1222" s="54" t="s">
        <v>43</v>
      </c>
      <c r="J1222" s="54" t="s">
        <v>60</v>
      </c>
    </row>
    <row r="1223" spans="1:10" ht="12.75" customHeight="1" x14ac:dyDescent="0.35">
      <c r="A1223" s="428" t="s">
        <v>1097</v>
      </c>
      <c r="B1223" s="429">
        <v>21</v>
      </c>
      <c r="C1223" s="428" t="s">
        <v>1096</v>
      </c>
      <c r="D1223" s="428" t="s">
        <v>3659</v>
      </c>
      <c r="E1223" s="54" t="s">
        <v>3660</v>
      </c>
      <c r="F1223" s="54" t="s">
        <v>1121</v>
      </c>
      <c r="G1223" s="54">
        <v>46</v>
      </c>
      <c r="H1223" s="54">
        <v>0</v>
      </c>
      <c r="I1223" s="54" t="s">
        <v>43</v>
      </c>
      <c r="J1223" s="54" t="s">
        <v>60</v>
      </c>
    </row>
    <row r="1224" spans="1:10" ht="12.75" customHeight="1" x14ac:dyDescent="0.35">
      <c r="A1224" s="428" t="s">
        <v>1097</v>
      </c>
      <c r="B1224" s="429">
        <v>22</v>
      </c>
      <c r="C1224" s="428" t="s">
        <v>1096</v>
      </c>
      <c r="D1224" s="428" t="s">
        <v>3661</v>
      </c>
      <c r="E1224" s="54" t="s">
        <v>3662</v>
      </c>
      <c r="F1224" s="54" t="s">
        <v>1121</v>
      </c>
      <c r="G1224" s="54">
        <v>46</v>
      </c>
      <c r="H1224" s="54">
        <v>0</v>
      </c>
      <c r="I1224" s="54" t="s">
        <v>43</v>
      </c>
      <c r="J1224" s="54" t="s">
        <v>60</v>
      </c>
    </row>
    <row r="1225" spans="1:10" ht="12.75" customHeight="1" x14ac:dyDescent="0.35">
      <c r="A1225" s="428" t="s">
        <v>1097</v>
      </c>
      <c r="B1225" s="429">
        <v>23</v>
      </c>
      <c r="C1225" s="428" t="s">
        <v>1096</v>
      </c>
      <c r="D1225" s="428" t="s">
        <v>3663</v>
      </c>
      <c r="E1225" s="54" t="s">
        <v>3664</v>
      </c>
      <c r="F1225" s="54" t="s">
        <v>1121</v>
      </c>
      <c r="G1225" s="54">
        <v>53</v>
      </c>
      <c r="H1225" s="54">
        <v>49.5</v>
      </c>
      <c r="I1225" s="54" t="s">
        <v>43</v>
      </c>
      <c r="J1225" s="54" t="s">
        <v>60</v>
      </c>
    </row>
    <row r="1226" spans="1:10" ht="12.75" customHeight="1" x14ac:dyDescent="0.35">
      <c r="A1226" s="428" t="s">
        <v>1097</v>
      </c>
      <c r="B1226" s="429">
        <v>24</v>
      </c>
      <c r="C1226" s="428" t="s">
        <v>1096</v>
      </c>
      <c r="D1226" s="428" t="s">
        <v>3665</v>
      </c>
      <c r="E1226" s="54" t="s">
        <v>3666</v>
      </c>
      <c r="F1226" s="54" t="s">
        <v>1121</v>
      </c>
      <c r="G1226" s="54">
        <v>24</v>
      </c>
      <c r="H1226" s="54">
        <v>0</v>
      </c>
      <c r="I1226" s="54" t="s">
        <v>43</v>
      </c>
      <c r="J1226" s="54" t="s">
        <v>60</v>
      </c>
    </row>
    <row r="1227" spans="1:10" ht="12.75" customHeight="1" x14ac:dyDescent="0.35">
      <c r="A1227" s="428" t="s">
        <v>1097</v>
      </c>
      <c r="B1227" s="429">
        <v>25</v>
      </c>
      <c r="C1227" s="428" t="s">
        <v>1096</v>
      </c>
      <c r="D1227" s="428" t="s">
        <v>3667</v>
      </c>
      <c r="E1227" s="54" t="s">
        <v>3668</v>
      </c>
      <c r="F1227" s="54" t="s">
        <v>1121</v>
      </c>
      <c r="G1227" s="54">
        <v>24</v>
      </c>
      <c r="H1227" s="54">
        <v>0</v>
      </c>
      <c r="I1227" s="54" t="s">
        <v>43</v>
      </c>
      <c r="J1227" s="54" t="s">
        <v>60</v>
      </c>
    </row>
    <row r="1228" spans="1:10" ht="12.75" customHeight="1" x14ac:dyDescent="0.35">
      <c r="A1228" s="428" t="s">
        <v>1097</v>
      </c>
      <c r="B1228" s="429">
        <v>26</v>
      </c>
      <c r="C1228" s="428" t="s">
        <v>1096</v>
      </c>
      <c r="D1228" s="428" t="s">
        <v>3669</v>
      </c>
      <c r="E1228" s="54" t="s">
        <v>3670</v>
      </c>
      <c r="F1228" s="54" t="s">
        <v>1121</v>
      </c>
      <c r="G1228" s="54">
        <v>39</v>
      </c>
      <c r="H1228" s="54">
        <v>0</v>
      </c>
      <c r="I1228" s="54" t="s">
        <v>43</v>
      </c>
      <c r="J1228" s="54" t="s">
        <v>60</v>
      </c>
    </row>
    <row r="1229" spans="1:10" ht="12.75" customHeight="1" x14ac:dyDescent="0.35">
      <c r="A1229" s="428" t="s">
        <v>1097</v>
      </c>
      <c r="B1229" s="429">
        <v>27</v>
      </c>
      <c r="C1229" s="428" t="s">
        <v>1096</v>
      </c>
      <c r="D1229" s="428" t="s">
        <v>3671</v>
      </c>
      <c r="E1229" s="54" t="s">
        <v>3672</v>
      </c>
      <c r="F1229" s="54" t="s">
        <v>1121</v>
      </c>
      <c r="G1229" s="54">
        <v>39</v>
      </c>
      <c r="H1229" s="54">
        <v>0</v>
      </c>
      <c r="I1229" s="54" t="s">
        <v>43</v>
      </c>
      <c r="J1229" s="54" t="s">
        <v>60</v>
      </c>
    </row>
    <row r="1230" spans="1:10" ht="12.75" customHeight="1" x14ac:dyDescent="0.35">
      <c r="A1230" s="428" t="s">
        <v>1097</v>
      </c>
      <c r="B1230" s="429">
        <v>28</v>
      </c>
      <c r="C1230" s="428" t="s">
        <v>1096</v>
      </c>
      <c r="D1230" s="428" t="s">
        <v>3673</v>
      </c>
      <c r="E1230" s="54" t="s">
        <v>3674</v>
      </c>
      <c r="F1230" s="54" t="s">
        <v>1121</v>
      </c>
      <c r="G1230" s="54">
        <v>46</v>
      </c>
      <c r="H1230" s="54">
        <v>0</v>
      </c>
      <c r="I1230" s="54" t="s">
        <v>43</v>
      </c>
      <c r="J1230" s="54" t="s">
        <v>60</v>
      </c>
    </row>
    <row r="1231" spans="1:10" ht="12.75" customHeight="1" x14ac:dyDescent="0.35">
      <c r="A1231" s="428" t="s">
        <v>1097</v>
      </c>
      <c r="B1231" s="429">
        <v>29</v>
      </c>
      <c r="C1231" s="428" t="s">
        <v>1096</v>
      </c>
      <c r="D1231" s="428" t="s">
        <v>3675</v>
      </c>
      <c r="E1231" s="54" t="s">
        <v>3676</v>
      </c>
      <c r="F1231" s="54" t="s">
        <v>1121</v>
      </c>
      <c r="G1231" s="54">
        <v>24</v>
      </c>
      <c r="H1231" s="54">
        <v>0</v>
      </c>
      <c r="I1231" s="54" t="s">
        <v>43</v>
      </c>
      <c r="J1231" s="54" t="s">
        <v>60</v>
      </c>
    </row>
    <row r="1232" spans="1:10" ht="12.75" customHeight="1" x14ac:dyDescent="0.35">
      <c r="A1232" s="428" t="s">
        <v>1097</v>
      </c>
      <c r="B1232" s="429">
        <v>30</v>
      </c>
      <c r="C1232" s="428" t="s">
        <v>1096</v>
      </c>
      <c r="D1232" s="428" t="s">
        <v>3677</v>
      </c>
      <c r="E1232" s="54" t="s">
        <v>1152</v>
      </c>
      <c r="F1232" s="54" t="s">
        <v>1121</v>
      </c>
      <c r="G1232" s="54">
        <v>39</v>
      </c>
      <c r="H1232" s="54">
        <v>0</v>
      </c>
      <c r="I1232" s="54" t="s">
        <v>43</v>
      </c>
      <c r="J1232" s="54" t="s">
        <v>60</v>
      </c>
    </row>
    <row r="1233" spans="1:10" ht="12.75" customHeight="1" x14ac:dyDescent="0.35">
      <c r="A1233" s="428" t="s">
        <v>1097</v>
      </c>
      <c r="B1233" s="429">
        <v>31</v>
      </c>
      <c r="C1233" s="428" t="s">
        <v>1096</v>
      </c>
      <c r="D1233" s="428" t="s">
        <v>3678</v>
      </c>
      <c r="E1233" s="54" t="s">
        <v>3679</v>
      </c>
      <c r="F1233" s="54" t="s">
        <v>1121</v>
      </c>
      <c r="G1233" s="54">
        <v>39</v>
      </c>
      <c r="H1233" s="54">
        <v>0</v>
      </c>
      <c r="I1233" s="54" t="s">
        <v>43</v>
      </c>
      <c r="J1233" s="54" t="s">
        <v>60</v>
      </c>
    </row>
    <row r="1234" spans="1:10" ht="12.75" customHeight="1" x14ac:dyDescent="0.35">
      <c r="A1234" s="428" t="s">
        <v>1097</v>
      </c>
      <c r="B1234" s="429">
        <v>32</v>
      </c>
      <c r="C1234" s="428" t="s">
        <v>1096</v>
      </c>
      <c r="D1234" s="428" t="s">
        <v>3680</v>
      </c>
      <c r="E1234" s="54" t="s">
        <v>3681</v>
      </c>
      <c r="F1234" s="54" t="s">
        <v>1121</v>
      </c>
      <c r="G1234" s="54">
        <v>39</v>
      </c>
      <c r="H1234" s="54">
        <v>0</v>
      </c>
      <c r="I1234" s="54" t="s">
        <v>43</v>
      </c>
      <c r="J1234" s="54" t="s">
        <v>60</v>
      </c>
    </row>
    <row r="1235" spans="1:10" ht="12.75" customHeight="1" x14ac:dyDescent="0.35">
      <c r="A1235" s="428" t="s">
        <v>1097</v>
      </c>
      <c r="B1235" s="429">
        <v>33</v>
      </c>
      <c r="C1235" s="428" t="s">
        <v>1096</v>
      </c>
      <c r="D1235" s="428" t="s">
        <v>3682</v>
      </c>
      <c r="E1235" s="54" t="s">
        <v>3683</v>
      </c>
      <c r="F1235" s="54" t="s">
        <v>1121</v>
      </c>
      <c r="G1235" s="54">
        <v>46</v>
      </c>
      <c r="H1235" s="54">
        <v>0</v>
      </c>
      <c r="I1235" s="54" t="s">
        <v>43</v>
      </c>
      <c r="J1235" s="54" t="s">
        <v>60</v>
      </c>
    </row>
    <row r="1236" spans="1:10" ht="12.75" customHeight="1" x14ac:dyDescent="0.35">
      <c r="A1236" s="428" t="s">
        <v>1097</v>
      </c>
      <c r="B1236" s="429">
        <v>34</v>
      </c>
      <c r="C1236" s="428" t="s">
        <v>1096</v>
      </c>
      <c r="D1236" s="428" t="s">
        <v>3684</v>
      </c>
      <c r="E1236" s="54" t="s">
        <v>3685</v>
      </c>
      <c r="F1236" s="54" t="s">
        <v>1121</v>
      </c>
      <c r="G1236" s="54">
        <v>39</v>
      </c>
      <c r="H1236" s="54">
        <v>0</v>
      </c>
      <c r="I1236" s="54" t="s">
        <v>43</v>
      </c>
      <c r="J1236" s="54" t="s">
        <v>60</v>
      </c>
    </row>
    <row r="1237" spans="1:10" ht="12.75" customHeight="1" x14ac:dyDescent="0.35">
      <c r="A1237" s="428" t="s">
        <v>1097</v>
      </c>
      <c r="B1237" s="429">
        <v>35</v>
      </c>
      <c r="C1237" s="428" t="s">
        <v>1096</v>
      </c>
      <c r="D1237" s="428" t="s">
        <v>3686</v>
      </c>
      <c r="E1237" s="54" t="s">
        <v>3687</v>
      </c>
      <c r="F1237" s="54" t="s">
        <v>1121</v>
      </c>
      <c r="G1237" s="54">
        <v>24</v>
      </c>
      <c r="H1237" s="54">
        <v>0</v>
      </c>
      <c r="I1237" s="54" t="s">
        <v>43</v>
      </c>
      <c r="J1237" s="54" t="s">
        <v>60</v>
      </c>
    </row>
    <row r="1238" spans="1:10" ht="12.75" customHeight="1" x14ac:dyDescent="0.35">
      <c r="A1238" s="428" t="s">
        <v>1097</v>
      </c>
      <c r="B1238" s="429">
        <v>36</v>
      </c>
      <c r="C1238" s="428" t="s">
        <v>1096</v>
      </c>
      <c r="D1238" s="428" t="s">
        <v>3688</v>
      </c>
      <c r="E1238" s="54" t="s">
        <v>3689</v>
      </c>
      <c r="F1238" s="54" t="s">
        <v>1121</v>
      </c>
      <c r="G1238" s="54">
        <v>58</v>
      </c>
      <c r="H1238" s="54">
        <v>0</v>
      </c>
      <c r="I1238" s="54" t="s">
        <v>43</v>
      </c>
      <c r="J1238" s="54" t="s">
        <v>60</v>
      </c>
    </row>
    <row r="1239" spans="1:10" ht="12.75" customHeight="1" x14ac:dyDescent="0.35">
      <c r="A1239" s="428" t="s">
        <v>1099</v>
      </c>
      <c r="B1239" s="429">
        <v>1</v>
      </c>
      <c r="C1239" s="428" t="s">
        <v>1098</v>
      </c>
      <c r="D1239" s="428" t="s">
        <v>3690</v>
      </c>
      <c r="E1239" s="54" t="s">
        <v>3691</v>
      </c>
      <c r="F1239" s="54" t="s">
        <v>1121</v>
      </c>
      <c r="G1239" s="54">
        <v>57.5</v>
      </c>
      <c r="H1239" s="54">
        <v>0</v>
      </c>
      <c r="I1239" s="54" t="s">
        <v>43</v>
      </c>
      <c r="J1239" s="54" t="s">
        <v>60</v>
      </c>
    </row>
    <row r="1240" spans="1:10" ht="12.75" customHeight="1" x14ac:dyDescent="0.35">
      <c r="A1240" s="428" t="s">
        <v>1099</v>
      </c>
      <c r="B1240" s="429">
        <v>2</v>
      </c>
      <c r="C1240" s="428" t="s">
        <v>1098</v>
      </c>
      <c r="D1240" s="428" t="s">
        <v>3692</v>
      </c>
      <c r="E1240" s="54" t="s">
        <v>3693</v>
      </c>
      <c r="F1240" s="54" t="s">
        <v>1121</v>
      </c>
      <c r="G1240" s="54">
        <v>55.5</v>
      </c>
      <c r="H1240" s="54">
        <v>0</v>
      </c>
      <c r="I1240" s="54" t="s">
        <v>43</v>
      </c>
      <c r="J1240" s="54" t="s">
        <v>60</v>
      </c>
    </row>
    <row r="1241" spans="1:10" ht="12.75" customHeight="1" x14ac:dyDescent="0.35">
      <c r="A1241" s="428" t="s">
        <v>1099</v>
      </c>
      <c r="B1241" s="429">
        <v>3</v>
      </c>
      <c r="C1241" s="428" t="s">
        <v>1098</v>
      </c>
      <c r="D1241" s="428" t="s">
        <v>3694</v>
      </c>
      <c r="E1241" s="54" t="s">
        <v>3695</v>
      </c>
      <c r="F1241" s="54" t="s">
        <v>1121</v>
      </c>
      <c r="G1241" s="54">
        <v>55.5</v>
      </c>
      <c r="H1241" s="54">
        <v>0</v>
      </c>
      <c r="I1241" s="54" t="s">
        <v>43</v>
      </c>
      <c r="J1241" s="54" t="s">
        <v>60</v>
      </c>
    </row>
    <row r="1242" spans="1:10" ht="12.75" customHeight="1" x14ac:dyDescent="0.35">
      <c r="A1242" s="428" t="s">
        <v>1099</v>
      </c>
      <c r="B1242" s="429">
        <v>4</v>
      </c>
      <c r="C1242" s="54" t="s">
        <v>1098</v>
      </c>
      <c r="D1242" s="428" t="s">
        <v>3696</v>
      </c>
      <c r="E1242" s="54" t="s">
        <v>3697</v>
      </c>
      <c r="F1242" s="54" t="s">
        <v>1121</v>
      </c>
      <c r="G1242" s="54">
        <v>63</v>
      </c>
      <c r="H1242" s="54">
        <v>0</v>
      </c>
      <c r="I1242" s="54" t="s">
        <v>43</v>
      </c>
      <c r="J1242" s="54" t="s">
        <v>60</v>
      </c>
    </row>
    <row r="1243" spans="1:10" ht="12.75" customHeight="1" x14ac:dyDescent="0.35">
      <c r="A1243" s="428" t="s">
        <v>1099</v>
      </c>
      <c r="B1243" s="429">
        <v>5</v>
      </c>
      <c r="C1243" s="428" t="s">
        <v>1098</v>
      </c>
      <c r="D1243" s="428" t="s">
        <v>3698</v>
      </c>
      <c r="E1243" s="54" t="s">
        <v>3699</v>
      </c>
      <c r="F1243" s="54" t="s">
        <v>1121</v>
      </c>
      <c r="G1243" s="54">
        <v>43.5</v>
      </c>
      <c r="H1243" s="54">
        <v>0</v>
      </c>
      <c r="I1243" s="54" t="s">
        <v>43</v>
      </c>
      <c r="J1243" s="54" t="s">
        <v>60</v>
      </c>
    </row>
    <row r="1244" spans="1:10" ht="12.75" customHeight="1" x14ac:dyDescent="0.35">
      <c r="A1244" s="428" t="s">
        <v>1099</v>
      </c>
      <c r="B1244" s="429">
        <v>6</v>
      </c>
      <c r="C1244" s="428" t="s">
        <v>1098</v>
      </c>
      <c r="D1244" s="428" t="s">
        <v>3700</v>
      </c>
      <c r="E1244" s="54" t="s">
        <v>3701</v>
      </c>
      <c r="F1244" s="54" t="s">
        <v>1121</v>
      </c>
      <c r="G1244" s="54">
        <v>73.5</v>
      </c>
      <c r="H1244" s="54">
        <v>0</v>
      </c>
      <c r="I1244" s="54" t="s">
        <v>43</v>
      </c>
      <c r="J1244" s="54" t="s">
        <v>60</v>
      </c>
    </row>
    <row r="1245" spans="1:10" ht="12.75" customHeight="1" x14ac:dyDescent="0.35">
      <c r="A1245" s="428" t="s">
        <v>1099</v>
      </c>
      <c r="B1245" s="429">
        <v>7</v>
      </c>
      <c r="C1245" s="428" t="s">
        <v>1098</v>
      </c>
      <c r="D1245" s="428" t="s">
        <v>3702</v>
      </c>
      <c r="E1245" s="54" t="s">
        <v>3703</v>
      </c>
      <c r="F1245" s="54" t="s">
        <v>1121</v>
      </c>
      <c r="G1245" s="54">
        <v>63.5</v>
      </c>
      <c r="H1245" s="54">
        <v>0</v>
      </c>
      <c r="I1245" s="54" t="s">
        <v>43</v>
      </c>
      <c r="J1245" s="54" t="s">
        <v>60</v>
      </c>
    </row>
    <row r="1246" spans="1:10" ht="12.75" customHeight="1" x14ac:dyDescent="0.35">
      <c r="A1246" s="428" t="s">
        <v>1099</v>
      </c>
      <c r="B1246" s="429">
        <v>8</v>
      </c>
      <c r="C1246" s="428" t="s">
        <v>1098</v>
      </c>
      <c r="D1246" s="428" t="s">
        <v>3704</v>
      </c>
      <c r="E1246" s="54" t="s">
        <v>3705</v>
      </c>
      <c r="F1246" s="54" t="s">
        <v>1121</v>
      </c>
      <c r="G1246" s="54">
        <v>55.5</v>
      </c>
      <c r="H1246" s="54">
        <v>0</v>
      </c>
      <c r="I1246" s="54" t="s">
        <v>43</v>
      </c>
      <c r="J1246" s="54" t="s">
        <v>60</v>
      </c>
    </row>
    <row r="1247" spans="1:10" ht="12.75" customHeight="1" x14ac:dyDescent="0.35">
      <c r="A1247" s="428" t="s">
        <v>1099</v>
      </c>
      <c r="B1247" s="429">
        <v>9</v>
      </c>
      <c r="C1247" s="428" t="s">
        <v>1098</v>
      </c>
      <c r="D1247" s="428" t="s">
        <v>3706</v>
      </c>
      <c r="E1247" s="54" t="s">
        <v>3707</v>
      </c>
      <c r="F1247" s="54" t="s">
        <v>1121</v>
      </c>
      <c r="G1247" s="54">
        <v>59</v>
      </c>
      <c r="H1247" s="54">
        <v>0</v>
      </c>
      <c r="I1247" s="54" t="s">
        <v>43</v>
      </c>
      <c r="J1247" s="54" t="s">
        <v>60</v>
      </c>
    </row>
    <row r="1248" spans="1:10" ht="12.75" customHeight="1" x14ac:dyDescent="0.35">
      <c r="A1248" s="428" t="s">
        <v>1099</v>
      </c>
      <c r="B1248" s="429">
        <v>10</v>
      </c>
      <c r="C1248" s="428" t="s">
        <v>1098</v>
      </c>
      <c r="D1248" s="428" t="s">
        <v>3708</v>
      </c>
      <c r="E1248" s="54" t="s">
        <v>3709</v>
      </c>
      <c r="F1248" s="54" t="s">
        <v>1121</v>
      </c>
      <c r="G1248" s="54">
        <v>55.5</v>
      </c>
      <c r="H1248" s="54">
        <v>0</v>
      </c>
      <c r="I1248" s="54" t="s">
        <v>43</v>
      </c>
      <c r="J1248" s="54" t="s">
        <v>60</v>
      </c>
    </row>
    <row r="1249" spans="1:10" ht="12.75" customHeight="1" x14ac:dyDescent="0.35">
      <c r="A1249" s="428" t="s">
        <v>1099</v>
      </c>
      <c r="B1249" s="429">
        <v>11</v>
      </c>
      <c r="C1249" s="428" t="s">
        <v>1098</v>
      </c>
      <c r="D1249" s="428" t="s">
        <v>3710</v>
      </c>
      <c r="E1249" s="54" t="s">
        <v>3711</v>
      </c>
      <c r="F1249" s="54" t="s">
        <v>1121</v>
      </c>
      <c r="G1249" s="54">
        <v>57</v>
      </c>
      <c r="H1249" s="54">
        <v>0</v>
      </c>
      <c r="I1249" s="54" t="s">
        <v>43</v>
      </c>
      <c r="J1249" s="54" t="s">
        <v>60</v>
      </c>
    </row>
    <row r="1250" spans="1:10" ht="12.75" customHeight="1" x14ac:dyDescent="0.35">
      <c r="A1250" s="428" t="s">
        <v>708</v>
      </c>
      <c r="B1250" s="429">
        <v>1</v>
      </c>
      <c r="C1250" s="428" t="s">
        <v>707</v>
      </c>
      <c r="D1250" s="428" t="s">
        <v>3712</v>
      </c>
      <c r="E1250" s="54" t="s">
        <v>3713</v>
      </c>
      <c r="F1250" s="54" t="s">
        <v>1121</v>
      </c>
      <c r="G1250" s="54">
        <v>44</v>
      </c>
      <c r="H1250" s="54">
        <v>0</v>
      </c>
      <c r="I1250" s="54" t="s">
        <v>43</v>
      </c>
      <c r="J1250" s="54" t="s">
        <v>60</v>
      </c>
    </row>
    <row r="1251" spans="1:10" ht="12.75" customHeight="1" x14ac:dyDescent="0.35">
      <c r="A1251" s="428" t="s">
        <v>708</v>
      </c>
      <c r="B1251" s="429">
        <v>2</v>
      </c>
      <c r="C1251" s="428" t="s">
        <v>707</v>
      </c>
      <c r="D1251" s="428" t="s">
        <v>3714</v>
      </c>
      <c r="E1251" s="54" t="s">
        <v>3715</v>
      </c>
      <c r="F1251" s="54" t="s">
        <v>1121</v>
      </c>
      <c r="G1251" s="54">
        <v>13.5</v>
      </c>
      <c r="H1251" s="54">
        <v>0</v>
      </c>
      <c r="I1251" s="54" t="s">
        <v>43</v>
      </c>
      <c r="J1251" s="54" t="s">
        <v>60</v>
      </c>
    </row>
    <row r="1252" spans="1:10" ht="12.75" customHeight="1" x14ac:dyDescent="0.35">
      <c r="A1252" s="428" t="s">
        <v>708</v>
      </c>
      <c r="B1252" s="429">
        <v>3</v>
      </c>
      <c r="C1252" s="428" t="s">
        <v>707</v>
      </c>
      <c r="D1252" s="428" t="s">
        <v>3716</v>
      </c>
      <c r="E1252" s="54" t="s">
        <v>3717</v>
      </c>
      <c r="F1252" s="54" t="s">
        <v>1121</v>
      </c>
      <c r="G1252" s="54">
        <v>51</v>
      </c>
      <c r="H1252" s="54">
        <v>0</v>
      </c>
      <c r="I1252" s="54" t="s">
        <v>43</v>
      </c>
      <c r="J1252" s="54" t="s">
        <v>60</v>
      </c>
    </row>
    <row r="1253" spans="1:10" ht="12.75" customHeight="1" x14ac:dyDescent="0.35">
      <c r="A1253" s="428" t="s">
        <v>708</v>
      </c>
      <c r="B1253" s="429">
        <v>4</v>
      </c>
      <c r="C1253" s="428" t="s">
        <v>707</v>
      </c>
      <c r="D1253" s="428" t="s">
        <v>3718</v>
      </c>
      <c r="E1253" s="54" t="s">
        <v>1308</v>
      </c>
      <c r="F1253" s="54" t="s">
        <v>1121</v>
      </c>
      <c r="G1253" s="54">
        <v>44</v>
      </c>
      <c r="H1253" s="54">
        <v>0</v>
      </c>
      <c r="I1253" s="54" t="s">
        <v>43</v>
      </c>
      <c r="J1253" s="54" t="s">
        <v>60</v>
      </c>
    </row>
    <row r="1254" spans="1:10" ht="12.75" customHeight="1" x14ac:dyDescent="0.35">
      <c r="A1254" s="428" t="s">
        <v>708</v>
      </c>
      <c r="B1254" s="429">
        <v>5</v>
      </c>
      <c r="C1254" s="428" t="s">
        <v>707</v>
      </c>
      <c r="D1254" s="428" t="s">
        <v>3719</v>
      </c>
      <c r="E1254" s="54" t="s">
        <v>3720</v>
      </c>
      <c r="F1254" s="54" t="s">
        <v>1121</v>
      </c>
      <c r="G1254" s="54">
        <v>19</v>
      </c>
      <c r="H1254" s="54">
        <v>0</v>
      </c>
      <c r="I1254" s="54" t="s">
        <v>43</v>
      </c>
      <c r="J1254" s="54" t="s">
        <v>60</v>
      </c>
    </row>
    <row r="1255" spans="1:10" ht="12.75" customHeight="1" x14ac:dyDescent="0.35">
      <c r="A1255" s="428" t="s">
        <v>708</v>
      </c>
      <c r="B1255" s="429">
        <v>6</v>
      </c>
      <c r="C1255" s="428" t="s">
        <v>707</v>
      </c>
      <c r="D1255" s="428" t="s">
        <v>3721</v>
      </c>
      <c r="E1255" s="54" t="s">
        <v>3722</v>
      </c>
      <c r="F1255" s="54" t="s">
        <v>1121</v>
      </c>
      <c r="G1255" s="54">
        <v>36</v>
      </c>
      <c r="H1255" s="54">
        <v>0</v>
      </c>
      <c r="I1255" s="54" t="s">
        <v>43</v>
      </c>
      <c r="J1255" s="54" t="s">
        <v>60</v>
      </c>
    </row>
    <row r="1256" spans="1:10" ht="12.75" customHeight="1" x14ac:dyDescent="0.35">
      <c r="A1256" s="428" t="s">
        <v>708</v>
      </c>
      <c r="B1256" s="429">
        <v>7</v>
      </c>
      <c r="C1256" s="428" t="s">
        <v>707</v>
      </c>
      <c r="D1256" s="428" t="s">
        <v>3723</v>
      </c>
      <c r="E1256" s="54" t="s">
        <v>3724</v>
      </c>
      <c r="F1256" s="54" t="s">
        <v>1121</v>
      </c>
      <c r="G1256" s="54">
        <v>13.5</v>
      </c>
      <c r="H1256" s="54">
        <v>0</v>
      </c>
      <c r="I1256" s="54" t="s">
        <v>43</v>
      </c>
      <c r="J1256" s="54" t="s">
        <v>60</v>
      </c>
    </row>
    <row r="1257" spans="1:10" ht="12.75" customHeight="1" x14ac:dyDescent="0.35">
      <c r="A1257" s="428" t="s">
        <v>708</v>
      </c>
      <c r="B1257" s="429">
        <v>8</v>
      </c>
      <c r="C1257" s="428" t="s">
        <v>707</v>
      </c>
      <c r="D1257" s="428" t="s">
        <v>3725</v>
      </c>
      <c r="E1257" s="54" t="s">
        <v>3726</v>
      </c>
      <c r="F1257" s="54" t="s">
        <v>1121</v>
      </c>
      <c r="G1257" s="54">
        <v>43.5</v>
      </c>
      <c r="H1257" s="54">
        <v>0</v>
      </c>
      <c r="I1257" s="54" t="s">
        <v>43</v>
      </c>
      <c r="J1257" s="54" t="s">
        <v>60</v>
      </c>
    </row>
    <row r="1258" spans="1:10" ht="12.75" customHeight="1" x14ac:dyDescent="0.35">
      <c r="A1258" s="428" t="s">
        <v>708</v>
      </c>
      <c r="B1258" s="429">
        <v>9</v>
      </c>
      <c r="C1258" s="428" t="s">
        <v>707</v>
      </c>
      <c r="D1258" s="428" t="s">
        <v>3727</v>
      </c>
      <c r="E1258" s="54" t="s">
        <v>3728</v>
      </c>
      <c r="F1258" s="54" t="s">
        <v>1121</v>
      </c>
      <c r="G1258" s="54">
        <v>12</v>
      </c>
      <c r="H1258" s="54">
        <v>0</v>
      </c>
      <c r="I1258" s="54" t="s">
        <v>43</v>
      </c>
      <c r="J1258" s="54" t="s">
        <v>60</v>
      </c>
    </row>
    <row r="1259" spans="1:10" ht="12.75" customHeight="1" x14ac:dyDescent="0.35">
      <c r="A1259" s="428" t="s">
        <v>708</v>
      </c>
      <c r="B1259" s="429">
        <v>10</v>
      </c>
      <c r="C1259" s="428" t="s">
        <v>707</v>
      </c>
      <c r="D1259" s="428" t="s">
        <v>3729</v>
      </c>
      <c r="E1259" s="54" t="s">
        <v>3730</v>
      </c>
      <c r="F1259" s="54" t="s">
        <v>1121</v>
      </c>
      <c r="G1259" s="54">
        <v>29.5</v>
      </c>
      <c r="H1259" s="54">
        <v>0</v>
      </c>
      <c r="I1259" s="54" t="s">
        <v>43</v>
      </c>
      <c r="J1259" s="54" t="s">
        <v>60</v>
      </c>
    </row>
    <row r="1260" spans="1:10" ht="12.75" customHeight="1" x14ac:dyDescent="0.35">
      <c r="A1260" s="428" t="s">
        <v>708</v>
      </c>
      <c r="B1260" s="429">
        <v>11</v>
      </c>
      <c r="C1260" s="428" t="s">
        <v>707</v>
      </c>
      <c r="D1260" s="428" t="s">
        <v>3731</v>
      </c>
      <c r="E1260" s="54" t="s">
        <v>3732</v>
      </c>
      <c r="F1260" s="54" t="s">
        <v>1121</v>
      </c>
      <c r="G1260" s="54">
        <v>17</v>
      </c>
      <c r="H1260" s="54">
        <v>0</v>
      </c>
      <c r="I1260" s="54" t="s">
        <v>43</v>
      </c>
      <c r="J1260" s="54" t="s">
        <v>60</v>
      </c>
    </row>
    <row r="1261" spans="1:10" ht="12.75" customHeight="1" x14ac:dyDescent="0.35">
      <c r="A1261" s="428" t="s">
        <v>708</v>
      </c>
      <c r="B1261" s="429">
        <v>12</v>
      </c>
      <c r="C1261" s="428" t="s">
        <v>707</v>
      </c>
      <c r="D1261" s="428" t="s">
        <v>3733</v>
      </c>
      <c r="E1261" s="54" t="s">
        <v>3734</v>
      </c>
      <c r="F1261" s="54" t="s">
        <v>1140</v>
      </c>
      <c r="G1261" s="54">
        <v>10.4</v>
      </c>
      <c r="H1261" s="54">
        <v>0</v>
      </c>
      <c r="I1261" s="54" t="s">
        <v>43</v>
      </c>
      <c r="J1261" s="54" t="s">
        <v>60</v>
      </c>
    </row>
    <row r="1262" spans="1:10" ht="12.75" customHeight="1" x14ac:dyDescent="0.35">
      <c r="A1262" s="428" t="s">
        <v>923</v>
      </c>
      <c r="B1262" s="429">
        <v>1</v>
      </c>
      <c r="C1262" s="428" t="s">
        <v>922</v>
      </c>
      <c r="D1262" s="428" t="s">
        <v>3735</v>
      </c>
      <c r="E1262" s="54" t="s">
        <v>1186</v>
      </c>
      <c r="F1262" s="54" t="s">
        <v>1121</v>
      </c>
      <c r="G1262" s="54">
        <v>38</v>
      </c>
      <c r="H1262" s="54">
        <v>0</v>
      </c>
      <c r="I1262" s="54" t="s">
        <v>43</v>
      </c>
      <c r="J1262" s="54" t="s">
        <v>60</v>
      </c>
    </row>
    <row r="1263" spans="1:10" ht="12.75" customHeight="1" x14ac:dyDescent="0.35">
      <c r="A1263" s="428" t="s">
        <v>923</v>
      </c>
      <c r="B1263" s="429">
        <v>2</v>
      </c>
      <c r="C1263" s="428" t="s">
        <v>922</v>
      </c>
      <c r="D1263" s="428" t="s">
        <v>3736</v>
      </c>
      <c r="E1263" s="54" t="s">
        <v>3737</v>
      </c>
      <c r="F1263" s="54" t="s">
        <v>1121</v>
      </c>
      <c r="G1263" s="54">
        <v>35</v>
      </c>
      <c r="H1263" s="54">
        <v>0</v>
      </c>
      <c r="I1263" s="54" t="s">
        <v>43</v>
      </c>
      <c r="J1263" s="54" t="s">
        <v>60</v>
      </c>
    </row>
    <row r="1264" spans="1:10" ht="12.75" customHeight="1" x14ac:dyDescent="0.35">
      <c r="A1264" s="428" t="s">
        <v>923</v>
      </c>
      <c r="B1264" s="429">
        <v>3</v>
      </c>
      <c r="C1264" s="428" t="s">
        <v>922</v>
      </c>
      <c r="D1264" s="428" t="s">
        <v>3738</v>
      </c>
      <c r="E1264" s="54" t="s">
        <v>3739</v>
      </c>
      <c r="F1264" s="54" t="s">
        <v>1121</v>
      </c>
      <c r="G1264" s="54">
        <v>35</v>
      </c>
      <c r="H1264" s="54">
        <v>0</v>
      </c>
      <c r="I1264" s="54" t="s">
        <v>43</v>
      </c>
      <c r="J1264" s="54" t="s">
        <v>60</v>
      </c>
    </row>
    <row r="1265" spans="1:10" ht="12.75" customHeight="1" x14ac:dyDescent="0.35">
      <c r="A1265" s="428" t="s">
        <v>923</v>
      </c>
      <c r="B1265" s="429">
        <v>4</v>
      </c>
      <c r="C1265" s="428" t="s">
        <v>922</v>
      </c>
      <c r="D1265" s="428" t="s">
        <v>3740</v>
      </c>
      <c r="E1265" s="54" t="s">
        <v>3741</v>
      </c>
      <c r="F1265" s="54" t="s">
        <v>1121</v>
      </c>
      <c r="G1265" s="54">
        <v>42</v>
      </c>
      <c r="H1265" s="54">
        <v>0</v>
      </c>
      <c r="I1265" s="54" t="s">
        <v>43</v>
      </c>
      <c r="J1265" s="54" t="s">
        <v>60</v>
      </c>
    </row>
    <row r="1266" spans="1:10" ht="12.75" customHeight="1" x14ac:dyDescent="0.35">
      <c r="A1266" s="428" t="s">
        <v>923</v>
      </c>
      <c r="B1266" s="429">
        <v>5</v>
      </c>
      <c r="C1266" s="428" t="s">
        <v>922</v>
      </c>
      <c r="D1266" s="428" t="s">
        <v>3742</v>
      </c>
      <c r="E1266" s="54" t="s">
        <v>3743</v>
      </c>
      <c r="F1266" s="54" t="s">
        <v>1121</v>
      </c>
      <c r="G1266" s="54">
        <v>42</v>
      </c>
      <c r="H1266" s="54">
        <v>43.5</v>
      </c>
      <c r="I1266" s="54" t="s">
        <v>43</v>
      </c>
      <c r="J1266" s="54" t="s">
        <v>60</v>
      </c>
    </row>
    <row r="1267" spans="1:10" ht="12.75" customHeight="1" x14ac:dyDescent="0.35">
      <c r="A1267" s="428" t="s">
        <v>923</v>
      </c>
      <c r="B1267" s="429">
        <v>6</v>
      </c>
      <c r="C1267" s="428" t="s">
        <v>922</v>
      </c>
      <c r="D1267" s="428" t="s">
        <v>3744</v>
      </c>
      <c r="E1267" s="54" t="s">
        <v>3745</v>
      </c>
      <c r="F1267" s="54" t="s">
        <v>1121</v>
      </c>
      <c r="G1267" s="54">
        <v>42</v>
      </c>
      <c r="H1267" s="54">
        <v>0</v>
      </c>
      <c r="I1267" s="54" t="s">
        <v>43</v>
      </c>
      <c r="J1267" s="54" t="s">
        <v>60</v>
      </c>
    </row>
    <row r="1268" spans="1:10" ht="12.75" customHeight="1" x14ac:dyDescent="0.35">
      <c r="A1268" s="428" t="s">
        <v>923</v>
      </c>
      <c r="B1268" s="429">
        <v>7</v>
      </c>
      <c r="C1268" s="428" t="s">
        <v>922</v>
      </c>
      <c r="D1268" s="428" t="s">
        <v>3746</v>
      </c>
      <c r="E1268" s="54" t="s">
        <v>3747</v>
      </c>
      <c r="F1268" s="54" t="s">
        <v>1121</v>
      </c>
      <c r="G1268" s="54">
        <v>35</v>
      </c>
      <c r="H1268" s="54">
        <v>0</v>
      </c>
      <c r="I1268" s="54" t="s">
        <v>43</v>
      </c>
      <c r="J1268" s="54" t="s">
        <v>60</v>
      </c>
    </row>
    <row r="1269" spans="1:10" ht="12.75" customHeight="1" x14ac:dyDescent="0.35">
      <c r="A1269" s="428" t="s">
        <v>923</v>
      </c>
      <c r="B1269" s="429">
        <v>8</v>
      </c>
      <c r="C1269" s="428" t="s">
        <v>922</v>
      </c>
      <c r="D1269" s="428" t="s">
        <v>3748</v>
      </c>
      <c r="E1269" s="54" t="s">
        <v>3749</v>
      </c>
      <c r="F1269" s="54" t="s">
        <v>1121</v>
      </c>
      <c r="G1269" s="54">
        <v>42</v>
      </c>
      <c r="H1269" s="54">
        <v>0</v>
      </c>
      <c r="I1269" s="54" t="s">
        <v>43</v>
      </c>
      <c r="J1269" s="54" t="s">
        <v>60</v>
      </c>
    </row>
    <row r="1270" spans="1:10" ht="12.75" customHeight="1" x14ac:dyDescent="0.35">
      <c r="A1270" s="428" t="s">
        <v>923</v>
      </c>
      <c r="B1270" s="429">
        <v>9</v>
      </c>
      <c r="C1270" s="428" t="s">
        <v>922</v>
      </c>
      <c r="D1270" s="428" t="s">
        <v>3750</v>
      </c>
      <c r="E1270" s="54" t="s">
        <v>3751</v>
      </c>
      <c r="F1270" s="54" t="s">
        <v>1121</v>
      </c>
      <c r="G1270" s="54">
        <v>20</v>
      </c>
      <c r="H1270" s="54">
        <v>0</v>
      </c>
      <c r="I1270" s="54" t="s">
        <v>43</v>
      </c>
      <c r="J1270" s="54" t="s">
        <v>60</v>
      </c>
    </row>
    <row r="1271" spans="1:10" ht="12.75" customHeight="1" x14ac:dyDescent="0.35">
      <c r="A1271" s="428" t="s">
        <v>923</v>
      </c>
      <c r="B1271" s="429">
        <v>10</v>
      </c>
      <c r="C1271" s="428" t="s">
        <v>922</v>
      </c>
      <c r="D1271" s="428" t="s">
        <v>3752</v>
      </c>
      <c r="E1271" s="54" t="s">
        <v>1446</v>
      </c>
      <c r="F1271" s="54" t="s">
        <v>1140</v>
      </c>
      <c r="G1271" s="54">
        <v>20.5</v>
      </c>
      <c r="H1271" s="54">
        <v>0</v>
      </c>
      <c r="I1271" s="54" t="s">
        <v>43</v>
      </c>
      <c r="J1271" s="54" t="s">
        <v>60</v>
      </c>
    </row>
    <row r="1272" spans="1:10" ht="12.75" customHeight="1" x14ac:dyDescent="0.35">
      <c r="A1272" s="428" t="s">
        <v>1083</v>
      </c>
      <c r="B1272" s="429">
        <v>1</v>
      </c>
      <c r="C1272" s="428" t="s">
        <v>1082</v>
      </c>
      <c r="D1272" s="428" t="s">
        <v>3753</v>
      </c>
      <c r="E1272" s="54" t="s">
        <v>1172</v>
      </c>
      <c r="F1272" s="54" t="s">
        <v>1121</v>
      </c>
      <c r="G1272" s="54">
        <v>49</v>
      </c>
      <c r="H1272" s="54">
        <v>0</v>
      </c>
      <c r="I1272" s="54" t="s">
        <v>45</v>
      </c>
      <c r="J1272" s="54" t="s">
        <v>60</v>
      </c>
    </row>
    <row r="1273" spans="1:10" ht="12.75" customHeight="1" x14ac:dyDescent="0.35">
      <c r="A1273" s="428" t="s">
        <v>1083</v>
      </c>
      <c r="B1273" s="429">
        <v>2</v>
      </c>
      <c r="C1273" s="428" t="s">
        <v>1082</v>
      </c>
      <c r="D1273" s="428" t="s">
        <v>3754</v>
      </c>
      <c r="E1273" s="54" t="s">
        <v>3755</v>
      </c>
      <c r="F1273" s="54" t="s">
        <v>1121</v>
      </c>
      <c r="G1273" s="54">
        <v>54</v>
      </c>
      <c r="H1273" s="54">
        <v>0</v>
      </c>
      <c r="I1273" s="54" t="s">
        <v>45</v>
      </c>
      <c r="J1273" s="54" t="s">
        <v>60</v>
      </c>
    </row>
    <row r="1274" spans="1:10" ht="12.75" customHeight="1" x14ac:dyDescent="0.35">
      <c r="A1274" s="428" t="s">
        <v>1083</v>
      </c>
      <c r="B1274" s="429">
        <v>3</v>
      </c>
      <c r="C1274" s="428" t="s">
        <v>1082</v>
      </c>
      <c r="D1274" s="428" t="s">
        <v>3756</v>
      </c>
      <c r="E1274" s="54" t="s">
        <v>3757</v>
      </c>
      <c r="F1274" s="54" t="s">
        <v>1121</v>
      </c>
      <c r="G1274" s="54">
        <v>32.5</v>
      </c>
      <c r="H1274" s="54">
        <v>0</v>
      </c>
      <c r="I1274" s="54" t="s">
        <v>45</v>
      </c>
      <c r="J1274" s="54" t="s">
        <v>60</v>
      </c>
    </row>
    <row r="1275" spans="1:10" ht="12.75" customHeight="1" x14ac:dyDescent="0.35">
      <c r="A1275" s="428" t="s">
        <v>1083</v>
      </c>
      <c r="B1275" s="429">
        <v>4</v>
      </c>
      <c r="C1275" s="54" t="s">
        <v>1082</v>
      </c>
      <c r="D1275" s="428" t="s">
        <v>3758</v>
      </c>
      <c r="E1275" s="54" t="s">
        <v>3759</v>
      </c>
      <c r="F1275" s="54" t="s">
        <v>1121</v>
      </c>
      <c r="G1275" s="54">
        <v>32.5</v>
      </c>
      <c r="H1275" s="54">
        <v>0</v>
      </c>
      <c r="I1275" s="54" t="s">
        <v>45</v>
      </c>
      <c r="J1275" s="54" t="s">
        <v>60</v>
      </c>
    </row>
    <row r="1276" spans="1:10" ht="12.75" customHeight="1" x14ac:dyDescent="0.35">
      <c r="A1276" s="428" t="s">
        <v>1083</v>
      </c>
      <c r="B1276" s="429">
        <v>5</v>
      </c>
      <c r="C1276" s="428" t="s">
        <v>1082</v>
      </c>
      <c r="D1276" s="428" t="s">
        <v>3760</v>
      </c>
      <c r="E1276" s="54" t="s">
        <v>3761</v>
      </c>
      <c r="F1276" s="54" t="s">
        <v>1121</v>
      </c>
      <c r="G1276" s="54">
        <v>32.5</v>
      </c>
      <c r="H1276" s="54">
        <v>0</v>
      </c>
      <c r="I1276" s="54" t="s">
        <v>45</v>
      </c>
      <c r="J1276" s="54" t="s">
        <v>60</v>
      </c>
    </row>
    <row r="1277" spans="1:10" ht="12.75" customHeight="1" x14ac:dyDescent="0.35">
      <c r="A1277" s="428" t="s">
        <v>1083</v>
      </c>
      <c r="B1277" s="429">
        <v>6</v>
      </c>
      <c r="C1277" s="428" t="s">
        <v>1082</v>
      </c>
      <c r="D1277" s="428" t="s">
        <v>3762</v>
      </c>
      <c r="E1277" s="54" t="s">
        <v>3763</v>
      </c>
      <c r="F1277" s="54" t="s">
        <v>1121</v>
      </c>
      <c r="G1277" s="54">
        <v>53</v>
      </c>
      <c r="H1277" s="54">
        <v>0</v>
      </c>
      <c r="I1277" s="54" t="s">
        <v>45</v>
      </c>
      <c r="J1277" s="54" t="s">
        <v>60</v>
      </c>
    </row>
    <row r="1278" spans="1:10" ht="12.75" customHeight="1" x14ac:dyDescent="0.35">
      <c r="A1278" s="428" t="s">
        <v>1083</v>
      </c>
      <c r="B1278" s="429">
        <v>7</v>
      </c>
      <c r="C1278" s="428" t="s">
        <v>1082</v>
      </c>
      <c r="D1278" s="428" t="s">
        <v>3764</v>
      </c>
      <c r="E1278" s="54" t="s">
        <v>3765</v>
      </c>
      <c r="F1278" s="54" t="s">
        <v>1121</v>
      </c>
      <c r="G1278" s="54">
        <v>32.5</v>
      </c>
      <c r="H1278" s="54">
        <v>0</v>
      </c>
      <c r="I1278" s="54" t="s">
        <v>45</v>
      </c>
      <c r="J1278" s="54" t="s">
        <v>60</v>
      </c>
    </row>
    <row r="1279" spans="1:10" ht="12.75" customHeight="1" x14ac:dyDescent="0.35">
      <c r="A1279" s="428" t="s">
        <v>1083</v>
      </c>
      <c r="B1279" s="429">
        <v>8</v>
      </c>
      <c r="C1279" s="428" t="s">
        <v>1082</v>
      </c>
      <c r="D1279" s="428" t="s">
        <v>3766</v>
      </c>
      <c r="E1279" s="54" t="s">
        <v>3767</v>
      </c>
      <c r="F1279" s="54" t="s">
        <v>1121</v>
      </c>
      <c r="G1279" s="54">
        <v>32.5</v>
      </c>
      <c r="H1279" s="54">
        <v>0</v>
      </c>
      <c r="I1279" s="54" t="s">
        <v>45</v>
      </c>
      <c r="J1279" s="54" t="s">
        <v>60</v>
      </c>
    </row>
    <row r="1280" spans="1:10" ht="12.75" customHeight="1" x14ac:dyDescent="0.35">
      <c r="A1280" s="428" t="s">
        <v>1083</v>
      </c>
      <c r="B1280" s="429">
        <v>9</v>
      </c>
      <c r="C1280" s="428" t="s">
        <v>1082</v>
      </c>
      <c r="D1280" s="428" t="s">
        <v>3768</v>
      </c>
      <c r="E1280" s="54" t="s">
        <v>3769</v>
      </c>
      <c r="F1280" s="54" t="s">
        <v>1121</v>
      </c>
      <c r="G1280" s="54">
        <v>50</v>
      </c>
      <c r="H1280" s="54">
        <v>0</v>
      </c>
      <c r="I1280" s="54" t="s">
        <v>45</v>
      </c>
      <c r="J1280" s="54" t="s">
        <v>60</v>
      </c>
    </row>
    <row r="1281" spans="1:10" ht="12.75" customHeight="1" x14ac:dyDescent="0.35">
      <c r="A1281" s="428" t="s">
        <v>1083</v>
      </c>
      <c r="B1281" s="429">
        <v>10</v>
      </c>
      <c r="C1281" s="428" t="s">
        <v>1082</v>
      </c>
      <c r="D1281" s="428" t="s">
        <v>3770</v>
      </c>
      <c r="E1281" s="54" t="s">
        <v>3771</v>
      </c>
      <c r="F1281" s="54" t="s">
        <v>1121</v>
      </c>
      <c r="G1281" s="54">
        <v>46</v>
      </c>
      <c r="H1281" s="54">
        <v>0</v>
      </c>
      <c r="I1281" s="54" t="s">
        <v>45</v>
      </c>
      <c r="J1281" s="54" t="s">
        <v>60</v>
      </c>
    </row>
    <row r="1282" spans="1:10" ht="12.75" customHeight="1" x14ac:dyDescent="0.35">
      <c r="A1282" s="428" t="s">
        <v>1083</v>
      </c>
      <c r="B1282" s="429">
        <v>11</v>
      </c>
      <c r="C1282" s="428" t="s">
        <v>1082</v>
      </c>
      <c r="D1282" s="428" t="s">
        <v>3772</v>
      </c>
      <c r="E1282" s="54" t="s">
        <v>3773</v>
      </c>
      <c r="F1282" s="54" t="s">
        <v>1121</v>
      </c>
      <c r="G1282" s="54">
        <v>30</v>
      </c>
      <c r="H1282" s="54">
        <v>0</v>
      </c>
      <c r="I1282" s="54" t="s">
        <v>45</v>
      </c>
      <c r="J1282" s="54" t="s">
        <v>60</v>
      </c>
    </row>
    <row r="1283" spans="1:10" ht="12.75" customHeight="1" x14ac:dyDescent="0.35">
      <c r="A1283" s="428" t="s">
        <v>969</v>
      </c>
      <c r="B1283" s="429">
        <v>1</v>
      </c>
      <c r="C1283" s="428" t="s">
        <v>968</v>
      </c>
      <c r="D1283" s="428" t="s">
        <v>3774</v>
      </c>
      <c r="E1283" s="54" t="s">
        <v>1425</v>
      </c>
      <c r="F1283" s="54" t="s">
        <v>1121</v>
      </c>
      <c r="G1283" s="54">
        <v>50.5</v>
      </c>
      <c r="H1283" s="54">
        <v>0</v>
      </c>
      <c r="I1283" s="54" t="s">
        <v>43</v>
      </c>
      <c r="J1283" s="54" t="s">
        <v>60</v>
      </c>
    </row>
    <row r="1284" spans="1:10" ht="12.75" customHeight="1" x14ac:dyDescent="0.35">
      <c r="A1284" s="428" t="s">
        <v>969</v>
      </c>
      <c r="B1284" s="429">
        <v>2</v>
      </c>
      <c r="C1284" s="428" t="s">
        <v>968</v>
      </c>
      <c r="D1284" s="428" t="s">
        <v>3775</v>
      </c>
      <c r="E1284" s="54" t="s">
        <v>3776</v>
      </c>
      <c r="F1284" s="54" t="s">
        <v>1121</v>
      </c>
      <c r="G1284" s="54">
        <v>46</v>
      </c>
      <c r="H1284" s="54">
        <v>0</v>
      </c>
      <c r="I1284" s="54" t="s">
        <v>43</v>
      </c>
      <c r="J1284" s="54" t="s">
        <v>60</v>
      </c>
    </row>
    <row r="1285" spans="1:10" ht="12.75" customHeight="1" x14ac:dyDescent="0.35">
      <c r="A1285" s="428" t="s">
        <v>969</v>
      </c>
      <c r="B1285" s="429">
        <v>3</v>
      </c>
      <c r="C1285" s="428" t="s">
        <v>968</v>
      </c>
      <c r="D1285" s="428" t="s">
        <v>3777</v>
      </c>
      <c r="E1285" s="54" t="s">
        <v>1889</v>
      </c>
      <c r="F1285" s="54" t="s">
        <v>1140</v>
      </c>
      <c r="G1285" s="54">
        <v>9.5</v>
      </c>
      <c r="H1285" s="54">
        <v>0</v>
      </c>
      <c r="I1285" s="54" t="s">
        <v>43</v>
      </c>
      <c r="J1285" s="54" t="s">
        <v>60</v>
      </c>
    </row>
    <row r="1286" spans="1:10" ht="12.75" customHeight="1" x14ac:dyDescent="0.35">
      <c r="A1286" s="428" t="s">
        <v>883</v>
      </c>
      <c r="B1286" s="429">
        <v>1</v>
      </c>
      <c r="C1286" s="428" t="s">
        <v>882</v>
      </c>
      <c r="D1286" s="428" t="s">
        <v>3778</v>
      </c>
      <c r="E1286" s="54" t="s">
        <v>3779</v>
      </c>
      <c r="F1286" s="54" t="s">
        <v>1121</v>
      </c>
      <c r="G1286" s="54">
        <v>54</v>
      </c>
      <c r="H1286" s="54">
        <v>0</v>
      </c>
      <c r="I1286" s="54" t="s">
        <v>43</v>
      </c>
      <c r="J1286" s="54" t="s">
        <v>60</v>
      </c>
    </row>
    <row r="1287" spans="1:10" ht="12.75" customHeight="1" x14ac:dyDescent="0.35">
      <c r="A1287" s="428" t="s">
        <v>883</v>
      </c>
      <c r="B1287" s="429">
        <v>2</v>
      </c>
      <c r="C1287" s="428" t="s">
        <v>882</v>
      </c>
      <c r="D1287" s="428" t="s">
        <v>3780</v>
      </c>
      <c r="E1287" s="54" t="s">
        <v>3781</v>
      </c>
      <c r="F1287" s="54" t="s">
        <v>1121</v>
      </c>
      <c r="G1287" s="54">
        <v>58</v>
      </c>
      <c r="H1287" s="54">
        <v>0</v>
      </c>
      <c r="I1287" s="54" t="s">
        <v>43</v>
      </c>
      <c r="J1287" s="54" t="s">
        <v>60</v>
      </c>
    </row>
    <row r="1288" spans="1:10" ht="12.75" customHeight="1" x14ac:dyDescent="0.35">
      <c r="A1288" s="428" t="s">
        <v>883</v>
      </c>
      <c r="B1288" s="429">
        <v>3</v>
      </c>
      <c r="C1288" s="428" t="s">
        <v>882</v>
      </c>
      <c r="D1288" s="428" t="s">
        <v>3782</v>
      </c>
      <c r="E1288" s="54" t="s">
        <v>3783</v>
      </c>
      <c r="F1288" s="54" t="s">
        <v>1121</v>
      </c>
      <c r="G1288" s="54">
        <v>29</v>
      </c>
      <c r="H1288" s="54">
        <v>0</v>
      </c>
      <c r="I1288" s="54" t="s">
        <v>43</v>
      </c>
      <c r="J1288" s="54" t="s">
        <v>60</v>
      </c>
    </row>
    <row r="1289" spans="1:10" ht="12.75" customHeight="1" x14ac:dyDescent="0.35">
      <c r="A1289" s="428" t="s">
        <v>883</v>
      </c>
      <c r="B1289" s="429">
        <v>4</v>
      </c>
      <c r="C1289" s="428" t="s">
        <v>882</v>
      </c>
      <c r="D1289" s="428" t="s">
        <v>3784</v>
      </c>
      <c r="E1289" s="54" t="s">
        <v>3785</v>
      </c>
      <c r="F1289" s="54" t="s">
        <v>1121</v>
      </c>
      <c r="G1289" s="54">
        <v>54</v>
      </c>
      <c r="H1289" s="54">
        <v>0</v>
      </c>
      <c r="I1289" s="54" t="s">
        <v>43</v>
      </c>
      <c r="J1289" s="54" t="s">
        <v>60</v>
      </c>
    </row>
    <row r="1290" spans="1:10" ht="12.75" customHeight="1" x14ac:dyDescent="0.35">
      <c r="A1290" s="428" t="s">
        <v>883</v>
      </c>
      <c r="B1290" s="429">
        <v>5</v>
      </c>
      <c r="C1290" s="428" t="s">
        <v>882</v>
      </c>
      <c r="D1290" s="428" t="s">
        <v>3786</v>
      </c>
      <c r="E1290" s="54" t="s">
        <v>3787</v>
      </c>
      <c r="F1290" s="54" t="s">
        <v>1121</v>
      </c>
      <c r="G1290" s="54">
        <v>54</v>
      </c>
      <c r="H1290" s="54">
        <v>0</v>
      </c>
      <c r="I1290" s="54" t="s">
        <v>43</v>
      </c>
      <c r="J1290" s="54" t="s">
        <v>60</v>
      </c>
    </row>
    <row r="1291" spans="1:10" ht="12.75" customHeight="1" x14ac:dyDescent="0.35">
      <c r="A1291" s="428" t="s">
        <v>883</v>
      </c>
      <c r="B1291" s="429">
        <v>6</v>
      </c>
      <c r="C1291" s="428" t="s">
        <v>882</v>
      </c>
      <c r="D1291" s="428" t="s">
        <v>3788</v>
      </c>
      <c r="E1291" s="54" t="s">
        <v>3789</v>
      </c>
      <c r="F1291" s="54" t="s">
        <v>1121</v>
      </c>
      <c r="G1291" s="54">
        <v>29.5</v>
      </c>
      <c r="H1291" s="54">
        <v>0</v>
      </c>
      <c r="I1291" s="54" t="s">
        <v>43</v>
      </c>
      <c r="J1291" s="54" t="s">
        <v>60</v>
      </c>
    </row>
    <row r="1292" spans="1:10" ht="12.75" customHeight="1" x14ac:dyDescent="0.35">
      <c r="A1292" s="428" t="s">
        <v>981</v>
      </c>
      <c r="B1292" s="429">
        <v>1</v>
      </c>
      <c r="C1292" s="428" t="s">
        <v>980</v>
      </c>
      <c r="D1292" s="428" t="s">
        <v>3790</v>
      </c>
      <c r="E1292" s="54" t="s">
        <v>3791</v>
      </c>
      <c r="F1292" s="54" t="s">
        <v>1121</v>
      </c>
      <c r="G1292" s="54">
        <v>31.5</v>
      </c>
      <c r="H1292" s="54">
        <v>0</v>
      </c>
      <c r="I1292" s="54" t="s">
        <v>43</v>
      </c>
      <c r="J1292" s="54" t="s">
        <v>60</v>
      </c>
    </row>
    <row r="1293" spans="1:10" ht="12.75" customHeight="1" x14ac:dyDescent="0.35">
      <c r="A1293" s="428" t="s">
        <v>981</v>
      </c>
      <c r="B1293" s="429">
        <v>2</v>
      </c>
      <c r="C1293" s="428" t="s">
        <v>980</v>
      </c>
      <c r="D1293" s="428" t="s">
        <v>3792</v>
      </c>
      <c r="E1293" s="54" t="s">
        <v>3793</v>
      </c>
      <c r="F1293" s="54" t="s">
        <v>1121</v>
      </c>
      <c r="G1293" s="54">
        <v>46</v>
      </c>
      <c r="H1293" s="54">
        <v>0</v>
      </c>
      <c r="I1293" s="54" t="s">
        <v>43</v>
      </c>
      <c r="J1293" s="54" t="s">
        <v>60</v>
      </c>
    </row>
    <row r="1294" spans="1:10" ht="12.75" customHeight="1" x14ac:dyDescent="0.35">
      <c r="A1294" s="428" t="s">
        <v>981</v>
      </c>
      <c r="B1294" s="429">
        <v>3</v>
      </c>
      <c r="C1294" s="428" t="s">
        <v>980</v>
      </c>
      <c r="D1294" s="428" t="s">
        <v>3794</v>
      </c>
      <c r="E1294" s="54" t="s">
        <v>1219</v>
      </c>
      <c r="F1294" s="54" t="s">
        <v>1121</v>
      </c>
      <c r="G1294" s="54">
        <v>46</v>
      </c>
      <c r="H1294" s="54">
        <v>0</v>
      </c>
      <c r="I1294" s="54" t="s">
        <v>43</v>
      </c>
      <c r="J1294" s="54" t="s">
        <v>60</v>
      </c>
    </row>
    <row r="1295" spans="1:10" ht="12.75" customHeight="1" x14ac:dyDescent="0.35">
      <c r="A1295" s="428" t="s">
        <v>981</v>
      </c>
      <c r="B1295" s="429">
        <v>4</v>
      </c>
      <c r="C1295" s="428" t="s">
        <v>980</v>
      </c>
      <c r="D1295" s="428" t="s">
        <v>3795</v>
      </c>
      <c r="E1295" s="54" t="s">
        <v>3796</v>
      </c>
      <c r="F1295" s="54" t="s">
        <v>1121</v>
      </c>
      <c r="G1295" s="54">
        <v>32.5</v>
      </c>
      <c r="H1295" s="54">
        <v>0</v>
      </c>
      <c r="I1295" s="54" t="s">
        <v>43</v>
      </c>
      <c r="J1295" s="54" t="s">
        <v>60</v>
      </c>
    </row>
    <row r="1296" spans="1:10" ht="12.75" customHeight="1" x14ac:dyDescent="0.35">
      <c r="A1296" s="428" t="s">
        <v>981</v>
      </c>
      <c r="B1296" s="429">
        <v>5</v>
      </c>
      <c r="C1296" s="428" t="s">
        <v>980</v>
      </c>
      <c r="D1296" s="428" t="s">
        <v>3797</v>
      </c>
      <c r="E1296" s="54" t="s">
        <v>3798</v>
      </c>
      <c r="F1296" s="54" t="s">
        <v>1121</v>
      </c>
      <c r="G1296" s="54">
        <v>45</v>
      </c>
      <c r="H1296" s="54">
        <v>0</v>
      </c>
      <c r="I1296" s="54" t="s">
        <v>43</v>
      </c>
      <c r="J1296" s="54" t="s">
        <v>60</v>
      </c>
    </row>
    <row r="1297" spans="1:10" ht="12.75" customHeight="1" x14ac:dyDescent="0.35">
      <c r="A1297" s="428" t="s">
        <v>981</v>
      </c>
      <c r="B1297" s="429">
        <v>6</v>
      </c>
      <c r="C1297" s="428" t="s">
        <v>980</v>
      </c>
      <c r="D1297" s="428" t="s">
        <v>3799</v>
      </c>
      <c r="E1297" s="54" t="s">
        <v>3800</v>
      </c>
      <c r="F1297" s="54" t="s">
        <v>1121</v>
      </c>
      <c r="G1297" s="54">
        <v>53</v>
      </c>
      <c r="H1297" s="54">
        <v>0</v>
      </c>
      <c r="I1297" s="54" t="s">
        <v>43</v>
      </c>
      <c r="J1297" s="54" t="s">
        <v>60</v>
      </c>
    </row>
    <row r="1298" spans="1:10" ht="12.75" customHeight="1" x14ac:dyDescent="0.35">
      <c r="A1298" s="428" t="s">
        <v>981</v>
      </c>
      <c r="B1298" s="429">
        <v>7</v>
      </c>
      <c r="C1298" s="428" t="s">
        <v>980</v>
      </c>
      <c r="D1298" s="428" t="s">
        <v>3801</v>
      </c>
      <c r="E1298" s="54" t="s">
        <v>3802</v>
      </c>
      <c r="F1298" s="54" t="s">
        <v>1121</v>
      </c>
      <c r="G1298" s="54">
        <v>33.5</v>
      </c>
      <c r="H1298" s="54">
        <v>0</v>
      </c>
      <c r="I1298" s="54" t="s">
        <v>43</v>
      </c>
      <c r="J1298" s="54" t="s">
        <v>60</v>
      </c>
    </row>
    <row r="1299" spans="1:10" ht="12.75" customHeight="1" x14ac:dyDescent="0.35">
      <c r="A1299" s="428" t="s">
        <v>981</v>
      </c>
      <c r="B1299" s="429">
        <v>8</v>
      </c>
      <c r="C1299" s="428" t="s">
        <v>980</v>
      </c>
      <c r="D1299" s="428" t="s">
        <v>3803</v>
      </c>
      <c r="E1299" s="54" t="s">
        <v>1120</v>
      </c>
      <c r="F1299" s="54" t="s">
        <v>1121</v>
      </c>
      <c r="G1299" s="54">
        <v>46</v>
      </c>
      <c r="H1299" s="54">
        <v>0</v>
      </c>
      <c r="I1299" s="54" t="s">
        <v>43</v>
      </c>
      <c r="J1299" s="54" t="s">
        <v>60</v>
      </c>
    </row>
    <row r="1300" spans="1:10" ht="12.75" customHeight="1" x14ac:dyDescent="0.35">
      <c r="A1300" s="428" t="s">
        <v>981</v>
      </c>
      <c r="B1300" s="429">
        <v>9</v>
      </c>
      <c r="C1300" s="428" t="s">
        <v>980</v>
      </c>
      <c r="D1300" s="428" t="s">
        <v>3804</v>
      </c>
      <c r="E1300" s="54" t="s">
        <v>3805</v>
      </c>
      <c r="F1300" s="54" t="s">
        <v>1121</v>
      </c>
      <c r="G1300" s="54">
        <v>47.5</v>
      </c>
      <c r="H1300" s="54">
        <v>0</v>
      </c>
      <c r="I1300" s="54" t="s">
        <v>43</v>
      </c>
      <c r="J1300" s="54" t="s">
        <v>60</v>
      </c>
    </row>
    <row r="1301" spans="1:10" ht="12.75" customHeight="1" x14ac:dyDescent="0.35">
      <c r="A1301" s="428" t="s">
        <v>981</v>
      </c>
      <c r="B1301" s="429">
        <v>10</v>
      </c>
      <c r="C1301" s="428" t="s">
        <v>980</v>
      </c>
      <c r="D1301" s="428" t="s">
        <v>3806</v>
      </c>
      <c r="E1301" s="54" t="s">
        <v>1889</v>
      </c>
      <c r="F1301" s="54" t="s">
        <v>1140</v>
      </c>
      <c r="G1301" s="54">
        <v>27</v>
      </c>
      <c r="H1301" s="54">
        <v>0</v>
      </c>
      <c r="I1301" s="54" t="s">
        <v>43</v>
      </c>
      <c r="J1301" s="54" t="s">
        <v>60</v>
      </c>
    </row>
    <row r="1302" spans="1:10" ht="12.75" customHeight="1" x14ac:dyDescent="0.35">
      <c r="A1302" s="428" t="s">
        <v>977</v>
      </c>
      <c r="B1302" s="429">
        <v>1</v>
      </c>
      <c r="C1302" s="428" t="s">
        <v>976</v>
      </c>
      <c r="D1302" s="428" t="s">
        <v>3807</v>
      </c>
      <c r="E1302" s="54" t="s">
        <v>3808</v>
      </c>
      <c r="F1302" s="54" t="s">
        <v>1121</v>
      </c>
      <c r="G1302" s="54">
        <v>16</v>
      </c>
      <c r="H1302" s="54">
        <v>21.2</v>
      </c>
      <c r="I1302" s="54" t="s">
        <v>44</v>
      </c>
      <c r="J1302" s="54" t="s">
        <v>60</v>
      </c>
    </row>
    <row r="1303" spans="1:10" ht="12.75" customHeight="1" x14ac:dyDescent="0.35">
      <c r="A1303" s="428" t="s">
        <v>977</v>
      </c>
      <c r="B1303" s="429">
        <v>2</v>
      </c>
      <c r="C1303" s="428" t="s">
        <v>976</v>
      </c>
      <c r="D1303" s="428" t="s">
        <v>3809</v>
      </c>
      <c r="E1303" s="54" t="s">
        <v>1253</v>
      </c>
      <c r="F1303" s="54" t="s">
        <v>1121</v>
      </c>
      <c r="G1303" s="54">
        <v>33</v>
      </c>
      <c r="H1303" s="54">
        <v>22.8</v>
      </c>
      <c r="I1303" s="54" t="s">
        <v>44</v>
      </c>
      <c r="J1303" s="54" t="s">
        <v>60</v>
      </c>
    </row>
    <row r="1304" spans="1:10" ht="12.75" customHeight="1" x14ac:dyDescent="0.35">
      <c r="A1304" s="428" t="s">
        <v>977</v>
      </c>
      <c r="B1304" s="429">
        <v>3</v>
      </c>
      <c r="C1304" s="428" t="s">
        <v>976</v>
      </c>
      <c r="D1304" s="428" t="s">
        <v>3810</v>
      </c>
      <c r="E1304" s="54" t="s">
        <v>3811</v>
      </c>
      <c r="F1304" s="54" t="s">
        <v>1121</v>
      </c>
      <c r="G1304" s="54">
        <v>14</v>
      </c>
      <c r="H1304" s="54">
        <v>63</v>
      </c>
      <c r="I1304" s="54" t="s">
        <v>44</v>
      </c>
      <c r="J1304" s="54" t="s">
        <v>60</v>
      </c>
    </row>
    <row r="1305" spans="1:10" ht="12.75" customHeight="1" x14ac:dyDescent="0.35">
      <c r="A1305" s="428" t="s">
        <v>977</v>
      </c>
      <c r="B1305" s="429">
        <v>4</v>
      </c>
      <c r="C1305" s="428" t="s">
        <v>976</v>
      </c>
      <c r="D1305" s="428" t="s">
        <v>3812</v>
      </c>
      <c r="E1305" s="54" t="s">
        <v>3813</v>
      </c>
      <c r="F1305" s="54" t="s">
        <v>1121</v>
      </c>
      <c r="G1305" s="54">
        <v>10</v>
      </c>
      <c r="H1305" s="54">
        <v>67</v>
      </c>
      <c r="I1305" s="54" t="s">
        <v>44</v>
      </c>
      <c r="J1305" s="54" t="s">
        <v>60</v>
      </c>
    </row>
    <row r="1306" spans="1:10" ht="12.75" customHeight="1" x14ac:dyDescent="0.35">
      <c r="A1306" s="428" t="s">
        <v>977</v>
      </c>
      <c r="B1306" s="429">
        <v>5</v>
      </c>
      <c r="C1306" s="428" t="s">
        <v>976</v>
      </c>
      <c r="D1306" s="428" t="s">
        <v>3814</v>
      </c>
      <c r="E1306" s="54" t="s">
        <v>3815</v>
      </c>
      <c r="F1306" s="54" t="s">
        <v>1121</v>
      </c>
      <c r="G1306" s="54">
        <v>14</v>
      </c>
      <c r="H1306" s="54">
        <v>61</v>
      </c>
      <c r="I1306" s="54" t="s">
        <v>44</v>
      </c>
      <c r="J1306" s="54" t="s">
        <v>60</v>
      </c>
    </row>
    <row r="1307" spans="1:10" ht="12.75" customHeight="1" x14ac:dyDescent="0.35">
      <c r="A1307" s="428" t="s">
        <v>977</v>
      </c>
      <c r="B1307" s="429">
        <v>6</v>
      </c>
      <c r="C1307" s="428" t="s">
        <v>976</v>
      </c>
      <c r="D1307" s="428" t="s">
        <v>3816</v>
      </c>
      <c r="E1307" s="54" t="s">
        <v>3817</v>
      </c>
      <c r="F1307" s="54" t="s">
        <v>1121</v>
      </c>
      <c r="G1307" s="54">
        <v>16</v>
      </c>
      <c r="H1307" s="54">
        <v>20</v>
      </c>
      <c r="I1307" s="54" t="s">
        <v>44</v>
      </c>
      <c r="J1307" s="54" t="s">
        <v>60</v>
      </c>
    </row>
    <row r="1308" spans="1:10" ht="12.75" customHeight="1" x14ac:dyDescent="0.35">
      <c r="A1308" s="428" t="s">
        <v>977</v>
      </c>
      <c r="B1308" s="429">
        <v>7</v>
      </c>
      <c r="C1308" s="428" t="s">
        <v>976</v>
      </c>
      <c r="D1308" s="428" t="s">
        <v>3818</v>
      </c>
      <c r="E1308" s="54" t="s">
        <v>3819</v>
      </c>
      <c r="F1308" s="54" t="s">
        <v>1121</v>
      </c>
      <c r="G1308" s="54">
        <v>10</v>
      </c>
      <c r="H1308" s="54">
        <v>67</v>
      </c>
      <c r="I1308" s="54" t="s">
        <v>44</v>
      </c>
      <c r="J1308" s="54" t="s">
        <v>60</v>
      </c>
    </row>
    <row r="1309" spans="1:10" ht="12.75" customHeight="1" x14ac:dyDescent="0.35">
      <c r="A1309" s="428" t="s">
        <v>977</v>
      </c>
      <c r="B1309" s="429">
        <v>8</v>
      </c>
      <c r="C1309" s="428" t="s">
        <v>976</v>
      </c>
      <c r="D1309" s="428" t="s">
        <v>3820</v>
      </c>
      <c r="E1309" s="54" t="s">
        <v>3821</v>
      </c>
      <c r="F1309" s="54" t="s">
        <v>1121</v>
      </c>
      <c r="G1309" s="54">
        <v>10</v>
      </c>
      <c r="H1309" s="54">
        <v>15.2</v>
      </c>
      <c r="I1309" s="54" t="s">
        <v>44</v>
      </c>
      <c r="J1309" s="54" t="s">
        <v>60</v>
      </c>
    </row>
    <row r="1310" spans="1:10" ht="12.75" customHeight="1" x14ac:dyDescent="0.35">
      <c r="A1310" s="428" t="s">
        <v>977</v>
      </c>
      <c r="B1310" s="429">
        <v>9</v>
      </c>
      <c r="C1310" s="428" t="s">
        <v>976</v>
      </c>
      <c r="D1310" s="428" t="s">
        <v>3822</v>
      </c>
      <c r="E1310" s="54" t="s">
        <v>1682</v>
      </c>
      <c r="F1310" s="54" t="s">
        <v>1121</v>
      </c>
      <c r="G1310" s="54">
        <v>16</v>
      </c>
      <c r="H1310" s="54">
        <v>24</v>
      </c>
      <c r="I1310" s="54" t="s">
        <v>44</v>
      </c>
      <c r="J1310" s="54" t="s">
        <v>60</v>
      </c>
    </row>
    <row r="1311" spans="1:10" ht="12.75" customHeight="1" x14ac:dyDescent="0.35">
      <c r="A1311" s="428" t="s">
        <v>977</v>
      </c>
      <c r="B1311" s="429">
        <v>10</v>
      </c>
      <c r="C1311" s="428" t="s">
        <v>976</v>
      </c>
      <c r="D1311" s="428" t="s">
        <v>3823</v>
      </c>
      <c r="E1311" s="54" t="s">
        <v>3824</v>
      </c>
      <c r="F1311" s="54" t="s">
        <v>1121</v>
      </c>
      <c r="G1311" s="54">
        <v>10</v>
      </c>
      <c r="H1311" s="54">
        <v>15.2</v>
      </c>
      <c r="I1311" s="54" t="s">
        <v>44</v>
      </c>
      <c r="J1311" s="54" t="s">
        <v>60</v>
      </c>
    </row>
    <row r="1312" spans="1:10" ht="12.75" customHeight="1" x14ac:dyDescent="0.35">
      <c r="A1312" s="428" t="s">
        <v>977</v>
      </c>
      <c r="B1312" s="429">
        <v>11</v>
      </c>
      <c r="C1312" s="428" t="s">
        <v>976</v>
      </c>
      <c r="D1312" s="428" t="s">
        <v>3825</v>
      </c>
      <c r="E1312" s="54" t="s">
        <v>3826</v>
      </c>
      <c r="F1312" s="54" t="s">
        <v>1140</v>
      </c>
      <c r="G1312" s="54">
        <v>23.5</v>
      </c>
      <c r="H1312" s="54">
        <v>0</v>
      </c>
      <c r="I1312" s="54" t="s">
        <v>44</v>
      </c>
      <c r="J1312" s="54" t="s">
        <v>60</v>
      </c>
    </row>
    <row r="1313" spans="1:10" ht="12.75" customHeight="1" x14ac:dyDescent="0.35">
      <c r="A1313" s="428" t="s">
        <v>815</v>
      </c>
      <c r="B1313" s="429">
        <v>1</v>
      </c>
      <c r="C1313" s="428" t="s">
        <v>814</v>
      </c>
      <c r="D1313" s="428" t="s">
        <v>3827</v>
      </c>
      <c r="E1313" s="54" t="s">
        <v>3828</v>
      </c>
      <c r="F1313" s="54" t="s">
        <v>1121</v>
      </c>
      <c r="G1313" s="54">
        <v>46</v>
      </c>
      <c r="H1313" s="54">
        <v>0</v>
      </c>
      <c r="I1313" s="54" t="s">
        <v>43</v>
      </c>
      <c r="J1313" s="54" t="s">
        <v>60</v>
      </c>
    </row>
    <row r="1314" spans="1:10" ht="12.75" customHeight="1" x14ac:dyDescent="0.35">
      <c r="A1314" s="428" t="s">
        <v>815</v>
      </c>
      <c r="B1314" s="429">
        <v>2</v>
      </c>
      <c r="C1314" s="428" t="s">
        <v>814</v>
      </c>
      <c r="D1314" s="428" t="s">
        <v>3829</v>
      </c>
      <c r="E1314" s="54" t="s">
        <v>3830</v>
      </c>
      <c r="F1314" s="54" t="s">
        <v>1121</v>
      </c>
      <c r="G1314" s="54">
        <v>18</v>
      </c>
      <c r="H1314" s="54">
        <v>0</v>
      </c>
      <c r="I1314" s="54" t="s">
        <v>43</v>
      </c>
      <c r="J1314" s="54" t="s">
        <v>60</v>
      </c>
    </row>
    <row r="1315" spans="1:10" ht="12.75" customHeight="1" x14ac:dyDescent="0.35">
      <c r="A1315" s="428" t="s">
        <v>815</v>
      </c>
      <c r="B1315" s="429">
        <v>3</v>
      </c>
      <c r="C1315" s="428" t="s">
        <v>814</v>
      </c>
      <c r="D1315" s="428" t="s">
        <v>3831</v>
      </c>
      <c r="E1315" s="54" t="s">
        <v>3832</v>
      </c>
      <c r="F1315" s="54" t="s">
        <v>1121</v>
      </c>
      <c r="G1315" s="54">
        <v>21</v>
      </c>
      <c r="H1315" s="54">
        <v>0</v>
      </c>
      <c r="I1315" s="54" t="s">
        <v>43</v>
      </c>
      <c r="J1315" s="54" t="s">
        <v>60</v>
      </c>
    </row>
    <row r="1316" spans="1:10" ht="12.75" customHeight="1" x14ac:dyDescent="0.35">
      <c r="A1316" s="428" t="s">
        <v>815</v>
      </c>
      <c r="B1316" s="429">
        <v>4</v>
      </c>
      <c r="C1316" s="428" t="s">
        <v>814</v>
      </c>
      <c r="D1316" s="428" t="s">
        <v>3833</v>
      </c>
      <c r="E1316" s="54" t="s">
        <v>3834</v>
      </c>
      <c r="F1316" s="54" t="s">
        <v>1121</v>
      </c>
      <c r="G1316" s="54">
        <v>52</v>
      </c>
      <c r="H1316" s="54">
        <v>0</v>
      </c>
      <c r="I1316" s="54" t="s">
        <v>43</v>
      </c>
      <c r="J1316" s="54" t="s">
        <v>60</v>
      </c>
    </row>
    <row r="1317" spans="1:10" ht="12.75" customHeight="1" x14ac:dyDescent="0.35">
      <c r="A1317" s="428" t="s">
        <v>815</v>
      </c>
      <c r="B1317" s="429">
        <v>5</v>
      </c>
      <c r="C1317" s="428" t="s">
        <v>814</v>
      </c>
      <c r="D1317" s="428" t="s">
        <v>3835</v>
      </c>
      <c r="E1317" s="54" t="s">
        <v>3836</v>
      </c>
      <c r="F1317" s="54" t="s">
        <v>1121</v>
      </c>
      <c r="G1317" s="54">
        <v>27</v>
      </c>
      <c r="H1317" s="54">
        <v>0</v>
      </c>
      <c r="I1317" s="54" t="s">
        <v>43</v>
      </c>
      <c r="J1317" s="54" t="s">
        <v>60</v>
      </c>
    </row>
    <row r="1318" spans="1:10" ht="12.75" customHeight="1" x14ac:dyDescent="0.35">
      <c r="A1318" s="428" t="s">
        <v>815</v>
      </c>
      <c r="B1318" s="429">
        <v>6</v>
      </c>
      <c r="C1318" s="428" t="s">
        <v>814</v>
      </c>
      <c r="D1318" s="428" t="s">
        <v>3837</v>
      </c>
      <c r="E1318" s="54" t="s">
        <v>3838</v>
      </c>
      <c r="F1318" s="54" t="s">
        <v>1121</v>
      </c>
      <c r="G1318" s="54">
        <v>49</v>
      </c>
      <c r="H1318" s="54">
        <v>0</v>
      </c>
      <c r="I1318" s="54" t="s">
        <v>43</v>
      </c>
      <c r="J1318" s="54" t="s">
        <v>60</v>
      </c>
    </row>
    <row r="1319" spans="1:10" ht="12.75" customHeight="1" x14ac:dyDescent="0.35">
      <c r="A1319" s="428" t="s">
        <v>815</v>
      </c>
      <c r="B1319" s="429">
        <v>7</v>
      </c>
      <c r="C1319" s="428" t="s">
        <v>814</v>
      </c>
      <c r="D1319" s="428" t="s">
        <v>3839</v>
      </c>
      <c r="E1319" s="54" t="s">
        <v>3840</v>
      </c>
      <c r="F1319" s="54" t="s">
        <v>1121</v>
      </c>
      <c r="G1319" s="54">
        <v>47</v>
      </c>
      <c r="H1319" s="54">
        <v>0</v>
      </c>
      <c r="I1319" s="54" t="s">
        <v>43</v>
      </c>
      <c r="J1319" s="54" t="s">
        <v>60</v>
      </c>
    </row>
    <row r="1320" spans="1:10" ht="12.75" customHeight="1" x14ac:dyDescent="0.35">
      <c r="A1320" s="428" t="s">
        <v>815</v>
      </c>
      <c r="B1320" s="429">
        <v>8</v>
      </c>
      <c r="C1320" s="428" t="s">
        <v>814</v>
      </c>
      <c r="D1320" s="428" t="s">
        <v>3841</v>
      </c>
      <c r="E1320" s="54" t="s">
        <v>3842</v>
      </c>
      <c r="F1320" s="54" t="s">
        <v>1121</v>
      </c>
      <c r="G1320" s="54">
        <v>19</v>
      </c>
      <c r="H1320" s="54">
        <v>0</v>
      </c>
      <c r="I1320" s="54" t="s">
        <v>43</v>
      </c>
      <c r="J1320" s="54" t="s">
        <v>60</v>
      </c>
    </row>
    <row r="1321" spans="1:10" ht="12.75" customHeight="1" x14ac:dyDescent="0.35">
      <c r="A1321" s="428" t="s">
        <v>815</v>
      </c>
      <c r="B1321" s="429">
        <v>9</v>
      </c>
      <c r="C1321" s="428" t="s">
        <v>814</v>
      </c>
      <c r="D1321" s="428" t="s">
        <v>3843</v>
      </c>
      <c r="E1321" s="54" t="s">
        <v>3844</v>
      </c>
      <c r="F1321" s="54" t="s">
        <v>1121</v>
      </c>
      <c r="G1321" s="54">
        <v>22</v>
      </c>
      <c r="H1321" s="54">
        <v>0</v>
      </c>
      <c r="I1321" s="54" t="s">
        <v>43</v>
      </c>
      <c r="J1321" s="54" t="s">
        <v>60</v>
      </c>
    </row>
    <row r="1322" spans="1:10" ht="12.75" customHeight="1" x14ac:dyDescent="0.35">
      <c r="A1322" s="428" t="s">
        <v>815</v>
      </c>
      <c r="B1322" s="429">
        <v>10</v>
      </c>
      <c r="C1322" s="428" t="s">
        <v>814</v>
      </c>
      <c r="D1322" s="428" t="s">
        <v>3845</v>
      </c>
      <c r="E1322" s="54" t="s">
        <v>3846</v>
      </c>
      <c r="F1322" s="54" t="s">
        <v>1121</v>
      </c>
      <c r="G1322" s="54">
        <v>36</v>
      </c>
      <c r="H1322" s="54">
        <v>0</v>
      </c>
      <c r="I1322" s="54" t="s">
        <v>43</v>
      </c>
      <c r="J1322" s="54" t="s">
        <v>60</v>
      </c>
    </row>
    <row r="1323" spans="1:10" ht="12.75" customHeight="1" x14ac:dyDescent="0.35">
      <c r="A1323" s="428" t="s">
        <v>815</v>
      </c>
      <c r="B1323" s="429">
        <v>11</v>
      </c>
      <c r="C1323" s="428" t="s">
        <v>814</v>
      </c>
      <c r="D1323" s="428" t="s">
        <v>3847</v>
      </c>
      <c r="E1323" s="54" t="s">
        <v>3848</v>
      </c>
      <c r="F1323" s="54" t="s">
        <v>1121</v>
      </c>
      <c r="G1323" s="54">
        <v>44</v>
      </c>
      <c r="H1323" s="54">
        <v>0</v>
      </c>
      <c r="I1323" s="54" t="s">
        <v>43</v>
      </c>
      <c r="J1323" s="54" t="s">
        <v>60</v>
      </c>
    </row>
    <row r="1324" spans="1:10" ht="12.75" customHeight="1" x14ac:dyDescent="0.35">
      <c r="A1324" s="428" t="s">
        <v>815</v>
      </c>
      <c r="B1324" s="429">
        <v>12</v>
      </c>
      <c r="C1324" s="428" t="s">
        <v>814</v>
      </c>
      <c r="D1324" s="428" t="s">
        <v>3849</v>
      </c>
      <c r="E1324" s="54" t="s">
        <v>3850</v>
      </c>
      <c r="F1324" s="54" t="s">
        <v>1121</v>
      </c>
      <c r="G1324" s="54">
        <v>21</v>
      </c>
      <c r="H1324" s="54">
        <v>0</v>
      </c>
      <c r="I1324" s="54" t="s">
        <v>43</v>
      </c>
      <c r="J1324" s="54" t="s">
        <v>60</v>
      </c>
    </row>
    <row r="1325" spans="1:10" ht="12.75" customHeight="1" x14ac:dyDescent="0.35">
      <c r="A1325" s="428" t="s">
        <v>755</v>
      </c>
      <c r="B1325" s="429">
        <v>1</v>
      </c>
      <c r="C1325" s="428" t="s">
        <v>754</v>
      </c>
      <c r="D1325" s="428" t="s">
        <v>3851</v>
      </c>
      <c r="E1325" s="54" t="s">
        <v>3852</v>
      </c>
      <c r="F1325" s="54" t="s">
        <v>1121</v>
      </c>
      <c r="G1325" s="54">
        <v>15</v>
      </c>
      <c r="H1325" s="54">
        <v>0</v>
      </c>
      <c r="I1325" s="54" t="s">
        <v>43</v>
      </c>
      <c r="J1325" s="54" t="s">
        <v>60</v>
      </c>
    </row>
    <row r="1326" spans="1:10" ht="12.75" customHeight="1" x14ac:dyDescent="0.35">
      <c r="A1326" s="428" t="s">
        <v>755</v>
      </c>
      <c r="B1326" s="429">
        <v>2</v>
      </c>
      <c r="C1326" s="428" t="s">
        <v>754</v>
      </c>
      <c r="D1326" s="428" t="s">
        <v>3853</v>
      </c>
      <c r="E1326" s="54" t="s">
        <v>3854</v>
      </c>
      <c r="F1326" s="54" t="s">
        <v>1121</v>
      </c>
      <c r="G1326" s="54">
        <v>15</v>
      </c>
      <c r="H1326" s="54">
        <v>0</v>
      </c>
      <c r="I1326" s="54" t="s">
        <v>43</v>
      </c>
      <c r="J1326" s="54" t="s">
        <v>60</v>
      </c>
    </row>
    <row r="1327" spans="1:10" ht="12.75" customHeight="1" x14ac:dyDescent="0.35">
      <c r="A1327" s="428" t="s">
        <v>755</v>
      </c>
      <c r="B1327" s="429">
        <v>3</v>
      </c>
      <c r="C1327" s="428" t="s">
        <v>754</v>
      </c>
      <c r="D1327" s="428" t="s">
        <v>3855</v>
      </c>
      <c r="E1327" s="54" t="s">
        <v>3856</v>
      </c>
      <c r="F1327" s="54" t="s">
        <v>1121</v>
      </c>
      <c r="G1327" s="54">
        <v>25</v>
      </c>
      <c r="H1327" s="54">
        <v>0</v>
      </c>
      <c r="I1327" s="54" t="s">
        <v>43</v>
      </c>
      <c r="J1327" s="54" t="s">
        <v>60</v>
      </c>
    </row>
    <row r="1328" spans="1:10" ht="12.75" customHeight="1" x14ac:dyDescent="0.35">
      <c r="A1328" s="428" t="s">
        <v>755</v>
      </c>
      <c r="B1328" s="429">
        <v>4</v>
      </c>
      <c r="C1328" s="428" t="s">
        <v>754</v>
      </c>
      <c r="D1328" s="428" t="s">
        <v>3857</v>
      </c>
      <c r="E1328" s="54" t="s">
        <v>3858</v>
      </c>
      <c r="F1328" s="54" t="s">
        <v>1121</v>
      </c>
      <c r="G1328" s="54">
        <v>37</v>
      </c>
      <c r="H1328" s="54">
        <v>0</v>
      </c>
      <c r="I1328" s="54" t="s">
        <v>43</v>
      </c>
      <c r="J1328" s="54" t="s">
        <v>60</v>
      </c>
    </row>
    <row r="1329" spans="1:10" ht="12.75" customHeight="1" x14ac:dyDescent="0.35">
      <c r="A1329" s="428" t="s">
        <v>755</v>
      </c>
      <c r="B1329" s="429">
        <v>5</v>
      </c>
      <c r="C1329" s="428" t="s">
        <v>754</v>
      </c>
      <c r="D1329" s="428" t="s">
        <v>3859</v>
      </c>
      <c r="E1329" s="54" t="s">
        <v>3860</v>
      </c>
      <c r="F1329" s="54" t="s">
        <v>1121</v>
      </c>
      <c r="G1329" s="54">
        <v>45.3</v>
      </c>
      <c r="H1329" s="54">
        <v>0</v>
      </c>
      <c r="I1329" s="54" t="s">
        <v>43</v>
      </c>
      <c r="J1329" s="54" t="s">
        <v>60</v>
      </c>
    </row>
    <row r="1330" spans="1:10" ht="12.75" customHeight="1" x14ac:dyDescent="0.35">
      <c r="A1330" s="428" t="s">
        <v>755</v>
      </c>
      <c r="B1330" s="429">
        <v>6</v>
      </c>
      <c r="C1330" s="428" t="s">
        <v>754</v>
      </c>
      <c r="D1330" s="428" t="s">
        <v>3861</v>
      </c>
      <c r="E1330" s="54" t="s">
        <v>3862</v>
      </c>
      <c r="F1330" s="54" t="s">
        <v>1121</v>
      </c>
      <c r="G1330" s="54">
        <v>37</v>
      </c>
      <c r="H1330" s="54">
        <v>0</v>
      </c>
      <c r="I1330" s="54" t="s">
        <v>43</v>
      </c>
      <c r="J1330" s="54" t="s">
        <v>60</v>
      </c>
    </row>
    <row r="1331" spans="1:10" ht="12.75" customHeight="1" x14ac:dyDescent="0.35">
      <c r="A1331" s="428" t="s">
        <v>755</v>
      </c>
      <c r="B1331" s="429">
        <v>7</v>
      </c>
      <c r="C1331" s="428" t="s">
        <v>754</v>
      </c>
      <c r="D1331" s="428" t="s">
        <v>3863</v>
      </c>
      <c r="E1331" s="54" t="s">
        <v>3864</v>
      </c>
      <c r="F1331" s="54" t="s">
        <v>1121</v>
      </c>
      <c r="G1331" s="54">
        <v>12</v>
      </c>
      <c r="H1331" s="54">
        <v>0</v>
      </c>
      <c r="I1331" s="54" t="s">
        <v>43</v>
      </c>
      <c r="J1331" s="54" t="s">
        <v>60</v>
      </c>
    </row>
    <row r="1332" spans="1:10" ht="12.75" customHeight="1" x14ac:dyDescent="0.35">
      <c r="A1332" s="428" t="s">
        <v>755</v>
      </c>
      <c r="B1332" s="429">
        <v>8</v>
      </c>
      <c r="C1332" s="428" t="s">
        <v>754</v>
      </c>
      <c r="D1332" s="428" t="s">
        <v>3865</v>
      </c>
      <c r="E1332" s="54" t="s">
        <v>3866</v>
      </c>
      <c r="F1332" s="54" t="s">
        <v>1121</v>
      </c>
      <c r="G1332" s="54">
        <v>37</v>
      </c>
      <c r="H1332" s="54">
        <v>0</v>
      </c>
      <c r="I1332" s="54" t="s">
        <v>43</v>
      </c>
      <c r="J1332" s="54" t="s">
        <v>60</v>
      </c>
    </row>
    <row r="1333" spans="1:10" ht="12.75" customHeight="1" x14ac:dyDescent="0.35">
      <c r="A1333" s="428" t="s">
        <v>755</v>
      </c>
      <c r="B1333" s="429">
        <v>9</v>
      </c>
      <c r="C1333" s="428" t="s">
        <v>754</v>
      </c>
      <c r="D1333" s="428" t="s">
        <v>3867</v>
      </c>
      <c r="E1333" s="54" t="s">
        <v>3868</v>
      </c>
      <c r="F1333" s="54" t="s">
        <v>1121</v>
      </c>
      <c r="G1333" s="54">
        <v>25</v>
      </c>
      <c r="H1333" s="54">
        <v>0</v>
      </c>
      <c r="I1333" s="54" t="s">
        <v>43</v>
      </c>
      <c r="J1333" s="54" t="s">
        <v>60</v>
      </c>
    </row>
    <row r="1334" spans="1:10" ht="12.75" customHeight="1" x14ac:dyDescent="0.35">
      <c r="A1334" s="428" t="s">
        <v>755</v>
      </c>
      <c r="B1334" s="429">
        <v>10</v>
      </c>
      <c r="C1334" s="428" t="s">
        <v>754</v>
      </c>
      <c r="D1334" s="428" t="s">
        <v>3869</v>
      </c>
      <c r="E1334" s="54" t="s">
        <v>3870</v>
      </c>
      <c r="F1334" s="54" t="s">
        <v>1121</v>
      </c>
      <c r="G1334" s="54">
        <v>37</v>
      </c>
      <c r="H1334" s="54">
        <v>0</v>
      </c>
      <c r="I1334" s="54" t="s">
        <v>43</v>
      </c>
      <c r="J1334" s="54" t="s">
        <v>60</v>
      </c>
    </row>
    <row r="1335" spans="1:10" ht="12.75" customHeight="1" x14ac:dyDescent="0.35">
      <c r="A1335" s="428" t="s">
        <v>755</v>
      </c>
      <c r="B1335" s="429">
        <v>11</v>
      </c>
      <c r="C1335" s="428" t="s">
        <v>754</v>
      </c>
      <c r="D1335" s="428" t="s">
        <v>3871</v>
      </c>
      <c r="E1335" s="54" t="s">
        <v>3872</v>
      </c>
      <c r="F1335" s="54" t="s">
        <v>1121</v>
      </c>
      <c r="G1335" s="54">
        <v>20.3</v>
      </c>
      <c r="H1335" s="54">
        <v>0</v>
      </c>
      <c r="I1335" s="54" t="s">
        <v>43</v>
      </c>
      <c r="J1335" s="54" t="s">
        <v>60</v>
      </c>
    </row>
    <row r="1336" spans="1:10" ht="12.75" customHeight="1" x14ac:dyDescent="0.35">
      <c r="A1336" s="428" t="s">
        <v>755</v>
      </c>
      <c r="B1336" s="429">
        <v>12</v>
      </c>
      <c r="C1336" s="428" t="s">
        <v>754</v>
      </c>
      <c r="D1336" s="428" t="s">
        <v>3873</v>
      </c>
      <c r="E1336" s="54" t="s">
        <v>3874</v>
      </c>
      <c r="F1336" s="54" t="s">
        <v>1121</v>
      </c>
      <c r="G1336" s="54">
        <v>12</v>
      </c>
      <c r="H1336" s="54">
        <v>0</v>
      </c>
      <c r="I1336" s="54" t="s">
        <v>43</v>
      </c>
      <c r="J1336" s="54" t="s">
        <v>60</v>
      </c>
    </row>
    <row r="1337" spans="1:10" ht="12.75" customHeight="1" x14ac:dyDescent="0.35">
      <c r="A1337" s="428" t="s">
        <v>755</v>
      </c>
      <c r="B1337" s="429">
        <v>13</v>
      </c>
      <c r="C1337" s="428" t="s">
        <v>754</v>
      </c>
      <c r="D1337" s="428" t="s">
        <v>3875</v>
      </c>
      <c r="E1337" s="54" t="s">
        <v>3876</v>
      </c>
      <c r="F1337" s="54" t="s">
        <v>1121</v>
      </c>
      <c r="G1337" s="54">
        <v>25</v>
      </c>
      <c r="H1337" s="54">
        <v>0</v>
      </c>
      <c r="I1337" s="54" t="s">
        <v>43</v>
      </c>
      <c r="J1337" s="54" t="s">
        <v>60</v>
      </c>
    </row>
    <row r="1338" spans="1:10" ht="12.75" customHeight="1" x14ac:dyDescent="0.35">
      <c r="A1338" s="428" t="s">
        <v>755</v>
      </c>
      <c r="B1338" s="429">
        <v>14</v>
      </c>
      <c r="C1338" s="428" t="s">
        <v>754</v>
      </c>
      <c r="D1338" s="428" t="s">
        <v>3877</v>
      </c>
      <c r="E1338" s="54" t="s">
        <v>3878</v>
      </c>
      <c r="F1338" s="54" t="s">
        <v>1121</v>
      </c>
      <c r="G1338" s="54">
        <v>30</v>
      </c>
      <c r="H1338" s="54">
        <v>0</v>
      </c>
      <c r="I1338" s="54" t="s">
        <v>43</v>
      </c>
      <c r="J1338" s="54" t="s">
        <v>60</v>
      </c>
    </row>
    <row r="1339" spans="1:10" ht="12.75" customHeight="1" x14ac:dyDescent="0.35">
      <c r="A1339" s="428" t="s">
        <v>755</v>
      </c>
      <c r="B1339" s="429">
        <v>15</v>
      </c>
      <c r="C1339" s="428" t="s">
        <v>754</v>
      </c>
      <c r="D1339" s="428" t="s">
        <v>3879</v>
      </c>
      <c r="E1339" s="54" t="s">
        <v>3880</v>
      </c>
      <c r="F1339" s="54" t="s">
        <v>1121</v>
      </c>
      <c r="G1339" s="54">
        <v>14</v>
      </c>
      <c r="H1339" s="54">
        <v>0</v>
      </c>
      <c r="I1339" s="54" t="s">
        <v>43</v>
      </c>
      <c r="J1339" s="54" t="s">
        <v>60</v>
      </c>
    </row>
    <row r="1340" spans="1:10" ht="12.75" customHeight="1" x14ac:dyDescent="0.35">
      <c r="A1340" s="428" t="s">
        <v>755</v>
      </c>
      <c r="B1340" s="429">
        <v>16</v>
      </c>
      <c r="C1340" s="428" t="s">
        <v>754</v>
      </c>
      <c r="D1340" s="428" t="s">
        <v>3881</v>
      </c>
      <c r="E1340" s="54" t="s">
        <v>3882</v>
      </c>
      <c r="F1340" s="54" t="s">
        <v>1121</v>
      </c>
      <c r="G1340" s="54">
        <v>17.3</v>
      </c>
      <c r="H1340" s="54">
        <v>0</v>
      </c>
      <c r="I1340" s="54" t="s">
        <v>43</v>
      </c>
      <c r="J1340" s="54" t="s">
        <v>60</v>
      </c>
    </row>
    <row r="1341" spans="1:10" ht="12.75" customHeight="1" x14ac:dyDescent="0.35">
      <c r="A1341" s="428" t="s">
        <v>755</v>
      </c>
      <c r="B1341" s="429">
        <v>17</v>
      </c>
      <c r="C1341" s="428" t="s">
        <v>754</v>
      </c>
      <c r="D1341" s="428" t="s">
        <v>3883</v>
      </c>
      <c r="E1341" s="54" t="s">
        <v>3884</v>
      </c>
      <c r="F1341" s="54" t="s">
        <v>1121</v>
      </c>
      <c r="G1341" s="54">
        <v>24</v>
      </c>
      <c r="H1341" s="54">
        <v>0</v>
      </c>
      <c r="I1341" s="54" t="s">
        <v>43</v>
      </c>
      <c r="J1341" s="54" t="s">
        <v>60</v>
      </c>
    </row>
    <row r="1342" spans="1:10" ht="12.75" customHeight="1" x14ac:dyDescent="0.35">
      <c r="A1342" s="428" t="s">
        <v>755</v>
      </c>
      <c r="B1342" s="429">
        <v>18</v>
      </c>
      <c r="C1342" s="428" t="s">
        <v>754</v>
      </c>
      <c r="D1342" s="428" t="s">
        <v>3885</v>
      </c>
      <c r="E1342" s="54" t="s">
        <v>3886</v>
      </c>
      <c r="F1342" s="54" t="s">
        <v>1121</v>
      </c>
      <c r="G1342" s="54">
        <v>10</v>
      </c>
      <c r="H1342" s="54">
        <v>0</v>
      </c>
      <c r="I1342" s="54" t="s">
        <v>43</v>
      </c>
      <c r="J1342" s="54" t="s">
        <v>60</v>
      </c>
    </row>
    <row r="1343" spans="1:10" ht="12.75" customHeight="1" x14ac:dyDescent="0.35">
      <c r="A1343" s="428" t="s">
        <v>755</v>
      </c>
      <c r="B1343" s="429">
        <v>19</v>
      </c>
      <c r="C1343" s="428" t="s">
        <v>754</v>
      </c>
      <c r="D1343" s="428" t="s">
        <v>3887</v>
      </c>
      <c r="E1343" s="54" t="s">
        <v>3888</v>
      </c>
      <c r="F1343" s="54" t="s">
        <v>1121</v>
      </c>
      <c r="G1343" s="54">
        <v>37</v>
      </c>
      <c r="H1343" s="54">
        <v>0</v>
      </c>
      <c r="I1343" s="54" t="s">
        <v>43</v>
      </c>
      <c r="J1343" s="54" t="s">
        <v>60</v>
      </c>
    </row>
    <row r="1344" spans="1:10" ht="12.75" customHeight="1" x14ac:dyDescent="0.35">
      <c r="A1344" s="428" t="s">
        <v>755</v>
      </c>
      <c r="B1344" s="429">
        <v>20</v>
      </c>
      <c r="C1344" s="428" t="s">
        <v>754</v>
      </c>
      <c r="D1344" s="428" t="s">
        <v>3889</v>
      </c>
      <c r="E1344" s="54" t="s">
        <v>3890</v>
      </c>
      <c r="F1344" s="54" t="s">
        <v>1121</v>
      </c>
      <c r="G1344" s="54">
        <v>8</v>
      </c>
      <c r="H1344" s="54">
        <v>0</v>
      </c>
      <c r="I1344" s="54" t="s">
        <v>43</v>
      </c>
      <c r="J1344" s="54" t="s">
        <v>60</v>
      </c>
    </row>
    <row r="1345" spans="1:10" ht="12.75" customHeight="1" x14ac:dyDescent="0.35">
      <c r="A1345" s="428" t="s">
        <v>755</v>
      </c>
      <c r="B1345" s="429">
        <v>21</v>
      </c>
      <c r="C1345" s="428" t="s">
        <v>754</v>
      </c>
      <c r="D1345" s="428" t="s">
        <v>3891</v>
      </c>
      <c r="E1345" s="54" t="s">
        <v>3892</v>
      </c>
      <c r="F1345" s="54" t="s">
        <v>1121</v>
      </c>
      <c r="G1345" s="54">
        <v>37</v>
      </c>
      <c r="H1345" s="54">
        <v>0</v>
      </c>
      <c r="I1345" s="54" t="s">
        <v>43</v>
      </c>
      <c r="J1345" s="54" t="s">
        <v>60</v>
      </c>
    </row>
    <row r="1346" spans="1:10" ht="12.75" customHeight="1" x14ac:dyDescent="0.35">
      <c r="A1346" s="428" t="s">
        <v>1017</v>
      </c>
      <c r="B1346" s="429">
        <v>1</v>
      </c>
      <c r="C1346" s="428" t="s">
        <v>1016</v>
      </c>
      <c r="D1346" s="428" t="s">
        <v>3893</v>
      </c>
      <c r="E1346" s="54" t="s">
        <v>3894</v>
      </c>
      <c r="F1346" s="54" t="s">
        <v>1121</v>
      </c>
      <c r="G1346" s="54">
        <v>59</v>
      </c>
      <c r="H1346" s="54">
        <v>0</v>
      </c>
      <c r="I1346" s="54" t="s">
        <v>43</v>
      </c>
      <c r="J1346" s="54" t="s">
        <v>60</v>
      </c>
    </row>
    <row r="1347" spans="1:10" ht="12.75" customHeight="1" x14ac:dyDescent="0.35">
      <c r="A1347" s="428" t="s">
        <v>1017</v>
      </c>
      <c r="B1347" s="429">
        <v>2</v>
      </c>
      <c r="C1347" s="428" t="s">
        <v>1016</v>
      </c>
      <c r="D1347" s="428" t="s">
        <v>3895</v>
      </c>
      <c r="E1347" s="54" t="s">
        <v>3896</v>
      </c>
      <c r="F1347" s="54" t="s">
        <v>1121</v>
      </c>
      <c r="G1347" s="54">
        <v>51</v>
      </c>
      <c r="H1347" s="54">
        <v>0</v>
      </c>
      <c r="I1347" s="54" t="s">
        <v>43</v>
      </c>
      <c r="J1347" s="54" t="s">
        <v>60</v>
      </c>
    </row>
    <row r="1348" spans="1:10" ht="12.75" customHeight="1" x14ac:dyDescent="0.35">
      <c r="A1348" s="428" t="s">
        <v>1017</v>
      </c>
      <c r="B1348" s="429">
        <v>3</v>
      </c>
      <c r="C1348" s="428" t="s">
        <v>1016</v>
      </c>
      <c r="D1348" s="428" t="s">
        <v>3897</v>
      </c>
      <c r="E1348" s="54" t="s">
        <v>3898</v>
      </c>
      <c r="F1348" s="54" t="s">
        <v>1121</v>
      </c>
      <c r="G1348" s="54">
        <v>48</v>
      </c>
      <c r="H1348" s="54">
        <v>0</v>
      </c>
      <c r="I1348" s="54" t="s">
        <v>43</v>
      </c>
      <c r="J1348" s="54" t="s">
        <v>60</v>
      </c>
    </row>
    <row r="1349" spans="1:10" ht="12.75" customHeight="1" x14ac:dyDescent="0.35">
      <c r="A1349" s="428" t="s">
        <v>1017</v>
      </c>
      <c r="B1349" s="429">
        <v>4</v>
      </c>
      <c r="C1349" s="428" t="s">
        <v>1016</v>
      </c>
      <c r="D1349" s="428" t="s">
        <v>3899</v>
      </c>
      <c r="E1349" s="54" t="s">
        <v>3900</v>
      </c>
      <c r="F1349" s="54" t="s">
        <v>1121</v>
      </c>
      <c r="G1349" s="54">
        <v>48</v>
      </c>
      <c r="H1349" s="54">
        <v>0</v>
      </c>
      <c r="I1349" s="54" t="s">
        <v>43</v>
      </c>
      <c r="J1349" s="54" t="s">
        <v>60</v>
      </c>
    </row>
    <row r="1350" spans="1:10" ht="12.75" customHeight="1" x14ac:dyDescent="0.35">
      <c r="A1350" s="428" t="s">
        <v>823</v>
      </c>
      <c r="B1350" s="429">
        <v>1</v>
      </c>
      <c r="C1350" s="428" t="s">
        <v>822</v>
      </c>
      <c r="D1350" s="428" t="s">
        <v>3901</v>
      </c>
      <c r="E1350" s="54" t="s">
        <v>3902</v>
      </c>
      <c r="F1350" s="54" t="s">
        <v>1121</v>
      </c>
      <c r="G1350" s="54">
        <v>32</v>
      </c>
      <c r="H1350" s="54">
        <v>0</v>
      </c>
      <c r="I1350" s="54" t="s">
        <v>43</v>
      </c>
      <c r="J1350" s="54" t="s">
        <v>60</v>
      </c>
    </row>
    <row r="1351" spans="1:10" ht="12.75" customHeight="1" x14ac:dyDescent="0.35">
      <c r="A1351" s="428" t="s">
        <v>823</v>
      </c>
      <c r="B1351" s="429">
        <v>2</v>
      </c>
      <c r="C1351" s="428" t="s">
        <v>822</v>
      </c>
      <c r="D1351" s="428" t="s">
        <v>3903</v>
      </c>
      <c r="E1351" s="54" t="s">
        <v>3904</v>
      </c>
      <c r="F1351" s="54" t="s">
        <v>1121</v>
      </c>
      <c r="G1351" s="54">
        <v>32</v>
      </c>
      <c r="H1351" s="54">
        <v>0</v>
      </c>
      <c r="I1351" s="54" t="s">
        <v>43</v>
      </c>
      <c r="J1351" s="54" t="s">
        <v>60</v>
      </c>
    </row>
    <row r="1352" spans="1:10" ht="12.75" customHeight="1" x14ac:dyDescent="0.35">
      <c r="A1352" s="428" t="s">
        <v>823</v>
      </c>
      <c r="B1352" s="429">
        <v>3</v>
      </c>
      <c r="C1352" s="428" t="s">
        <v>822</v>
      </c>
      <c r="D1352" s="428" t="s">
        <v>3905</v>
      </c>
      <c r="E1352" s="54" t="s">
        <v>3906</v>
      </c>
      <c r="F1352" s="54" t="s">
        <v>1121</v>
      </c>
      <c r="G1352" s="54">
        <v>51</v>
      </c>
      <c r="H1352" s="54">
        <v>0</v>
      </c>
      <c r="I1352" s="54" t="s">
        <v>43</v>
      </c>
      <c r="J1352" s="54" t="s">
        <v>60</v>
      </c>
    </row>
    <row r="1353" spans="1:10" ht="12.75" customHeight="1" x14ac:dyDescent="0.35">
      <c r="A1353" s="428" t="s">
        <v>823</v>
      </c>
      <c r="B1353" s="429">
        <v>4</v>
      </c>
      <c r="C1353" s="428" t="s">
        <v>822</v>
      </c>
      <c r="D1353" s="428" t="s">
        <v>3907</v>
      </c>
      <c r="E1353" s="54" t="s">
        <v>1253</v>
      </c>
      <c r="F1353" s="54" t="s">
        <v>1121</v>
      </c>
      <c r="G1353" s="54">
        <v>51</v>
      </c>
      <c r="H1353" s="54">
        <v>0</v>
      </c>
      <c r="I1353" s="54" t="s">
        <v>43</v>
      </c>
      <c r="J1353" s="54" t="s">
        <v>60</v>
      </c>
    </row>
    <row r="1354" spans="1:10" ht="12.75" customHeight="1" x14ac:dyDescent="0.35">
      <c r="A1354" s="428" t="s">
        <v>823</v>
      </c>
      <c r="B1354" s="429">
        <v>5</v>
      </c>
      <c r="C1354" s="428" t="s">
        <v>822</v>
      </c>
      <c r="D1354" s="428" t="s">
        <v>3908</v>
      </c>
      <c r="E1354" s="54" t="s">
        <v>3909</v>
      </c>
      <c r="F1354" s="54" t="s">
        <v>1121</v>
      </c>
      <c r="G1354" s="54">
        <v>32</v>
      </c>
      <c r="H1354" s="54">
        <v>0</v>
      </c>
      <c r="I1354" s="54" t="s">
        <v>43</v>
      </c>
      <c r="J1354" s="54" t="s">
        <v>60</v>
      </c>
    </row>
    <row r="1355" spans="1:10" ht="12.75" customHeight="1" x14ac:dyDescent="0.35">
      <c r="A1355" s="428" t="s">
        <v>823</v>
      </c>
      <c r="B1355" s="429">
        <v>6</v>
      </c>
      <c r="C1355" s="428" t="s">
        <v>822</v>
      </c>
      <c r="D1355" s="428" t="s">
        <v>3910</v>
      </c>
      <c r="E1355" s="54" t="s">
        <v>3911</v>
      </c>
      <c r="F1355" s="54" t="s">
        <v>1121</v>
      </c>
      <c r="G1355" s="54">
        <v>42</v>
      </c>
      <c r="H1355" s="54">
        <v>0</v>
      </c>
      <c r="I1355" s="54" t="s">
        <v>43</v>
      </c>
      <c r="J1355" s="54" t="s">
        <v>60</v>
      </c>
    </row>
    <row r="1356" spans="1:10" ht="12.75" customHeight="1" x14ac:dyDescent="0.35">
      <c r="A1356" s="428" t="s">
        <v>823</v>
      </c>
      <c r="B1356" s="429">
        <v>7</v>
      </c>
      <c r="C1356" s="428" t="s">
        <v>822</v>
      </c>
      <c r="D1356" s="428" t="s">
        <v>3912</v>
      </c>
      <c r="E1356" s="54" t="s">
        <v>3913</v>
      </c>
      <c r="F1356" s="54" t="s">
        <v>1121</v>
      </c>
      <c r="G1356" s="54">
        <v>51</v>
      </c>
      <c r="H1356" s="54">
        <v>0</v>
      </c>
      <c r="I1356" s="54" t="s">
        <v>43</v>
      </c>
      <c r="J1356" s="54" t="s">
        <v>60</v>
      </c>
    </row>
    <row r="1357" spans="1:10" ht="12.75" customHeight="1" x14ac:dyDescent="0.35">
      <c r="A1357" s="428" t="s">
        <v>823</v>
      </c>
      <c r="B1357" s="429">
        <v>8</v>
      </c>
      <c r="C1357" s="428" t="s">
        <v>822</v>
      </c>
      <c r="D1357" s="428" t="s">
        <v>3914</v>
      </c>
      <c r="E1357" s="54" t="s">
        <v>3915</v>
      </c>
      <c r="F1357" s="54" t="s">
        <v>1121</v>
      </c>
      <c r="G1357" s="54">
        <v>42</v>
      </c>
      <c r="H1357" s="54">
        <v>0</v>
      </c>
      <c r="I1357" s="54" t="s">
        <v>43</v>
      </c>
      <c r="J1357" s="54" t="s">
        <v>60</v>
      </c>
    </row>
    <row r="1358" spans="1:10" ht="12.75" customHeight="1" x14ac:dyDescent="0.35">
      <c r="A1358" s="428" t="s">
        <v>823</v>
      </c>
      <c r="B1358" s="429">
        <v>9</v>
      </c>
      <c r="C1358" s="428" t="s">
        <v>822</v>
      </c>
      <c r="D1358" s="428" t="s">
        <v>3916</v>
      </c>
      <c r="E1358" s="54" t="s">
        <v>3917</v>
      </c>
      <c r="F1358" s="54" t="s">
        <v>1121</v>
      </c>
      <c r="G1358" s="54">
        <v>51</v>
      </c>
      <c r="H1358" s="54">
        <v>0</v>
      </c>
      <c r="I1358" s="54" t="s">
        <v>43</v>
      </c>
      <c r="J1358" s="54" t="s">
        <v>60</v>
      </c>
    </row>
    <row r="1359" spans="1:10" ht="12.75" customHeight="1" x14ac:dyDescent="0.35">
      <c r="A1359" s="428" t="s">
        <v>823</v>
      </c>
      <c r="B1359" s="429">
        <v>10</v>
      </c>
      <c r="C1359" s="428" t="s">
        <v>822</v>
      </c>
      <c r="D1359" s="428" t="s">
        <v>3918</v>
      </c>
      <c r="E1359" s="54" t="s">
        <v>3919</v>
      </c>
      <c r="F1359" s="54" t="s">
        <v>1121</v>
      </c>
      <c r="G1359" s="54">
        <v>42</v>
      </c>
      <c r="H1359" s="54">
        <v>0</v>
      </c>
      <c r="I1359" s="54" t="s">
        <v>43</v>
      </c>
      <c r="J1359" s="54" t="s">
        <v>60</v>
      </c>
    </row>
    <row r="1360" spans="1:10" ht="12.75" customHeight="1" x14ac:dyDescent="0.35">
      <c r="A1360" s="428" t="s">
        <v>823</v>
      </c>
      <c r="B1360" s="429">
        <v>11</v>
      </c>
      <c r="C1360" s="428" t="s">
        <v>822</v>
      </c>
      <c r="D1360" s="428" t="s">
        <v>3920</v>
      </c>
      <c r="E1360" s="54" t="s">
        <v>3921</v>
      </c>
      <c r="F1360" s="54" t="s">
        <v>1121</v>
      </c>
      <c r="G1360" s="54">
        <v>32</v>
      </c>
      <c r="H1360" s="54">
        <v>0</v>
      </c>
      <c r="I1360" s="54" t="s">
        <v>43</v>
      </c>
      <c r="J1360" s="54" t="s">
        <v>60</v>
      </c>
    </row>
    <row r="1361" spans="1:10" ht="12.75" customHeight="1" x14ac:dyDescent="0.35">
      <c r="A1361" s="428" t="s">
        <v>823</v>
      </c>
      <c r="B1361" s="429">
        <v>12</v>
      </c>
      <c r="C1361" s="428" t="s">
        <v>822</v>
      </c>
      <c r="D1361" s="428" t="s">
        <v>3922</v>
      </c>
      <c r="E1361" s="54" t="s">
        <v>3923</v>
      </c>
      <c r="F1361" s="54" t="s">
        <v>1121</v>
      </c>
      <c r="G1361" s="54">
        <v>32</v>
      </c>
      <c r="H1361" s="54">
        <v>0</v>
      </c>
      <c r="I1361" s="54" t="s">
        <v>43</v>
      </c>
      <c r="J1361" s="54" t="s">
        <v>60</v>
      </c>
    </row>
    <row r="1362" spans="1:10" ht="12.75" customHeight="1" x14ac:dyDescent="0.35">
      <c r="A1362" s="428" t="s">
        <v>823</v>
      </c>
      <c r="B1362" s="429">
        <v>13</v>
      </c>
      <c r="C1362" s="428" t="s">
        <v>822</v>
      </c>
      <c r="D1362" s="428" t="s">
        <v>3924</v>
      </c>
      <c r="E1362" s="54" t="s">
        <v>3925</v>
      </c>
      <c r="F1362" s="54" t="s">
        <v>1121</v>
      </c>
      <c r="G1362" s="54">
        <v>32</v>
      </c>
      <c r="H1362" s="54">
        <v>0</v>
      </c>
      <c r="I1362" s="54" t="s">
        <v>43</v>
      </c>
      <c r="J1362" s="54" t="s">
        <v>60</v>
      </c>
    </row>
    <row r="1363" spans="1:10" ht="12.75" customHeight="1" x14ac:dyDescent="0.35">
      <c r="A1363" s="428" t="s">
        <v>823</v>
      </c>
      <c r="B1363" s="429">
        <v>14</v>
      </c>
      <c r="C1363" s="428" t="s">
        <v>822</v>
      </c>
      <c r="D1363" s="428" t="s">
        <v>3926</v>
      </c>
      <c r="E1363" s="54" t="s">
        <v>3927</v>
      </c>
      <c r="F1363" s="54" t="s">
        <v>1121</v>
      </c>
      <c r="G1363" s="54">
        <v>51</v>
      </c>
      <c r="H1363" s="54">
        <v>0</v>
      </c>
      <c r="I1363" s="54" t="s">
        <v>43</v>
      </c>
      <c r="J1363" s="54" t="s">
        <v>60</v>
      </c>
    </row>
    <row r="1364" spans="1:10" ht="12.75" customHeight="1" x14ac:dyDescent="0.35">
      <c r="A1364" s="428" t="s">
        <v>823</v>
      </c>
      <c r="B1364" s="429">
        <v>15</v>
      </c>
      <c r="C1364" s="428" t="s">
        <v>822</v>
      </c>
      <c r="D1364" s="428" t="s">
        <v>3928</v>
      </c>
      <c r="E1364" s="54" t="s">
        <v>3929</v>
      </c>
      <c r="F1364" s="54" t="s">
        <v>1121</v>
      </c>
      <c r="G1364" s="54">
        <v>51</v>
      </c>
      <c r="H1364" s="54">
        <v>0</v>
      </c>
      <c r="I1364" s="54" t="s">
        <v>43</v>
      </c>
      <c r="J1364" s="54" t="s">
        <v>60</v>
      </c>
    </row>
    <row r="1365" spans="1:10" ht="12.75" customHeight="1" x14ac:dyDescent="0.35">
      <c r="A1365" s="428" t="s">
        <v>823</v>
      </c>
      <c r="B1365" s="429">
        <v>16</v>
      </c>
      <c r="C1365" s="428" t="s">
        <v>822</v>
      </c>
      <c r="D1365" s="428" t="s">
        <v>3930</v>
      </c>
      <c r="E1365" s="54" t="s">
        <v>3931</v>
      </c>
      <c r="F1365" s="54" t="s">
        <v>1121</v>
      </c>
      <c r="G1365" s="54">
        <v>42</v>
      </c>
      <c r="H1365" s="54">
        <v>0</v>
      </c>
      <c r="I1365" s="54" t="s">
        <v>43</v>
      </c>
      <c r="J1365" s="54" t="s">
        <v>60</v>
      </c>
    </row>
    <row r="1366" spans="1:10" ht="12.75" customHeight="1" x14ac:dyDescent="0.35">
      <c r="A1366" s="428" t="s">
        <v>823</v>
      </c>
      <c r="B1366" s="429">
        <v>17</v>
      </c>
      <c r="C1366" s="428" t="s">
        <v>822</v>
      </c>
      <c r="D1366" s="428" t="s">
        <v>3932</v>
      </c>
      <c r="E1366" s="54" t="s">
        <v>3933</v>
      </c>
      <c r="F1366" s="54" t="s">
        <v>1121</v>
      </c>
      <c r="G1366" s="54">
        <v>51</v>
      </c>
      <c r="H1366" s="54">
        <v>0</v>
      </c>
      <c r="I1366" s="54" t="s">
        <v>43</v>
      </c>
      <c r="J1366" s="54" t="s">
        <v>60</v>
      </c>
    </row>
    <row r="1367" spans="1:10" ht="12.75" customHeight="1" x14ac:dyDescent="0.35">
      <c r="A1367" s="428" t="s">
        <v>823</v>
      </c>
      <c r="B1367" s="429">
        <v>18</v>
      </c>
      <c r="C1367" s="428" t="s">
        <v>822</v>
      </c>
      <c r="D1367" s="428" t="s">
        <v>3934</v>
      </c>
      <c r="E1367" s="54" t="s">
        <v>3935</v>
      </c>
      <c r="F1367" s="54" t="s">
        <v>1121</v>
      </c>
      <c r="G1367" s="54">
        <v>51</v>
      </c>
      <c r="H1367" s="54">
        <v>0</v>
      </c>
      <c r="I1367" s="54" t="s">
        <v>43</v>
      </c>
      <c r="J1367" s="54" t="s">
        <v>60</v>
      </c>
    </row>
    <row r="1368" spans="1:10" ht="12.75" customHeight="1" x14ac:dyDescent="0.35">
      <c r="A1368" s="428" t="s">
        <v>823</v>
      </c>
      <c r="B1368" s="429">
        <v>19</v>
      </c>
      <c r="C1368" s="428" t="s">
        <v>822</v>
      </c>
      <c r="D1368" s="428" t="s">
        <v>3936</v>
      </c>
      <c r="E1368" s="54" t="s">
        <v>3937</v>
      </c>
      <c r="F1368" s="54" t="s">
        <v>1121</v>
      </c>
      <c r="G1368" s="54">
        <v>51</v>
      </c>
      <c r="H1368" s="54">
        <v>0</v>
      </c>
      <c r="I1368" s="54" t="s">
        <v>43</v>
      </c>
      <c r="J1368" s="54" t="s">
        <v>60</v>
      </c>
    </row>
    <row r="1369" spans="1:10" ht="12.75" customHeight="1" x14ac:dyDescent="0.35">
      <c r="A1369" s="428" t="s">
        <v>823</v>
      </c>
      <c r="B1369" s="429">
        <v>20</v>
      </c>
      <c r="C1369" s="428" t="s">
        <v>822</v>
      </c>
      <c r="D1369" s="428" t="s">
        <v>3938</v>
      </c>
      <c r="E1369" s="54" t="s">
        <v>3939</v>
      </c>
      <c r="F1369" s="54" t="s">
        <v>1121</v>
      </c>
      <c r="G1369" s="54">
        <v>51</v>
      </c>
      <c r="H1369" s="54">
        <v>0</v>
      </c>
      <c r="I1369" s="54" t="s">
        <v>43</v>
      </c>
      <c r="J1369" s="54" t="s">
        <v>60</v>
      </c>
    </row>
    <row r="1370" spans="1:10" ht="12.75" customHeight="1" x14ac:dyDescent="0.35">
      <c r="A1370" s="428" t="s">
        <v>823</v>
      </c>
      <c r="B1370" s="429">
        <v>21</v>
      </c>
      <c r="C1370" s="428" t="s">
        <v>822</v>
      </c>
      <c r="D1370" s="428" t="s">
        <v>3940</v>
      </c>
      <c r="E1370" s="54" t="s">
        <v>3941</v>
      </c>
      <c r="F1370" s="54" t="s">
        <v>1121</v>
      </c>
      <c r="G1370" s="54">
        <v>42</v>
      </c>
      <c r="H1370" s="54">
        <v>0</v>
      </c>
      <c r="I1370" s="54" t="s">
        <v>43</v>
      </c>
      <c r="J1370" s="54" t="s">
        <v>60</v>
      </c>
    </row>
    <row r="1371" spans="1:10" ht="12.75" customHeight="1" x14ac:dyDescent="0.35">
      <c r="A1371" s="428" t="s">
        <v>823</v>
      </c>
      <c r="B1371" s="429">
        <v>22</v>
      </c>
      <c r="C1371" s="428" t="s">
        <v>822</v>
      </c>
      <c r="D1371" s="428" t="s">
        <v>3942</v>
      </c>
      <c r="E1371" s="54" t="s">
        <v>3943</v>
      </c>
      <c r="F1371" s="54" t="s">
        <v>1121</v>
      </c>
      <c r="G1371" s="54">
        <v>51</v>
      </c>
      <c r="H1371" s="54">
        <v>0</v>
      </c>
      <c r="I1371" s="54" t="s">
        <v>43</v>
      </c>
      <c r="J1371" s="54" t="s">
        <v>60</v>
      </c>
    </row>
    <row r="1372" spans="1:10" ht="12.75" customHeight="1" x14ac:dyDescent="0.35">
      <c r="A1372" s="428" t="s">
        <v>823</v>
      </c>
      <c r="B1372" s="429">
        <v>23</v>
      </c>
      <c r="C1372" s="428" t="s">
        <v>822</v>
      </c>
      <c r="D1372" s="428" t="s">
        <v>3944</v>
      </c>
      <c r="E1372" s="54" t="s">
        <v>3945</v>
      </c>
      <c r="F1372" s="54" t="s">
        <v>1121</v>
      </c>
      <c r="G1372" s="54">
        <v>42</v>
      </c>
      <c r="H1372" s="54">
        <v>0</v>
      </c>
      <c r="I1372" s="54" t="s">
        <v>43</v>
      </c>
      <c r="J1372" s="54" t="s">
        <v>60</v>
      </c>
    </row>
    <row r="1373" spans="1:10" ht="12.75" customHeight="1" x14ac:dyDescent="0.35">
      <c r="A1373" s="428" t="s">
        <v>823</v>
      </c>
      <c r="B1373" s="429">
        <v>24</v>
      </c>
      <c r="C1373" s="428" t="s">
        <v>822</v>
      </c>
      <c r="D1373" s="428" t="s">
        <v>3946</v>
      </c>
      <c r="E1373" s="54" t="s">
        <v>3947</v>
      </c>
      <c r="F1373" s="54" t="s">
        <v>1121</v>
      </c>
      <c r="G1373" s="54">
        <v>32</v>
      </c>
      <c r="H1373" s="54">
        <v>0</v>
      </c>
      <c r="I1373" s="54" t="s">
        <v>43</v>
      </c>
      <c r="J1373" s="54" t="s">
        <v>60</v>
      </c>
    </row>
    <row r="1374" spans="1:10" ht="12.75" customHeight="1" x14ac:dyDescent="0.35">
      <c r="A1374" s="428" t="s">
        <v>823</v>
      </c>
      <c r="B1374" s="429">
        <v>25</v>
      </c>
      <c r="C1374" s="428" t="s">
        <v>822</v>
      </c>
      <c r="D1374" s="428" t="s">
        <v>3948</v>
      </c>
      <c r="E1374" s="54" t="s">
        <v>3949</v>
      </c>
      <c r="F1374" s="54" t="s">
        <v>1121</v>
      </c>
      <c r="G1374" s="54">
        <v>41.4</v>
      </c>
      <c r="H1374" s="54">
        <v>0</v>
      </c>
      <c r="I1374" s="54" t="s">
        <v>43</v>
      </c>
      <c r="J1374" s="54" t="s">
        <v>60</v>
      </c>
    </row>
    <row r="1375" spans="1:10" ht="12.75" customHeight="1" x14ac:dyDescent="0.35">
      <c r="A1375" s="428" t="s">
        <v>823</v>
      </c>
      <c r="B1375" s="429">
        <v>26</v>
      </c>
      <c r="C1375" s="428" t="s">
        <v>822</v>
      </c>
      <c r="D1375" s="428" t="s">
        <v>3950</v>
      </c>
      <c r="E1375" s="54" t="s">
        <v>3951</v>
      </c>
      <c r="F1375" s="54" t="s">
        <v>1121</v>
      </c>
      <c r="G1375" s="54">
        <v>42</v>
      </c>
      <c r="H1375" s="54">
        <v>0</v>
      </c>
      <c r="I1375" s="54" t="s">
        <v>43</v>
      </c>
      <c r="J1375" s="54" t="s">
        <v>60</v>
      </c>
    </row>
    <row r="1376" spans="1:10" ht="12.75" customHeight="1" x14ac:dyDescent="0.35">
      <c r="A1376" s="428" t="s">
        <v>823</v>
      </c>
      <c r="B1376" s="429">
        <v>27</v>
      </c>
      <c r="C1376" s="428" t="s">
        <v>822</v>
      </c>
      <c r="D1376" s="428" t="s">
        <v>3952</v>
      </c>
      <c r="E1376" s="54" t="s">
        <v>3953</v>
      </c>
      <c r="F1376" s="54" t="s">
        <v>1121</v>
      </c>
      <c r="G1376" s="54">
        <v>42</v>
      </c>
      <c r="H1376" s="54">
        <v>0</v>
      </c>
      <c r="I1376" s="54" t="s">
        <v>43</v>
      </c>
      <c r="J1376" s="54" t="s">
        <v>60</v>
      </c>
    </row>
    <row r="1377" spans="1:10" ht="12.75" customHeight="1" x14ac:dyDescent="0.35">
      <c r="A1377" s="428" t="s">
        <v>823</v>
      </c>
      <c r="B1377" s="429">
        <v>28</v>
      </c>
      <c r="C1377" s="428" t="s">
        <v>822</v>
      </c>
      <c r="D1377" s="428" t="s">
        <v>3954</v>
      </c>
      <c r="E1377" s="54" t="s">
        <v>3955</v>
      </c>
      <c r="F1377" s="54" t="s">
        <v>1121</v>
      </c>
      <c r="G1377" s="54">
        <v>51</v>
      </c>
      <c r="H1377" s="54">
        <v>0</v>
      </c>
      <c r="I1377" s="54" t="s">
        <v>43</v>
      </c>
      <c r="J1377" s="54" t="s">
        <v>60</v>
      </c>
    </row>
    <row r="1378" spans="1:10" ht="12.75" customHeight="1" x14ac:dyDescent="0.35">
      <c r="A1378" s="428" t="s">
        <v>823</v>
      </c>
      <c r="B1378" s="429">
        <v>29</v>
      </c>
      <c r="C1378" s="428" t="s">
        <v>822</v>
      </c>
      <c r="D1378" s="428" t="s">
        <v>3956</v>
      </c>
      <c r="E1378" s="54" t="s">
        <v>1446</v>
      </c>
      <c r="F1378" s="54" t="s">
        <v>1140</v>
      </c>
      <c r="G1378" s="54">
        <v>15</v>
      </c>
      <c r="H1378" s="54">
        <v>0</v>
      </c>
      <c r="I1378" s="54" t="s">
        <v>43</v>
      </c>
      <c r="J1378" s="54" t="s">
        <v>60</v>
      </c>
    </row>
    <row r="1379" spans="1:10" ht="12.75" customHeight="1" x14ac:dyDescent="0.35">
      <c r="A1379" s="428" t="s">
        <v>823</v>
      </c>
      <c r="B1379" s="429">
        <v>30</v>
      </c>
      <c r="C1379" s="428" t="s">
        <v>822</v>
      </c>
      <c r="D1379" s="428" t="s">
        <v>3957</v>
      </c>
      <c r="E1379" s="54" t="s">
        <v>1792</v>
      </c>
      <c r="F1379" s="54" t="s">
        <v>1140</v>
      </c>
      <c r="G1379" s="54">
        <v>15</v>
      </c>
      <c r="H1379" s="54">
        <v>0</v>
      </c>
      <c r="I1379" s="54" t="s">
        <v>43</v>
      </c>
      <c r="J1379" s="54" t="s">
        <v>60</v>
      </c>
    </row>
    <row r="1380" spans="1:10" ht="12.75" customHeight="1" x14ac:dyDescent="0.35">
      <c r="A1380" s="428" t="s">
        <v>823</v>
      </c>
      <c r="B1380" s="429">
        <v>31</v>
      </c>
      <c r="C1380" s="428" t="s">
        <v>822</v>
      </c>
      <c r="D1380" s="428" t="s">
        <v>3958</v>
      </c>
      <c r="E1380" s="54" t="s">
        <v>1794</v>
      </c>
      <c r="F1380" s="54" t="s">
        <v>1140</v>
      </c>
      <c r="G1380" s="54">
        <v>15</v>
      </c>
      <c r="H1380" s="54">
        <v>0</v>
      </c>
      <c r="I1380" s="54" t="s">
        <v>43</v>
      </c>
      <c r="J1380" s="54" t="s">
        <v>60</v>
      </c>
    </row>
    <row r="1381" spans="1:10" ht="12.75" customHeight="1" x14ac:dyDescent="0.35">
      <c r="A1381" s="428" t="s">
        <v>811</v>
      </c>
      <c r="B1381" s="429">
        <v>1</v>
      </c>
      <c r="C1381" s="428" t="s">
        <v>810</v>
      </c>
      <c r="D1381" s="428" t="s">
        <v>3959</v>
      </c>
      <c r="E1381" s="54" t="s">
        <v>3960</v>
      </c>
      <c r="F1381" s="54" t="s">
        <v>1121</v>
      </c>
      <c r="G1381" s="54">
        <v>35</v>
      </c>
      <c r="H1381" s="54">
        <v>0</v>
      </c>
      <c r="I1381" s="54" t="s">
        <v>45</v>
      </c>
      <c r="J1381" s="54" t="s">
        <v>60</v>
      </c>
    </row>
    <row r="1382" spans="1:10" ht="12.75" customHeight="1" x14ac:dyDescent="0.35">
      <c r="A1382" s="428" t="s">
        <v>811</v>
      </c>
      <c r="B1382" s="429">
        <v>2</v>
      </c>
      <c r="C1382" s="428" t="s">
        <v>810</v>
      </c>
      <c r="D1382" s="428" t="s">
        <v>3961</v>
      </c>
      <c r="E1382" s="54" t="s">
        <v>3962</v>
      </c>
      <c r="F1382" s="54" t="s">
        <v>1121</v>
      </c>
      <c r="G1382" s="54">
        <v>21</v>
      </c>
      <c r="H1382" s="54">
        <v>0</v>
      </c>
      <c r="I1382" s="54" t="s">
        <v>45</v>
      </c>
      <c r="J1382" s="54" t="s">
        <v>60</v>
      </c>
    </row>
    <row r="1383" spans="1:10" ht="12.75" customHeight="1" x14ac:dyDescent="0.35">
      <c r="A1383" s="428" t="s">
        <v>811</v>
      </c>
      <c r="B1383" s="429">
        <v>3</v>
      </c>
      <c r="C1383" s="428" t="s">
        <v>810</v>
      </c>
      <c r="D1383" s="428" t="s">
        <v>3963</v>
      </c>
      <c r="E1383" s="54" t="s">
        <v>3964</v>
      </c>
      <c r="F1383" s="54" t="s">
        <v>1121</v>
      </c>
      <c r="G1383" s="54">
        <v>21</v>
      </c>
      <c r="H1383" s="54">
        <v>0</v>
      </c>
      <c r="I1383" s="54" t="s">
        <v>45</v>
      </c>
      <c r="J1383" s="54" t="s">
        <v>60</v>
      </c>
    </row>
    <row r="1384" spans="1:10" ht="12.75" customHeight="1" x14ac:dyDescent="0.35">
      <c r="A1384" s="428" t="s">
        <v>811</v>
      </c>
      <c r="B1384" s="429">
        <v>4</v>
      </c>
      <c r="C1384" s="428" t="s">
        <v>810</v>
      </c>
      <c r="D1384" s="428" t="s">
        <v>3965</v>
      </c>
      <c r="E1384" s="54" t="s">
        <v>3966</v>
      </c>
      <c r="F1384" s="54" t="s">
        <v>1121</v>
      </c>
      <c r="G1384" s="54">
        <v>35</v>
      </c>
      <c r="H1384" s="54">
        <v>0</v>
      </c>
      <c r="I1384" s="54" t="s">
        <v>45</v>
      </c>
      <c r="J1384" s="54" t="s">
        <v>60</v>
      </c>
    </row>
    <row r="1385" spans="1:10" ht="12.75" customHeight="1" x14ac:dyDescent="0.35">
      <c r="A1385" s="428" t="s">
        <v>811</v>
      </c>
      <c r="B1385" s="429">
        <v>5</v>
      </c>
      <c r="C1385" s="428" t="s">
        <v>810</v>
      </c>
      <c r="D1385" s="428" t="s">
        <v>3967</v>
      </c>
      <c r="E1385" s="54" t="s">
        <v>3968</v>
      </c>
      <c r="F1385" s="54" t="s">
        <v>1121</v>
      </c>
      <c r="G1385" s="54">
        <v>21</v>
      </c>
      <c r="H1385" s="54">
        <v>0</v>
      </c>
      <c r="I1385" s="54" t="s">
        <v>45</v>
      </c>
      <c r="J1385" s="54" t="s">
        <v>60</v>
      </c>
    </row>
    <row r="1386" spans="1:10" ht="12.75" customHeight="1" x14ac:dyDescent="0.35">
      <c r="A1386" s="428" t="s">
        <v>811</v>
      </c>
      <c r="B1386" s="429">
        <v>6</v>
      </c>
      <c r="C1386" s="428" t="s">
        <v>810</v>
      </c>
      <c r="D1386" s="428" t="s">
        <v>3969</v>
      </c>
      <c r="E1386" s="54" t="s">
        <v>3970</v>
      </c>
      <c r="F1386" s="54" t="s">
        <v>1121</v>
      </c>
      <c r="G1386" s="54">
        <v>21</v>
      </c>
      <c r="H1386" s="54">
        <v>0</v>
      </c>
      <c r="I1386" s="54" t="s">
        <v>45</v>
      </c>
      <c r="J1386" s="54" t="s">
        <v>60</v>
      </c>
    </row>
    <row r="1387" spans="1:10" ht="12.75" customHeight="1" x14ac:dyDescent="0.35">
      <c r="A1387" s="428" t="s">
        <v>811</v>
      </c>
      <c r="B1387" s="429">
        <v>7</v>
      </c>
      <c r="C1387" s="428" t="s">
        <v>810</v>
      </c>
      <c r="D1387" s="428" t="s">
        <v>3971</v>
      </c>
      <c r="E1387" s="54" t="s">
        <v>3972</v>
      </c>
      <c r="F1387" s="54" t="s">
        <v>1121</v>
      </c>
      <c r="G1387" s="54">
        <v>35</v>
      </c>
      <c r="H1387" s="54">
        <v>0</v>
      </c>
      <c r="I1387" s="54" t="s">
        <v>45</v>
      </c>
      <c r="J1387" s="54" t="s">
        <v>60</v>
      </c>
    </row>
    <row r="1388" spans="1:10" ht="12.75" customHeight="1" x14ac:dyDescent="0.35">
      <c r="A1388" s="428" t="s">
        <v>811</v>
      </c>
      <c r="B1388" s="429">
        <v>8</v>
      </c>
      <c r="C1388" s="428" t="s">
        <v>810</v>
      </c>
      <c r="D1388" s="428" t="s">
        <v>3973</v>
      </c>
      <c r="E1388" s="54" t="s">
        <v>3974</v>
      </c>
      <c r="F1388" s="54" t="s">
        <v>1121</v>
      </c>
      <c r="G1388" s="54">
        <v>21</v>
      </c>
      <c r="H1388" s="54">
        <v>0</v>
      </c>
      <c r="I1388" s="54" t="s">
        <v>45</v>
      </c>
      <c r="J1388" s="54" t="s">
        <v>60</v>
      </c>
    </row>
    <row r="1389" spans="1:10" ht="12.75" customHeight="1" x14ac:dyDescent="0.35">
      <c r="A1389" s="428" t="s">
        <v>811</v>
      </c>
      <c r="B1389" s="429">
        <v>9</v>
      </c>
      <c r="C1389" s="428" t="s">
        <v>810</v>
      </c>
      <c r="D1389" s="428" t="s">
        <v>3975</v>
      </c>
      <c r="E1389" s="54" t="s">
        <v>3976</v>
      </c>
      <c r="F1389" s="54" t="s">
        <v>1121</v>
      </c>
      <c r="G1389" s="54">
        <v>21</v>
      </c>
      <c r="H1389" s="54">
        <v>0</v>
      </c>
      <c r="I1389" s="54" t="s">
        <v>45</v>
      </c>
      <c r="J1389" s="54" t="s">
        <v>60</v>
      </c>
    </row>
    <row r="1390" spans="1:10" ht="12.75" customHeight="1" x14ac:dyDescent="0.35">
      <c r="A1390" s="428" t="s">
        <v>811</v>
      </c>
      <c r="B1390" s="429">
        <v>10</v>
      </c>
      <c r="C1390" s="428" t="s">
        <v>810</v>
      </c>
      <c r="D1390" s="428" t="s">
        <v>3977</v>
      </c>
      <c r="E1390" s="54" t="s">
        <v>3978</v>
      </c>
      <c r="F1390" s="54" t="s">
        <v>1121</v>
      </c>
      <c r="G1390" s="54">
        <v>35</v>
      </c>
      <c r="H1390" s="54">
        <v>0</v>
      </c>
      <c r="I1390" s="54" t="s">
        <v>45</v>
      </c>
      <c r="J1390" s="54" t="s">
        <v>60</v>
      </c>
    </row>
    <row r="1391" spans="1:10" ht="12.75" customHeight="1" x14ac:dyDescent="0.35">
      <c r="A1391" s="428" t="s">
        <v>811</v>
      </c>
      <c r="B1391" s="429">
        <v>11</v>
      </c>
      <c r="C1391" s="428" t="s">
        <v>810</v>
      </c>
      <c r="D1391" s="428" t="s">
        <v>3979</v>
      </c>
      <c r="E1391" s="54" t="s">
        <v>3980</v>
      </c>
      <c r="F1391" s="54" t="s">
        <v>1121</v>
      </c>
      <c r="G1391" s="54">
        <v>35</v>
      </c>
      <c r="H1391" s="54">
        <v>0</v>
      </c>
      <c r="I1391" s="54" t="s">
        <v>45</v>
      </c>
      <c r="J1391" s="54" t="s">
        <v>60</v>
      </c>
    </row>
    <row r="1392" spans="1:10" ht="12.75" customHeight="1" x14ac:dyDescent="0.35">
      <c r="A1392" s="428" t="s">
        <v>811</v>
      </c>
      <c r="B1392" s="429">
        <v>12</v>
      </c>
      <c r="C1392" s="428" t="s">
        <v>810</v>
      </c>
      <c r="D1392" s="428" t="s">
        <v>3981</v>
      </c>
      <c r="E1392" s="54" t="s">
        <v>3982</v>
      </c>
      <c r="F1392" s="54" t="s">
        <v>1121</v>
      </c>
      <c r="G1392" s="54">
        <v>35</v>
      </c>
      <c r="H1392" s="54">
        <v>0</v>
      </c>
      <c r="I1392" s="54" t="s">
        <v>45</v>
      </c>
      <c r="J1392" s="54" t="s">
        <v>60</v>
      </c>
    </row>
    <row r="1393" spans="1:10" ht="12.75" customHeight="1" x14ac:dyDescent="0.35">
      <c r="A1393" s="428" t="s">
        <v>811</v>
      </c>
      <c r="B1393" s="429">
        <v>13</v>
      </c>
      <c r="C1393" s="428" t="s">
        <v>810</v>
      </c>
      <c r="D1393" s="428" t="s">
        <v>3983</v>
      </c>
      <c r="E1393" s="54" t="s">
        <v>3984</v>
      </c>
      <c r="F1393" s="54" t="s">
        <v>1140</v>
      </c>
      <c r="G1393" s="54">
        <v>28</v>
      </c>
      <c r="H1393" s="54">
        <v>0</v>
      </c>
      <c r="I1393" s="54" t="s">
        <v>45</v>
      </c>
      <c r="J1393" s="54" t="s">
        <v>60</v>
      </c>
    </row>
    <row r="1394" spans="1:10" ht="12.75" customHeight="1" x14ac:dyDescent="0.35">
      <c r="A1394" s="428" t="s">
        <v>811</v>
      </c>
      <c r="B1394" s="429">
        <v>14</v>
      </c>
      <c r="C1394" s="428" t="s">
        <v>810</v>
      </c>
      <c r="D1394" s="428" t="s">
        <v>3985</v>
      </c>
      <c r="E1394" s="54" t="s">
        <v>3986</v>
      </c>
      <c r="F1394" s="54" t="s">
        <v>1140</v>
      </c>
      <c r="G1394" s="54">
        <v>28</v>
      </c>
      <c r="H1394" s="54">
        <v>0</v>
      </c>
      <c r="I1394" s="54" t="s">
        <v>45</v>
      </c>
      <c r="J1394" s="54" t="s">
        <v>60</v>
      </c>
    </row>
    <row r="1395" spans="1:10" ht="12.75" customHeight="1" x14ac:dyDescent="0.35">
      <c r="A1395" s="428" t="s">
        <v>747</v>
      </c>
      <c r="B1395" s="429">
        <v>1</v>
      </c>
      <c r="C1395" s="428" t="s">
        <v>746</v>
      </c>
      <c r="D1395" s="428" t="s">
        <v>3987</v>
      </c>
      <c r="E1395" s="54" t="s">
        <v>3988</v>
      </c>
      <c r="F1395" s="54" t="s">
        <v>1121</v>
      </c>
      <c r="G1395" s="54">
        <v>43.5</v>
      </c>
      <c r="H1395" s="54">
        <v>0</v>
      </c>
      <c r="I1395" s="54" t="s">
        <v>45</v>
      </c>
      <c r="J1395" s="54" t="s">
        <v>60</v>
      </c>
    </row>
    <row r="1396" spans="1:10" ht="12.75" customHeight="1" x14ac:dyDescent="0.35">
      <c r="A1396" s="428" t="s">
        <v>747</v>
      </c>
      <c r="B1396" s="429">
        <v>2</v>
      </c>
      <c r="C1396" s="428" t="s">
        <v>746</v>
      </c>
      <c r="D1396" s="428" t="s">
        <v>3989</v>
      </c>
      <c r="E1396" s="54" t="s">
        <v>3990</v>
      </c>
      <c r="F1396" s="54" t="s">
        <v>1121</v>
      </c>
      <c r="G1396" s="54">
        <v>58</v>
      </c>
      <c r="H1396" s="54">
        <v>36.5</v>
      </c>
      <c r="I1396" s="54" t="s">
        <v>45</v>
      </c>
      <c r="J1396" s="54" t="s">
        <v>60</v>
      </c>
    </row>
    <row r="1397" spans="1:10" ht="12.75" customHeight="1" x14ac:dyDescent="0.35">
      <c r="A1397" s="428" t="s">
        <v>747</v>
      </c>
      <c r="B1397" s="429">
        <v>3</v>
      </c>
      <c r="C1397" s="428" t="s">
        <v>746</v>
      </c>
      <c r="D1397" s="428" t="s">
        <v>3991</v>
      </c>
      <c r="E1397" s="54" t="s">
        <v>3992</v>
      </c>
      <c r="F1397" s="54" t="s">
        <v>1121</v>
      </c>
      <c r="G1397" s="54">
        <v>21.5</v>
      </c>
      <c r="H1397" s="54">
        <v>0</v>
      </c>
      <c r="I1397" s="54" t="s">
        <v>45</v>
      </c>
      <c r="J1397" s="54" t="s">
        <v>60</v>
      </c>
    </row>
    <row r="1398" spans="1:10" ht="12.75" customHeight="1" x14ac:dyDescent="0.35">
      <c r="A1398" s="428" t="s">
        <v>747</v>
      </c>
      <c r="B1398" s="429">
        <v>4</v>
      </c>
      <c r="C1398" s="428" t="s">
        <v>746</v>
      </c>
      <c r="D1398" s="428" t="s">
        <v>3993</v>
      </c>
      <c r="E1398" s="54" t="s">
        <v>1253</v>
      </c>
      <c r="F1398" s="54" t="s">
        <v>1121</v>
      </c>
      <c r="G1398" s="54">
        <v>52</v>
      </c>
      <c r="H1398" s="54">
        <v>0</v>
      </c>
      <c r="I1398" s="54" t="s">
        <v>45</v>
      </c>
      <c r="J1398" s="54" t="s">
        <v>60</v>
      </c>
    </row>
    <row r="1399" spans="1:10" ht="12.75" customHeight="1" x14ac:dyDescent="0.35">
      <c r="A1399" s="428" t="s">
        <v>747</v>
      </c>
      <c r="B1399" s="429">
        <v>5</v>
      </c>
      <c r="C1399" s="428" t="s">
        <v>746</v>
      </c>
      <c r="D1399" s="428" t="s">
        <v>3994</v>
      </c>
      <c r="E1399" s="54" t="s">
        <v>3995</v>
      </c>
      <c r="F1399" s="54" t="s">
        <v>1121</v>
      </c>
      <c r="G1399" s="54">
        <v>42</v>
      </c>
      <c r="H1399" s="54">
        <v>0</v>
      </c>
      <c r="I1399" s="54" t="s">
        <v>45</v>
      </c>
      <c r="J1399" s="54" t="s">
        <v>60</v>
      </c>
    </row>
    <row r="1400" spans="1:10" ht="12.75" customHeight="1" x14ac:dyDescent="0.35">
      <c r="A1400" s="428" t="s">
        <v>747</v>
      </c>
      <c r="B1400" s="429">
        <v>6</v>
      </c>
      <c r="C1400" s="428" t="s">
        <v>746</v>
      </c>
      <c r="D1400" s="428" t="s">
        <v>3996</v>
      </c>
      <c r="E1400" s="54" t="s">
        <v>3997</v>
      </c>
      <c r="F1400" s="54" t="s">
        <v>1121</v>
      </c>
      <c r="G1400" s="54">
        <v>21.5</v>
      </c>
      <c r="H1400" s="54">
        <v>0</v>
      </c>
      <c r="I1400" s="54" t="s">
        <v>45</v>
      </c>
      <c r="J1400" s="54" t="s">
        <v>60</v>
      </c>
    </row>
    <row r="1401" spans="1:10" ht="12.75" customHeight="1" x14ac:dyDescent="0.35">
      <c r="A1401" s="428" t="s">
        <v>747</v>
      </c>
      <c r="B1401" s="429">
        <v>7</v>
      </c>
      <c r="C1401" s="428" t="s">
        <v>746</v>
      </c>
      <c r="D1401" s="428" t="s">
        <v>3998</v>
      </c>
      <c r="E1401" s="54" t="s">
        <v>3999</v>
      </c>
      <c r="F1401" s="54" t="s">
        <v>1121</v>
      </c>
      <c r="G1401" s="54">
        <v>28.5</v>
      </c>
      <c r="H1401" s="54">
        <v>0</v>
      </c>
      <c r="I1401" s="54" t="s">
        <v>45</v>
      </c>
      <c r="J1401" s="54" t="s">
        <v>60</v>
      </c>
    </row>
    <row r="1402" spans="1:10" ht="12.75" customHeight="1" x14ac:dyDescent="0.35">
      <c r="A1402" s="428" t="s">
        <v>747</v>
      </c>
      <c r="B1402" s="429">
        <v>8</v>
      </c>
      <c r="C1402" s="428" t="s">
        <v>746</v>
      </c>
      <c r="D1402" s="428" t="s">
        <v>4000</v>
      </c>
      <c r="E1402" s="54" t="s">
        <v>4001</v>
      </c>
      <c r="F1402" s="54" t="s">
        <v>1121</v>
      </c>
      <c r="G1402" s="54">
        <v>51.5</v>
      </c>
      <c r="H1402" s="54">
        <v>0</v>
      </c>
      <c r="I1402" s="54" t="s">
        <v>45</v>
      </c>
      <c r="J1402" s="54" t="s">
        <v>60</v>
      </c>
    </row>
    <row r="1403" spans="1:10" ht="12.75" customHeight="1" x14ac:dyDescent="0.35">
      <c r="A1403" s="428" t="s">
        <v>747</v>
      </c>
      <c r="B1403" s="429">
        <v>9</v>
      </c>
      <c r="C1403" s="428" t="s">
        <v>746</v>
      </c>
      <c r="D1403" s="428" t="s">
        <v>4002</v>
      </c>
      <c r="E1403" s="54" t="s">
        <v>4003</v>
      </c>
      <c r="F1403" s="54" t="s">
        <v>1121</v>
      </c>
      <c r="G1403" s="54">
        <v>43.5</v>
      </c>
      <c r="H1403" s="54">
        <v>0</v>
      </c>
      <c r="I1403" s="54" t="s">
        <v>45</v>
      </c>
      <c r="J1403" s="54" t="s">
        <v>60</v>
      </c>
    </row>
    <row r="1404" spans="1:10" ht="12.75" customHeight="1" x14ac:dyDescent="0.35">
      <c r="A1404" s="428" t="s">
        <v>747</v>
      </c>
      <c r="B1404" s="429">
        <v>10</v>
      </c>
      <c r="C1404" s="428" t="s">
        <v>746</v>
      </c>
      <c r="D1404" s="428" t="s">
        <v>4004</v>
      </c>
      <c r="E1404" s="54" t="s">
        <v>4005</v>
      </c>
      <c r="F1404" s="54" t="s">
        <v>1121</v>
      </c>
      <c r="G1404" s="54">
        <v>42</v>
      </c>
      <c r="H1404" s="54">
        <v>0</v>
      </c>
      <c r="I1404" s="54" t="s">
        <v>45</v>
      </c>
      <c r="J1404" s="54" t="s">
        <v>60</v>
      </c>
    </row>
    <row r="1405" spans="1:10" ht="12.75" customHeight="1" x14ac:dyDescent="0.35">
      <c r="A1405" s="428" t="s">
        <v>747</v>
      </c>
      <c r="B1405" s="429">
        <v>11</v>
      </c>
      <c r="C1405" s="428" t="s">
        <v>746</v>
      </c>
      <c r="D1405" s="428" t="s">
        <v>4006</v>
      </c>
      <c r="E1405" s="54" t="s">
        <v>4007</v>
      </c>
      <c r="F1405" s="54" t="s">
        <v>1121</v>
      </c>
      <c r="G1405" s="54">
        <v>27.5</v>
      </c>
      <c r="H1405" s="54">
        <v>0</v>
      </c>
      <c r="I1405" s="54" t="s">
        <v>45</v>
      </c>
      <c r="J1405" s="54" t="s">
        <v>60</v>
      </c>
    </row>
    <row r="1406" spans="1:10" ht="12.75" customHeight="1" x14ac:dyDescent="0.35">
      <c r="A1406" s="428" t="s">
        <v>747</v>
      </c>
      <c r="B1406" s="429">
        <v>12</v>
      </c>
      <c r="C1406" s="428" t="s">
        <v>746</v>
      </c>
      <c r="D1406" s="428" t="s">
        <v>4008</v>
      </c>
      <c r="E1406" s="54" t="s">
        <v>4009</v>
      </c>
      <c r="F1406" s="54" t="s">
        <v>1121</v>
      </c>
      <c r="G1406" s="54">
        <v>27.5</v>
      </c>
      <c r="H1406" s="54">
        <v>0</v>
      </c>
      <c r="I1406" s="54" t="s">
        <v>45</v>
      </c>
      <c r="J1406" s="54" t="s">
        <v>60</v>
      </c>
    </row>
    <row r="1407" spans="1:10" ht="12.75" customHeight="1" x14ac:dyDescent="0.35">
      <c r="A1407" s="428" t="s">
        <v>747</v>
      </c>
      <c r="B1407" s="429">
        <v>13</v>
      </c>
      <c r="C1407" s="428" t="s">
        <v>746</v>
      </c>
      <c r="D1407" s="428" t="s">
        <v>4010</v>
      </c>
      <c r="E1407" s="54" t="s">
        <v>4011</v>
      </c>
      <c r="F1407" s="54" t="s">
        <v>1121</v>
      </c>
      <c r="G1407" s="54">
        <v>27.5</v>
      </c>
      <c r="H1407" s="54">
        <v>0</v>
      </c>
      <c r="I1407" s="54" t="s">
        <v>45</v>
      </c>
      <c r="J1407" s="54" t="s">
        <v>60</v>
      </c>
    </row>
    <row r="1408" spans="1:10" ht="12.75" customHeight="1" x14ac:dyDescent="0.35">
      <c r="A1408" s="428" t="s">
        <v>747</v>
      </c>
      <c r="B1408" s="429">
        <v>14</v>
      </c>
      <c r="C1408" s="428" t="s">
        <v>746</v>
      </c>
      <c r="D1408" s="428" t="s">
        <v>4012</v>
      </c>
      <c r="E1408" s="54" t="s">
        <v>4013</v>
      </c>
      <c r="F1408" s="54" t="s">
        <v>1121</v>
      </c>
      <c r="G1408" s="54">
        <v>42</v>
      </c>
      <c r="H1408" s="54">
        <v>0</v>
      </c>
      <c r="I1408" s="54" t="s">
        <v>45</v>
      </c>
      <c r="J1408" s="54" t="s">
        <v>60</v>
      </c>
    </row>
    <row r="1409" spans="1:10" ht="12.75" customHeight="1" x14ac:dyDescent="0.35">
      <c r="A1409" s="428" t="s">
        <v>913</v>
      </c>
      <c r="B1409" s="429">
        <v>1</v>
      </c>
      <c r="C1409" s="428" t="s">
        <v>912</v>
      </c>
      <c r="D1409" s="428" t="s">
        <v>4014</v>
      </c>
      <c r="E1409" s="54" t="s">
        <v>4015</v>
      </c>
      <c r="F1409" s="54" t="s">
        <v>1121</v>
      </c>
      <c r="G1409" s="54">
        <v>43</v>
      </c>
      <c r="H1409" s="54">
        <v>0</v>
      </c>
      <c r="I1409" s="54" t="s">
        <v>43</v>
      </c>
      <c r="J1409" s="54" t="s">
        <v>60</v>
      </c>
    </row>
    <row r="1410" spans="1:10" ht="12.75" customHeight="1" x14ac:dyDescent="0.35">
      <c r="A1410" s="428" t="s">
        <v>913</v>
      </c>
      <c r="B1410" s="429">
        <v>2</v>
      </c>
      <c r="C1410" s="428" t="s">
        <v>912</v>
      </c>
      <c r="D1410" s="428" t="s">
        <v>4016</v>
      </c>
      <c r="E1410" s="54" t="s">
        <v>4017</v>
      </c>
      <c r="F1410" s="54" t="s">
        <v>1121</v>
      </c>
      <c r="G1410" s="54">
        <v>30</v>
      </c>
      <c r="H1410" s="54">
        <v>63.5</v>
      </c>
      <c r="I1410" s="54" t="s">
        <v>43</v>
      </c>
      <c r="J1410" s="54" t="s">
        <v>60</v>
      </c>
    </row>
    <row r="1411" spans="1:10" ht="12.75" customHeight="1" x14ac:dyDescent="0.35">
      <c r="A1411" s="428" t="s">
        <v>913</v>
      </c>
      <c r="B1411" s="429">
        <v>3</v>
      </c>
      <c r="C1411" s="428" t="s">
        <v>912</v>
      </c>
      <c r="D1411" s="428" t="s">
        <v>4018</v>
      </c>
      <c r="E1411" s="54" t="s">
        <v>4019</v>
      </c>
      <c r="F1411" s="54" t="s">
        <v>1121</v>
      </c>
      <c r="G1411" s="54">
        <v>45</v>
      </c>
      <c r="H1411" s="54">
        <v>0</v>
      </c>
      <c r="I1411" s="54" t="s">
        <v>43</v>
      </c>
      <c r="J1411" s="54" t="s">
        <v>60</v>
      </c>
    </row>
    <row r="1412" spans="1:10" ht="12.75" customHeight="1" x14ac:dyDescent="0.35">
      <c r="A1412" s="428" t="s">
        <v>913</v>
      </c>
      <c r="B1412" s="429">
        <v>4</v>
      </c>
      <c r="C1412" s="428" t="s">
        <v>912</v>
      </c>
      <c r="D1412" s="428" t="s">
        <v>4020</v>
      </c>
      <c r="E1412" s="54" t="s">
        <v>4021</v>
      </c>
      <c r="F1412" s="54" t="s">
        <v>1121</v>
      </c>
      <c r="G1412" s="54">
        <v>35</v>
      </c>
      <c r="H1412" s="54">
        <v>0</v>
      </c>
      <c r="I1412" s="54" t="s">
        <v>44</v>
      </c>
      <c r="J1412" s="54" t="s">
        <v>61</v>
      </c>
    </row>
    <row r="1413" spans="1:10" ht="12.75" customHeight="1" x14ac:dyDescent="0.35">
      <c r="A1413" s="428" t="s">
        <v>913</v>
      </c>
      <c r="B1413" s="429">
        <v>5</v>
      </c>
      <c r="C1413" s="428" t="s">
        <v>912</v>
      </c>
      <c r="D1413" s="428" t="s">
        <v>4022</v>
      </c>
      <c r="E1413" s="54" t="s">
        <v>4023</v>
      </c>
      <c r="F1413" s="54" t="s">
        <v>1121</v>
      </c>
      <c r="G1413" s="54">
        <v>37</v>
      </c>
      <c r="H1413" s="54">
        <v>0</v>
      </c>
      <c r="I1413" s="54" t="s">
        <v>43</v>
      </c>
      <c r="J1413" s="54" t="s">
        <v>60</v>
      </c>
    </row>
    <row r="1414" spans="1:10" ht="12.75" customHeight="1" x14ac:dyDescent="0.35">
      <c r="A1414" s="428" t="s">
        <v>913</v>
      </c>
      <c r="B1414" s="429">
        <v>6</v>
      </c>
      <c r="C1414" s="428" t="s">
        <v>912</v>
      </c>
      <c r="D1414" s="428" t="s">
        <v>4024</v>
      </c>
      <c r="E1414" s="54" t="s">
        <v>4025</v>
      </c>
      <c r="F1414" s="54" t="s">
        <v>1121</v>
      </c>
      <c r="G1414" s="54">
        <v>33</v>
      </c>
      <c r="H1414" s="54">
        <v>0</v>
      </c>
      <c r="I1414" s="54" t="s">
        <v>43</v>
      </c>
      <c r="J1414" s="54" t="s">
        <v>60</v>
      </c>
    </row>
    <row r="1415" spans="1:10" ht="12.75" customHeight="1" x14ac:dyDescent="0.35">
      <c r="A1415" s="428" t="s">
        <v>913</v>
      </c>
      <c r="B1415" s="429">
        <v>7</v>
      </c>
      <c r="C1415" s="428" t="s">
        <v>912</v>
      </c>
      <c r="D1415" s="428" t="s">
        <v>4026</v>
      </c>
      <c r="E1415" s="54" t="s">
        <v>4027</v>
      </c>
      <c r="F1415" s="54" t="s">
        <v>1121</v>
      </c>
      <c r="G1415" s="54">
        <v>21</v>
      </c>
      <c r="H1415" s="54">
        <v>0</v>
      </c>
      <c r="I1415" s="54" t="s">
        <v>44</v>
      </c>
      <c r="J1415" s="54" t="s">
        <v>61</v>
      </c>
    </row>
    <row r="1416" spans="1:10" ht="12.75" customHeight="1" x14ac:dyDescent="0.35">
      <c r="A1416" s="428" t="s">
        <v>913</v>
      </c>
      <c r="B1416" s="429">
        <v>8</v>
      </c>
      <c r="C1416" s="428" t="s">
        <v>912</v>
      </c>
      <c r="D1416" s="428" t="s">
        <v>4028</v>
      </c>
      <c r="E1416" s="54" t="s">
        <v>1120</v>
      </c>
      <c r="F1416" s="54" t="s">
        <v>1121</v>
      </c>
      <c r="G1416" s="54">
        <v>65</v>
      </c>
      <c r="H1416" s="54">
        <v>0</v>
      </c>
      <c r="I1416" s="54" t="s">
        <v>43</v>
      </c>
      <c r="J1416" s="54" t="s">
        <v>60</v>
      </c>
    </row>
    <row r="1417" spans="1:10" ht="12.75" customHeight="1" x14ac:dyDescent="0.35">
      <c r="A1417" s="428" t="s">
        <v>913</v>
      </c>
      <c r="B1417" s="429">
        <v>9</v>
      </c>
      <c r="C1417" s="428" t="s">
        <v>912</v>
      </c>
      <c r="D1417" s="428" t="s">
        <v>4029</v>
      </c>
      <c r="E1417" s="54" t="s">
        <v>4030</v>
      </c>
      <c r="F1417" s="54" t="s">
        <v>1121</v>
      </c>
      <c r="G1417" s="54">
        <v>45</v>
      </c>
      <c r="H1417" s="54">
        <v>0</v>
      </c>
      <c r="I1417" s="54" t="s">
        <v>43</v>
      </c>
      <c r="J1417" s="54" t="s">
        <v>60</v>
      </c>
    </row>
    <row r="1418" spans="1:10" ht="12.75" customHeight="1" x14ac:dyDescent="0.35">
      <c r="A1418" s="428" t="s">
        <v>913</v>
      </c>
      <c r="B1418" s="429">
        <v>10</v>
      </c>
      <c r="C1418" s="428" t="s">
        <v>912</v>
      </c>
      <c r="D1418" s="428" t="s">
        <v>4031</v>
      </c>
      <c r="E1418" s="54" t="s">
        <v>4032</v>
      </c>
      <c r="F1418" s="54" t="s">
        <v>1121</v>
      </c>
      <c r="G1418" s="54">
        <v>45</v>
      </c>
      <c r="H1418" s="54">
        <v>0</v>
      </c>
      <c r="I1418" s="54" t="s">
        <v>43</v>
      </c>
      <c r="J1418" s="54" t="s">
        <v>60</v>
      </c>
    </row>
    <row r="1419" spans="1:10" ht="12.75" customHeight="1" x14ac:dyDescent="0.35">
      <c r="A1419" s="428" t="s">
        <v>913</v>
      </c>
      <c r="B1419" s="429">
        <v>11</v>
      </c>
      <c r="C1419" s="428" t="s">
        <v>912</v>
      </c>
      <c r="D1419" s="428" t="s">
        <v>4033</v>
      </c>
      <c r="E1419" s="54" t="s">
        <v>4034</v>
      </c>
      <c r="F1419" s="54" t="s">
        <v>1121</v>
      </c>
      <c r="G1419" s="54">
        <v>23</v>
      </c>
      <c r="H1419" s="54">
        <v>0</v>
      </c>
      <c r="I1419" s="54" t="s">
        <v>44</v>
      </c>
      <c r="J1419" s="54" t="s">
        <v>61</v>
      </c>
    </row>
    <row r="1420" spans="1:10" ht="12.75" customHeight="1" x14ac:dyDescent="0.35">
      <c r="A1420" s="428" t="s">
        <v>913</v>
      </c>
      <c r="B1420" s="429">
        <v>12</v>
      </c>
      <c r="C1420" s="428" t="s">
        <v>912</v>
      </c>
      <c r="D1420" s="428" t="s">
        <v>4035</v>
      </c>
      <c r="E1420" s="54" t="s">
        <v>4036</v>
      </c>
      <c r="F1420" s="54" t="s">
        <v>1121</v>
      </c>
      <c r="G1420" s="54">
        <v>44</v>
      </c>
      <c r="H1420" s="54">
        <v>21</v>
      </c>
      <c r="I1420" s="54" t="s">
        <v>43</v>
      </c>
      <c r="J1420" s="54" t="s">
        <v>60</v>
      </c>
    </row>
    <row r="1421" spans="1:10" ht="12.75" customHeight="1" x14ac:dyDescent="0.35">
      <c r="A1421" s="428" t="s">
        <v>913</v>
      </c>
      <c r="B1421" s="429">
        <v>13</v>
      </c>
      <c r="C1421" s="428" t="s">
        <v>912</v>
      </c>
      <c r="D1421" s="428" t="s">
        <v>4037</v>
      </c>
      <c r="E1421" s="54" t="s">
        <v>4038</v>
      </c>
      <c r="F1421" s="54" t="s">
        <v>1121</v>
      </c>
      <c r="G1421" s="54">
        <v>30</v>
      </c>
      <c r="H1421" s="54">
        <v>0</v>
      </c>
      <c r="I1421" s="54" t="s">
        <v>43</v>
      </c>
      <c r="J1421" s="54" t="s">
        <v>60</v>
      </c>
    </row>
    <row r="1422" spans="1:10" ht="12.75" customHeight="1" x14ac:dyDescent="0.35">
      <c r="A1422" s="428" t="s">
        <v>913</v>
      </c>
      <c r="B1422" s="429">
        <v>14</v>
      </c>
      <c r="C1422" s="428" t="s">
        <v>912</v>
      </c>
      <c r="D1422" s="428" t="s">
        <v>4039</v>
      </c>
      <c r="E1422" s="54" t="s">
        <v>4040</v>
      </c>
      <c r="F1422" s="54" t="s">
        <v>1121</v>
      </c>
      <c r="G1422" s="54">
        <v>30</v>
      </c>
      <c r="H1422" s="54">
        <v>60.5</v>
      </c>
      <c r="I1422" s="54" t="s">
        <v>43</v>
      </c>
      <c r="J1422" s="54" t="s">
        <v>60</v>
      </c>
    </row>
    <row r="1423" spans="1:10" ht="12.75" customHeight="1" x14ac:dyDescent="0.35">
      <c r="A1423" s="428" t="s">
        <v>913</v>
      </c>
      <c r="B1423" s="429">
        <v>15</v>
      </c>
      <c r="C1423" s="428" t="s">
        <v>912</v>
      </c>
      <c r="D1423" s="428" t="s">
        <v>4041</v>
      </c>
      <c r="E1423" s="54" t="s">
        <v>4042</v>
      </c>
      <c r="F1423" s="54" t="s">
        <v>1121</v>
      </c>
      <c r="G1423" s="54">
        <v>45</v>
      </c>
      <c r="H1423" s="54">
        <v>0</v>
      </c>
      <c r="I1423" s="54" t="s">
        <v>43</v>
      </c>
      <c r="J1423" s="54" t="s">
        <v>60</v>
      </c>
    </row>
    <row r="1424" spans="1:10" ht="12.75" customHeight="1" x14ac:dyDescent="0.35">
      <c r="A1424" s="428" t="s">
        <v>913</v>
      </c>
      <c r="B1424" s="429">
        <v>16</v>
      </c>
      <c r="C1424" s="428" t="s">
        <v>912</v>
      </c>
      <c r="D1424" s="428" t="s">
        <v>4043</v>
      </c>
      <c r="E1424" s="54" t="s">
        <v>4044</v>
      </c>
      <c r="F1424" s="54" t="s">
        <v>1121</v>
      </c>
      <c r="G1424" s="54">
        <v>15</v>
      </c>
      <c r="H1424" s="54">
        <v>0</v>
      </c>
      <c r="I1424" s="54" t="s">
        <v>44</v>
      </c>
      <c r="J1424" s="54" t="s">
        <v>61</v>
      </c>
    </row>
    <row r="1425" spans="1:10" ht="12.75" customHeight="1" x14ac:dyDescent="0.35">
      <c r="A1425" s="428" t="s">
        <v>913</v>
      </c>
      <c r="B1425" s="429">
        <v>17</v>
      </c>
      <c r="C1425" s="428" t="s">
        <v>912</v>
      </c>
      <c r="D1425" s="428" t="s">
        <v>4045</v>
      </c>
      <c r="E1425" s="54" t="s">
        <v>4046</v>
      </c>
      <c r="F1425" s="54" t="s">
        <v>1121</v>
      </c>
      <c r="G1425" s="54">
        <v>33</v>
      </c>
      <c r="H1425" s="54">
        <v>0</v>
      </c>
      <c r="I1425" s="54" t="s">
        <v>43</v>
      </c>
      <c r="J1425" s="54" t="s">
        <v>60</v>
      </c>
    </row>
    <row r="1426" spans="1:10" ht="12.75" customHeight="1" x14ac:dyDescent="0.35">
      <c r="A1426" s="428" t="s">
        <v>913</v>
      </c>
      <c r="B1426" s="429">
        <v>18</v>
      </c>
      <c r="C1426" s="428" t="s">
        <v>912</v>
      </c>
      <c r="D1426" s="428" t="s">
        <v>4047</v>
      </c>
      <c r="E1426" s="54" t="s">
        <v>4048</v>
      </c>
      <c r="F1426" s="54" t="s">
        <v>1121</v>
      </c>
      <c r="G1426" s="54">
        <v>15</v>
      </c>
      <c r="H1426" s="54">
        <v>0</v>
      </c>
      <c r="I1426" s="54" t="s">
        <v>44</v>
      </c>
      <c r="J1426" s="54" t="s">
        <v>61</v>
      </c>
    </row>
    <row r="1427" spans="1:10" ht="12.75" customHeight="1" x14ac:dyDescent="0.35">
      <c r="A1427" s="428" t="s">
        <v>913</v>
      </c>
      <c r="B1427" s="429">
        <v>19</v>
      </c>
      <c r="C1427" s="428" t="s">
        <v>912</v>
      </c>
      <c r="D1427" s="428" t="s">
        <v>4049</v>
      </c>
      <c r="E1427" s="54" t="s">
        <v>4050</v>
      </c>
      <c r="F1427" s="54" t="s">
        <v>1121</v>
      </c>
      <c r="G1427" s="54">
        <v>30</v>
      </c>
      <c r="H1427" s="54">
        <v>0</v>
      </c>
      <c r="I1427" s="54" t="s">
        <v>43</v>
      </c>
      <c r="J1427" s="54" t="s">
        <v>60</v>
      </c>
    </row>
    <row r="1428" spans="1:10" ht="12.75" customHeight="1" x14ac:dyDescent="0.35">
      <c r="A1428" s="428" t="s">
        <v>913</v>
      </c>
      <c r="B1428" s="429">
        <v>20</v>
      </c>
      <c r="C1428" s="428" t="s">
        <v>912</v>
      </c>
      <c r="D1428" s="428" t="s">
        <v>4051</v>
      </c>
      <c r="E1428" s="54" t="s">
        <v>4052</v>
      </c>
      <c r="F1428" s="54" t="s">
        <v>1121</v>
      </c>
      <c r="G1428" s="54">
        <v>45</v>
      </c>
      <c r="H1428" s="54">
        <v>0</v>
      </c>
      <c r="I1428" s="54" t="s">
        <v>43</v>
      </c>
      <c r="J1428" s="54" t="s">
        <v>60</v>
      </c>
    </row>
    <row r="1429" spans="1:10" ht="12.75" customHeight="1" x14ac:dyDescent="0.35">
      <c r="A1429" s="428" t="s">
        <v>913</v>
      </c>
      <c r="B1429" s="429">
        <v>21</v>
      </c>
      <c r="C1429" s="428" t="s">
        <v>912</v>
      </c>
      <c r="D1429" s="428" t="s">
        <v>4053</v>
      </c>
      <c r="E1429" s="54" t="s">
        <v>4054</v>
      </c>
      <c r="F1429" s="54" t="s">
        <v>1121</v>
      </c>
      <c r="G1429" s="54">
        <v>15</v>
      </c>
      <c r="H1429" s="54">
        <v>0</v>
      </c>
      <c r="I1429" s="54" t="s">
        <v>44</v>
      </c>
      <c r="J1429" s="54" t="s">
        <v>61</v>
      </c>
    </row>
    <row r="1430" spans="1:10" ht="12.75" customHeight="1" x14ac:dyDescent="0.35">
      <c r="A1430" s="428" t="s">
        <v>913</v>
      </c>
      <c r="B1430" s="429">
        <v>22</v>
      </c>
      <c r="C1430" s="428" t="s">
        <v>912</v>
      </c>
      <c r="D1430" s="428" t="s">
        <v>4055</v>
      </c>
      <c r="E1430" s="54" t="s">
        <v>4056</v>
      </c>
      <c r="F1430" s="54" t="s">
        <v>1121</v>
      </c>
      <c r="G1430" s="54">
        <v>45</v>
      </c>
      <c r="H1430" s="54">
        <v>20</v>
      </c>
      <c r="I1430" s="54" t="s">
        <v>43</v>
      </c>
      <c r="J1430" s="54" t="s">
        <v>60</v>
      </c>
    </row>
    <row r="1431" spans="1:10" ht="12.75" customHeight="1" x14ac:dyDescent="0.35">
      <c r="A1431" s="428" t="s">
        <v>803</v>
      </c>
      <c r="B1431" s="429">
        <v>1</v>
      </c>
      <c r="C1431" s="428" t="s">
        <v>802</v>
      </c>
      <c r="D1431" s="428" t="s">
        <v>4057</v>
      </c>
      <c r="E1431" s="54" t="s">
        <v>1430</v>
      </c>
      <c r="F1431" s="54" t="s">
        <v>1121</v>
      </c>
      <c r="G1431" s="54">
        <v>49</v>
      </c>
      <c r="H1431" s="54">
        <v>0</v>
      </c>
      <c r="I1431" s="54" t="s">
        <v>43</v>
      </c>
      <c r="J1431" s="54" t="s">
        <v>60</v>
      </c>
    </row>
    <row r="1432" spans="1:10" ht="12.75" customHeight="1" x14ac:dyDescent="0.35">
      <c r="A1432" s="428" t="s">
        <v>803</v>
      </c>
      <c r="B1432" s="429">
        <v>2</v>
      </c>
      <c r="C1432" s="428" t="s">
        <v>802</v>
      </c>
      <c r="D1432" s="428" t="s">
        <v>4058</v>
      </c>
      <c r="E1432" s="54" t="s">
        <v>4059</v>
      </c>
      <c r="F1432" s="54" t="s">
        <v>1121</v>
      </c>
      <c r="G1432" s="54">
        <v>35</v>
      </c>
      <c r="H1432" s="54">
        <v>0</v>
      </c>
      <c r="I1432" s="54" t="s">
        <v>43</v>
      </c>
      <c r="J1432" s="54" t="s">
        <v>60</v>
      </c>
    </row>
    <row r="1433" spans="1:10" ht="12.75" customHeight="1" x14ac:dyDescent="0.35">
      <c r="A1433" s="428" t="s">
        <v>803</v>
      </c>
      <c r="B1433" s="429">
        <v>3</v>
      </c>
      <c r="C1433" s="428" t="s">
        <v>802</v>
      </c>
      <c r="D1433" s="428" t="s">
        <v>4060</v>
      </c>
      <c r="E1433" s="54" t="s">
        <v>4061</v>
      </c>
      <c r="F1433" s="54" t="s">
        <v>1121</v>
      </c>
      <c r="G1433" s="54">
        <v>35</v>
      </c>
      <c r="H1433" s="54">
        <v>0</v>
      </c>
      <c r="I1433" s="54" t="s">
        <v>43</v>
      </c>
      <c r="J1433" s="54" t="s">
        <v>60</v>
      </c>
    </row>
    <row r="1434" spans="1:10" ht="12.75" customHeight="1" x14ac:dyDescent="0.35">
      <c r="A1434" s="428" t="s">
        <v>803</v>
      </c>
      <c r="B1434" s="429">
        <v>4</v>
      </c>
      <c r="C1434" s="428" t="s">
        <v>802</v>
      </c>
      <c r="D1434" s="428" t="s">
        <v>4062</v>
      </c>
      <c r="E1434" s="54" t="s">
        <v>4063</v>
      </c>
      <c r="F1434" s="54" t="s">
        <v>1121</v>
      </c>
      <c r="G1434" s="54">
        <v>20</v>
      </c>
      <c r="H1434" s="54">
        <v>0</v>
      </c>
      <c r="I1434" s="54" t="s">
        <v>43</v>
      </c>
      <c r="J1434" s="54" t="s">
        <v>60</v>
      </c>
    </row>
    <row r="1435" spans="1:10" ht="12.75" customHeight="1" x14ac:dyDescent="0.35">
      <c r="A1435" s="428" t="s">
        <v>803</v>
      </c>
      <c r="B1435" s="429">
        <v>5</v>
      </c>
      <c r="C1435" s="428" t="s">
        <v>802</v>
      </c>
      <c r="D1435" s="428" t="s">
        <v>4064</v>
      </c>
      <c r="E1435" s="54" t="s">
        <v>4065</v>
      </c>
      <c r="F1435" s="54" t="s">
        <v>1121</v>
      </c>
      <c r="G1435" s="54">
        <v>8</v>
      </c>
      <c r="H1435" s="54">
        <v>0</v>
      </c>
      <c r="I1435" s="54" t="s">
        <v>43</v>
      </c>
      <c r="J1435" s="54" t="s">
        <v>60</v>
      </c>
    </row>
    <row r="1436" spans="1:10" ht="12.75" customHeight="1" x14ac:dyDescent="0.35">
      <c r="A1436" s="428" t="s">
        <v>803</v>
      </c>
      <c r="B1436" s="429">
        <v>6</v>
      </c>
      <c r="C1436" s="428" t="s">
        <v>802</v>
      </c>
      <c r="D1436" s="428" t="s">
        <v>4066</v>
      </c>
      <c r="E1436" s="54" t="s">
        <v>4067</v>
      </c>
      <c r="F1436" s="54" t="s">
        <v>1121</v>
      </c>
      <c r="G1436" s="54">
        <v>33</v>
      </c>
      <c r="H1436" s="54">
        <v>0</v>
      </c>
      <c r="I1436" s="54" t="s">
        <v>43</v>
      </c>
      <c r="J1436" s="54" t="s">
        <v>60</v>
      </c>
    </row>
    <row r="1437" spans="1:10" ht="12.75" customHeight="1" x14ac:dyDescent="0.35">
      <c r="A1437" s="428" t="s">
        <v>803</v>
      </c>
      <c r="B1437" s="429">
        <v>7</v>
      </c>
      <c r="C1437" s="428" t="s">
        <v>802</v>
      </c>
      <c r="D1437" s="428" t="s">
        <v>4068</v>
      </c>
      <c r="E1437" s="54" t="s">
        <v>4069</v>
      </c>
      <c r="F1437" s="54" t="s">
        <v>1121</v>
      </c>
      <c r="G1437" s="54">
        <v>48</v>
      </c>
      <c r="H1437" s="54">
        <v>0</v>
      </c>
      <c r="I1437" s="54" t="s">
        <v>43</v>
      </c>
      <c r="J1437" s="54" t="s">
        <v>60</v>
      </c>
    </row>
    <row r="1438" spans="1:10" ht="12.75" customHeight="1" x14ac:dyDescent="0.35">
      <c r="A1438" s="428" t="s">
        <v>803</v>
      </c>
      <c r="B1438" s="429">
        <v>8</v>
      </c>
      <c r="C1438" s="428" t="s">
        <v>802</v>
      </c>
      <c r="D1438" s="428" t="s">
        <v>4070</v>
      </c>
      <c r="E1438" s="54" t="s">
        <v>4071</v>
      </c>
      <c r="F1438" s="54" t="s">
        <v>1121</v>
      </c>
      <c r="G1438" s="54">
        <v>12</v>
      </c>
      <c r="H1438" s="54">
        <v>0</v>
      </c>
      <c r="I1438" s="54" t="s">
        <v>43</v>
      </c>
      <c r="J1438" s="54" t="s">
        <v>60</v>
      </c>
    </row>
    <row r="1439" spans="1:10" ht="12.75" customHeight="1" x14ac:dyDescent="0.35">
      <c r="A1439" s="428" t="s">
        <v>803</v>
      </c>
      <c r="B1439" s="429">
        <v>9</v>
      </c>
      <c r="C1439" s="428" t="s">
        <v>802</v>
      </c>
      <c r="D1439" s="428" t="s">
        <v>4072</v>
      </c>
      <c r="E1439" s="54" t="s">
        <v>4073</v>
      </c>
      <c r="F1439" s="54" t="s">
        <v>1121</v>
      </c>
      <c r="G1439" s="54">
        <v>20</v>
      </c>
      <c r="H1439" s="54">
        <v>0</v>
      </c>
      <c r="I1439" s="54" t="s">
        <v>43</v>
      </c>
      <c r="J1439" s="54" t="s">
        <v>60</v>
      </c>
    </row>
    <row r="1440" spans="1:10" ht="12.75" customHeight="1" x14ac:dyDescent="0.35">
      <c r="A1440" s="428" t="s">
        <v>803</v>
      </c>
      <c r="B1440" s="429">
        <v>10</v>
      </c>
      <c r="C1440" s="428" t="s">
        <v>802</v>
      </c>
      <c r="D1440" s="428" t="s">
        <v>4074</v>
      </c>
      <c r="E1440" s="54" t="s">
        <v>4075</v>
      </c>
      <c r="F1440" s="54" t="s">
        <v>1121</v>
      </c>
      <c r="G1440" s="54">
        <v>20</v>
      </c>
      <c r="H1440" s="54">
        <v>0</v>
      </c>
      <c r="I1440" s="54" t="s">
        <v>43</v>
      </c>
      <c r="J1440" s="54" t="s">
        <v>60</v>
      </c>
    </row>
    <row r="1441" spans="1:10" ht="12.75" customHeight="1" x14ac:dyDescent="0.35">
      <c r="A1441" s="428" t="s">
        <v>803</v>
      </c>
      <c r="B1441" s="429">
        <v>11</v>
      </c>
      <c r="C1441" s="428" t="s">
        <v>802</v>
      </c>
      <c r="D1441" s="428" t="s">
        <v>4076</v>
      </c>
      <c r="E1441" s="54" t="s">
        <v>4077</v>
      </c>
      <c r="F1441" s="54" t="s">
        <v>1121</v>
      </c>
      <c r="G1441" s="54">
        <v>12</v>
      </c>
      <c r="H1441" s="54">
        <v>0</v>
      </c>
      <c r="I1441" s="54" t="s">
        <v>43</v>
      </c>
      <c r="J1441" s="54" t="s">
        <v>60</v>
      </c>
    </row>
    <row r="1442" spans="1:10" ht="12.75" customHeight="1" x14ac:dyDescent="0.35">
      <c r="A1442" s="428" t="s">
        <v>803</v>
      </c>
      <c r="B1442" s="429">
        <v>12</v>
      </c>
      <c r="C1442" s="428" t="s">
        <v>802</v>
      </c>
      <c r="D1442" s="428" t="s">
        <v>4078</v>
      </c>
      <c r="E1442" s="54" t="s">
        <v>4079</v>
      </c>
      <c r="F1442" s="54" t="s">
        <v>1121</v>
      </c>
      <c r="G1442" s="54">
        <v>14</v>
      </c>
      <c r="H1442" s="54">
        <v>0</v>
      </c>
      <c r="I1442" s="54" t="s">
        <v>43</v>
      </c>
      <c r="J1442" s="54" t="s">
        <v>60</v>
      </c>
    </row>
    <row r="1443" spans="1:10" ht="12.75" customHeight="1" x14ac:dyDescent="0.35">
      <c r="A1443" s="428" t="s">
        <v>803</v>
      </c>
      <c r="B1443" s="429">
        <v>13</v>
      </c>
      <c r="C1443" s="428" t="s">
        <v>802</v>
      </c>
      <c r="D1443" s="428" t="s">
        <v>4080</v>
      </c>
      <c r="E1443" s="54" t="s">
        <v>4081</v>
      </c>
      <c r="F1443" s="54" t="s">
        <v>1121</v>
      </c>
      <c r="G1443" s="54">
        <v>17</v>
      </c>
      <c r="H1443" s="54">
        <v>0</v>
      </c>
      <c r="I1443" s="54" t="s">
        <v>43</v>
      </c>
      <c r="J1443" s="54" t="s">
        <v>60</v>
      </c>
    </row>
    <row r="1444" spans="1:10" ht="12.75" customHeight="1" x14ac:dyDescent="0.35">
      <c r="A1444" s="428" t="s">
        <v>803</v>
      </c>
      <c r="B1444" s="429">
        <v>14</v>
      </c>
      <c r="C1444" s="428" t="s">
        <v>802</v>
      </c>
      <c r="D1444" s="428" t="s">
        <v>4082</v>
      </c>
      <c r="E1444" s="54" t="s">
        <v>4083</v>
      </c>
      <c r="F1444" s="54" t="s">
        <v>1121</v>
      </c>
      <c r="G1444" s="54">
        <v>17</v>
      </c>
      <c r="H1444" s="54">
        <v>0</v>
      </c>
      <c r="I1444" s="54" t="s">
        <v>43</v>
      </c>
      <c r="J1444" s="54" t="s">
        <v>60</v>
      </c>
    </row>
    <row r="1445" spans="1:10" ht="12.75" customHeight="1" x14ac:dyDescent="0.35">
      <c r="A1445" s="428" t="s">
        <v>803</v>
      </c>
      <c r="B1445" s="429">
        <v>15</v>
      </c>
      <c r="C1445" s="428" t="s">
        <v>802</v>
      </c>
      <c r="D1445" s="428" t="s">
        <v>4084</v>
      </c>
      <c r="E1445" s="54" t="s">
        <v>4085</v>
      </c>
      <c r="F1445" s="54" t="s">
        <v>1121</v>
      </c>
      <c r="G1445" s="54">
        <v>32</v>
      </c>
      <c r="H1445" s="54">
        <v>0</v>
      </c>
      <c r="I1445" s="54" t="s">
        <v>43</v>
      </c>
      <c r="J1445" s="54" t="s">
        <v>60</v>
      </c>
    </row>
    <row r="1446" spans="1:10" ht="12.75" customHeight="1" x14ac:dyDescent="0.35">
      <c r="A1446" s="428" t="s">
        <v>803</v>
      </c>
      <c r="B1446" s="429">
        <v>16</v>
      </c>
      <c r="C1446" s="428" t="s">
        <v>802</v>
      </c>
      <c r="D1446" s="428" t="s">
        <v>4086</v>
      </c>
      <c r="E1446" s="54" t="s">
        <v>4087</v>
      </c>
      <c r="F1446" s="54" t="s">
        <v>1121</v>
      </c>
      <c r="G1446" s="54">
        <v>43</v>
      </c>
      <c r="H1446" s="54">
        <v>0</v>
      </c>
      <c r="I1446" s="54" t="s">
        <v>43</v>
      </c>
      <c r="J1446" s="54" t="s">
        <v>60</v>
      </c>
    </row>
    <row r="1447" spans="1:10" ht="12.75" customHeight="1" x14ac:dyDescent="0.35">
      <c r="A1447" s="428" t="s">
        <v>803</v>
      </c>
      <c r="B1447" s="429">
        <v>17</v>
      </c>
      <c r="C1447" s="428" t="s">
        <v>802</v>
      </c>
      <c r="D1447" s="428" t="s">
        <v>4088</v>
      </c>
      <c r="E1447" s="54" t="s">
        <v>4089</v>
      </c>
      <c r="F1447" s="54" t="s">
        <v>1121</v>
      </c>
      <c r="G1447" s="54">
        <v>36</v>
      </c>
      <c r="H1447" s="54">
        <v>0</v>
      </c>
      <c r="I1447" s="54" t="s">
        <v>43</v>
      </c>
      <c r="J1447" s="54" t="s">
        <v>60</v>
      </c>
    </row>
    <row r="1448" spans="1:10" ht="12.75" customHeight="1" x14ac:dyDescent="0.35">
      <c r="A1448" s="428" t="s">
        <v>803</v>
      </c>
      <c r="B1448" s="429">
        <v>18</v>
      </c>
      <c r="C1448" s="428" t="s">
        <v>802</v>
      </c>
      <c r="D1448" s="428" t="s">
        <v>4090</v>
      </c>
      <c r="E1448" s="54" t="s">
        <v>4091</v>
      </c>
      <c r="F1448" s="54" t="s">
        <v>1121</v>
      </c>
      <c r="G1448" s="54">
        <v>8</v>
      </c>
      <c r="H1448" s="54">
        <v>0</v>
      </c>
      <c r="I1448" s="54" t="s">
        <v>43</v>
      </c>
      <c r="J1448" s="54" t="s">
        <v>60</v>
      </c>
    </row>
    <row r="1449" spans="1:10" ht="12.75" customHeight="1" x14ac:dyDescent="0.35">
      <c r="A1449" s="428" t="s">
        <v>803</v>
      </c>
      <c r="B1449" s="429">
        <v>19</v>
      </c>
      <c r="C1449" s="428" t="s">
        <v>802</v>
      </c>
      <c r="D1449" s="428" t="s">
        <v>4092</v>
      </c>
      <c r="E1449" s="54" t="s">
        <v>4093</v>
      </c>
      <c r="F1449" s="54" t="s">
        <v>1121</v>
      </c>
      <c r="G1449" s="54">
        <v>9</v>
      </c>
      <c r="H1449" s="54">
        <v>0</v>
      </c>
      <c r="I1449" s="54" t="s">
        <v>43</v>
      </c>
      <c r="J1449" s="54" t="s">
        <v>60</v>
      </c>
    </row>
    <row r="1450" spans="1:10" ht="12.75" customHeight="1" x14ac:dyDescent="0.35">
      <c r="A1450" s="428" t="s">
        <v>803</v>
      </c>
      <c r="B1450" s="429">
        <v>20</v>
      </c>
      <c r="C1450" s="428" t="s">
        <v>802</v>
      </c>
      <c r="D1450" s="428" t="s">
        <v>4094</v>
      </c>
      <c r="E1450" s="54" t="s">
        <v>4095</v>
      </c>
      <c r="F1450" s="54" t="s">
        <v>1121</v>
      </c>
      <c r="G1450" s="54">
        <v>32</v>
      </c>
      <c r="H1450" s="54">
        <v>0</v>
      </c>
      <c r="I1450" s="54" t="s">
        <v>43</v>
      </c>
      <c r="J1450" s="54" t="s">
        <v>60</v>
      </c>
    </row>
    <row r="1451" spans="1:10" ht="12.75" customHeight="1" x14ac:dyDescent="0.35">
      <c r="A1451" s="428" t="s">
        <v>803</v>
      </c>
      <c r="B1451" s="429">
        <v>21</v>
      </c>
      <c r="C1451" s="428" t="s">
        <v>802</v>
      </c>
      <c r="D1451" s="428" t="s">
        <v>4096</v>
      </c>
      <c r="E1451" s="54" t="s">
        <v>4097</v>
      </c>
      <c r="F1451" s="54" t="s">
        <v>1121</v>
      </c>
      <c r="G1451" s="54">
        <v>12</v>
      </c>
      <c r="H1451" s="54">
        <v>0</v>
      </c>
      <c r="I1451" s="54" t="s">
        <v>43</v>
      </c>
      <c r="J1451" s="54" t="s">
        <v>60</v>
      </c>
    </row>
    <row r="1452" spans="1:10" ht="12.75" customHeight="1" x14ac:dyDescent="0.35">
      <c r="A1452" s="428" t="s">
        <v>803</v>
      </c>
      <c r="B1452" s="429">
        <v>22</v>
      </c>
      <c r="C1452" s="428" t="s">
        <v>802</v>
      </c>
      <c r="D1452" s="428" t="s">
        <v>4098</v>
      </c>
      <c r="E1452" s="54" t="s">
        <v>4099</v>
      </c>
      <c r="F1452" s="54" t="s">
        <v>1121</v>
      </c>
      <c r="G1452" s="54">
        <v>28</v>
      </c>
      <c r="H1452" s="54">
        <v>0</v>
      </c>
      <c r="I1452" s="54" t="s">
        <v>43</v>
      </c>
      <c r="J1452" s="54" t="s">
        <v>60</v>
      </c>
    </row>
    <row r="1453" spans="1:10" ht="12.75" customHeight="1" x14ac:dyDescent="0.35">
      <c r="A1453" s="428" t="s">
        <v>803</v>
      </c>
      <c r="B1453" s="429">
        <v>23</v>
      </c>
      <c r="C1453" s="428" t="s">
        <v>802</v>
      </c>
      <c r="D1453" s="428" t="s">
        <v>4100</v>
      </c>
      <c r="E1453" s="54" t="s">
        <v>4101</v>
      </c>
      <c r="F1453" s="54" t="s">
        <v>1121</v>
      </c>
      <c r="G1453" s="54">
        <v>9</v>
      </c>
      <c r="H1453" s="54">
        <v>0</v>
      </c>
      <c r="I1453" s="54" t="s">
        <v>43</v>
      </c>
      <c r="J1453" s="54" t="s">
        <v>60</v>
      </c>
    </row>
    <row r="1454" spans="1:10" ht="12.75" customHeight="1" x14ac:dyDescent="0.35">
      <c r="A1454" s="428" t="s">
        <v>803</v>
      </c>
      <c r="B1454" s="429">
        <v>24</v>
      </c>
      <c r="C1454" s="428" t="s">
        <v>802</v>
      </c>
      <c r="D1454" s="428" t="s">
        <v>4102</v>
      </c>
      <c r="E1454" s="54" t="s">
        <v>4103</v>
      </c>
      <c r="F1454" s="54" t="s">
        <v>1121</v>
      </c>
      <c r="G1454" s="54">
        <v>42</v>
      </c>
      <c r="H1454" s="54">
        <v>0</v>
      </c>
      <c r="I1454" s="54" t="s">
        <v>43</v>
      </c>
      <c r="J1454" s="54" t="s">
        <v>60</v>
      </c>
    </row>
    <row r="1455" spans="1:10" ht="12.75" customHeight="1" x14ac:dyDescent="0.35">
      <c r="A1455" s="428" t="s">
        <v>1089</v>
      </c>
      <c r="B1455" s="429">
        <v>1</v>
      </c>
      <c r="C1455" s="428" t="s">
        <v>1088</v>
      </c>
      <c r="D1455" s="428" t="s">
        <v>4104</v>
      </c>
      <c r="E1455" s="54" t="s">
        <v>4105</v>
      </c>
      <c r="F1455" s="54" t="s">
        <v>1121</v>
      </c>
      <c r="G1455" s="54">
        <v>19</v>
      </c>
      <c r="H1455" s="54">
        <v>0</v>
      </c>
      <c r="I1455" s="54" t="s">
        <v>43</v>
      </c>
      <c r="J1455" s="54" t="s">
        <v>60</v>
      </c>
    </row>
    <row r="1456" spans="1:10" ht="12.75" customHeight="1" x14ac:dyDescent="0.35">
      <c r="A1456" s="428" t="s">
        <v>1089</v>
      </c>
      <c r="B1456" s="429">
        <v>2</v>
      </c>
      <c r="C1456" s="428" t="s">
        <v>1088</v>
      </c>
      <c r="D1456" s="428" t="s">
        <v>4106</v>
      </c>
      <c r="E1456" s="54" t="s">
        <v>4107</v>
      </c>
      <c r="F1456" s="54" t="s">
        <v>1121</v>
      </c>
      <c r="G1456" s="54">
        <v>26</v>
      </c>
      <c r="H1456" s="54">
        <v>0</v>
      </c>
      <c r="I1456" s="54" t="s">
        <v>43</v>
      </c>
      <c r="J1456" s="54" t="s">
        <v>60</v>
      </c>
    </row>
    <row r="1457" spans="1:10" ht="12.75" customHeight="1" x14ac:dyDescent="0.35">
      <c r="A1457" s="428" t="s">
        <v>1089</v>
      </c>
      <c r="B1457" s="429">
        <v>3</v>
      </c>
      <c r="C1457" s="428" t="s">
        <v>1088</v>
      </c>
      <c r="D1457" s="428" t="s">
        <v>4108</v>
      </c>
      <c r="E1457" s="54" t="s">
        <v>4109</v>
      </c>
      <c r="F1457" s="54" t="s">
        <v>1121</v>
      </c>
      <c r="G1457" s="54">
        <v>15.5</v>
      </c>
      <c r="H1457" s="54">
        <v>0</v>
      </c>
      <c r="I1457" s="54" t="s">
        <v>43</v>
      </c>
      <c r="J1457" s="54" t="s">
        <v>60</v>
      </c>
    </row>
    <row r="1458" spans="1:10" ht="12.75" customHeight="1" x14ac:dyDescent="0.35">
      <c r="A1458" s="428" t="s">
        <v>1089</v>
      </c>
      <c r="B1458" s="429">
        <v>4</v>
      </c>
      <c r="C1458" s="428" t="s">
        <v>1088</v>
      </c>
      <c r="D1458" s="428" t="s">
        <v>4110</v>
      </c>
      <c r="E1458" s="54" t="s">
        <v>4111</v>
      </c>
      <c r="F1458" s="54" t="s">
        <v>1121</v>
      </c>
      <c r="G1458" s="54">
        <v>19</v>
      </c>
      <c r="H1458" s="54">
        <v>0</v>
      </c>
      <c r="I1458" s="54" t="s">
        <v>43</v>
      </c>
      <c r="J1458" s="54" t="s">
        <v>60</v>
      </c>
    </row>
    <row r="1459" spans="1:10" ht="12.75" customHeight="1" x14ac:dyDescent="0.35">
      <c r="A1459" s="428" t="s">
        <v>1089</v>
      </c>
      <c r="B1459" s="429">
        <v>5</v>
      </c>
      <c r="C1459" s="428" t="s">
        <v>1088</v>
      </c>
      <c r="D1459" s="428" t="s">
        <v>4112</v>
      </c>
      <c r="E1459" s="54" t="s">
        <v>1288</v>
      </c>
      <c r="F1459" s="54" t="s">
        <v>1121</v>
      </c>
      <c r="G1459" s="54">
        <v>47</v>
      </c>
      <c r="H1459" s="54">
        <v>0</v>
      </c>
      <c r="I1459" s="54" t="s">
        <v>43</v>
      </c>
      <c r="J1459" s="54" t="s">
        <v>60</v>
      </c>
    </row>
    <row r="1460" spans="1:10" ht="12.75" customHeight="1" x14ac:dyDescent="0.35">
      <c r="A1460" s="428" t="s">
        <v>1089</v>
      </c>
      <c r="B1460" s="429">
        <v>6</v>
      </c>
      <c r="C1460" s="428" t="s">
        <v>1088</v>
      </c>
      <c r="D1460" s="428" t="s">
        <v>4113</v>
      </c>
      <c r="E1460" s="54" t="s">
        <v>4114</v>
      </c>
      <c r="F1460" s="54" t="s">
        <v>1121</v>
      </c>
      <c r="G1460" s="54">
        <v>22</v>
      </c>
      <c r="H1460" s="54">
        <v>0</v>
      </c>
      <c r="I1460" s="54" t="s">
        <v>43</v>
      </c>
      <c r="J1460" s="54" t="s">
        <v>60</v>
      </c>
    </row>
    <row r="1461" spans="1:10" ht="12.75" customHeight="1" x14ac:dyDescent="0.35">
      <c r="A1461" s="428" t="s">
        <v>1089</v>
      </c>
      <c r="B1461" s="429">
        <v>7</v>
      </c>
      <c r="C1461" s="428" t="s">
        <v>1088</v>
      </c>
      <c r="D1461" s="428" t="s">
        <v>4115</v>
      </c>
      <c r="E1461" s="54" t="s">
        <v>4116</v>
      </c>
      <c r="F1461" s="54" t="s">
        <v>1121</v>
      </c>
      <c r="G1461" s="54">
        <v>33.5</v>
      </c>
      <c r="H1461" s="54">
        <v>0</v>
      </c>
      <c r="I1461" s="54" t="s">
        <v>43</v>
      </c>
      <c r="J1461" s="54" t="s">
        <v>60</v>
      </c>
    </row>
    <row r="1462" spans="1:10" ht="12.75" customHeight="1" x14ac:dyDescent="0.35">
      <c r="A1462" s="428" t="s">
        <v>1089</v>
      </c>
      <c r="B1462" s="429">
        <v>8</v>
      </c>
      <c r="C1462" s="428" t="s">
        <v>1088</v>
      </c>
      <c r="D1462" s="428" t="s">
        <v>4117</v>
      </c>
      <c r="E1462" s="54" t="s">
        <v>4118</v>
      </c>
      <c r="F1462" s="54" t="s">
        <v>1121</v>
      </c>
      <c r="G1462" s="54">
        <v>23.5</v>
      </c>
      <c r="H1462" s="54">
        <v>0</v>
      </c>
      <c r="I1462" s="54" t="s">
        <v>43</v>
      </c>
      <c r="J1462" s="54" t="s">
        <v>60</v>
      </c>
    </row>
    <row r="1463" spans="1:10" ht="12.75" customHeight="1" x14ac:dyDescent="0.35">
      <c r="A1463" s="428" t="s">
        <v>1089</v>
      </c>
      <c r="B1463" s="429">
        <v>9</v>
      </c>
      <c r="C1463" s="428" t="s">
        <v>1088</v>
      </c>
      <c r="D1463" s="428" t="s">
        <v>4119</v>
      </c>
      <c r="E1463" s="54" t="s">
        <v>4120</v>
      </c>
      <c r="F1463" s="54" t="s">
        <v>1140</v>
      </c>
      <c r="G1463" s="54">
        <v>14.27</v>
      </c>
      <c r="H1463" s="54">
        <v>0</v>
      </c>
      <c r="I1463" s="54" t="s">
        <v>43</v>
      </c>
      <c r="J1463" s="54" t="s">
        <v>60</v>
      </c>
    </row>
    <row r="1464" spans="1:10" ht="12.75" customHeight="1" x14ac:dyDescent="0.35">
      <c r="A1464" s="428" t="s">
        <v>1093</v>
      </c>
      <c r="B1464" s="429">
        <v>1</v>
      </c>
      <c r="C1464" s="428" t="s">
        <v>1092</v>
      </c>
      <c r="D1464" s="428" t="s">
        <v>4121</v>
      </c>
      <c r="E1464" s="54" t="s">
        <v>4122</v>
      </c>
      <c r="F1464" s="54" t="s">
        <v>1121</v>
      </c>
      <c r="G1464" s="54">
        <v>45</v>
      </c>
      <c r="H1464" s="54">
        <v>0</v>
      </c>
      <c r="I1464" s="54" t="s">
        <v>43</v>
      </c>
      <c r="J1464" s="54" t="s">
        <v>60</v>
      </c>
    </row>
    <row r="1465" spans="1:10" ht="12.75" customHeight="1" x14ac:dyDescent="0.35">
      <c r="A1465" s="428" t="s">
        <v>1093</v>
      </c>
      <c r="B1465" s="429">
        <v>2</v>
      </c>
      <c r="C1465" s="428" t="s">
        <v>1092</v>
      </c>
      <c r="D1465" s="428" t="s">
        <v>4123</v>
      </c>
      <c r="E1465" s="54" t="s">
        <v>4124</v>
      </c>
      <c r="F1465" s="54" t="s">
        <v>1121</v>
      </c>
      <c r="G1465" s="54">
        <v>37</v>
      </c>
      <c r="H1465" s="54">
        <v>0</v>
      </c>
      <c r="I1465" s="54" t="s">
        <v>43</v>
      </c>
      <c r="J1465" s="54" t="s">
        <v>60</v>
      </c>
    </row>
    <row r="1466" spans="1:10" ht="12.75" customHeight="1" x14ac:dyDescent="0.35">
      <c r="A1466" s="428" t="s">
        <v>1093</v>
      </c>
      <c r="B1466" s="429">
        <v>3</v>
      </c>
      <c r="C1466" s="428" t="s">
        <v>1092</v>
      </c>
      <c r="D1466" s="428" t="s">
        <v>4125</v>
      </c>
      <c r="E1466" s="54" t="s">
        <v>4126</v>
      </c>
      <c r="F1466" s="54" t="s">
        <v>1121</v>
      </c>
      <c r="G1466" s="54">
        <v>65.5</v>
      </c>
      <c r="H1466" s="54">
        <v>0</v>
      </c>
      <c r="I1466" s="54" t="s">
        <v>43</v>
      </c>
      <c r="J1466" s="54" t="s">
        <v>60</v>
      </c>
    </row>
    <row r="1467" spans="1:10" ht="12.75" customHeight="1" x14ac:dyDescent="0.35">
      <c r="A1467" s="428" t="s">
        <v>1093</v>
      </c>
      <c r="B1467" s="429">
        <v>4</v>
      </c>
      <c r="C1467" s="428" t="s">
        <v>1092</v>
      </c>
      <c r="D1467" s="428" t="s">
        <v>4127</v>
      </c>
      <c r="E1467" s="54" t="s">
        <v>4128</v>
      </c>
      <c r="F1467" s="54" t="s">
        <v>1121</v>
      </c>
      <c r="G1467" s="54">
        <v>44</v>
      </c>
      <c r="H1467" s="54">
        <v>0</v>
      </c>
      <c r="I1467" s="54" t="s">
        <v>43</v>
      </c>
      <c r="J1467" s="54" t="s">
        <v>60</v>
      </c>
    </row>
    <row r="1468" spans="1:10" ht="12.75" customHeight="1" x14ac:dyDescent="0.35">
      <c r="A1468" s="428" t="s">
        <v>1093</v>
      </c>
      <c r="B1468" s="429">
        <v>5</v>
      </c>
      <c r="C1468" s="428" t="s">
        <v>1092</v>
      </c>
      <c r="D1468" s="428" t="s">
        <v>4129</v>
      </c>
      <c r="E1468" s="54" t="s">
        <v>4130</v>
      </c>
      <c r="F1468" s="54" t="s">
        <v>1121</v>
      </c>
      <c r="G1468" s="54">
        <v>15</v>
      </c>
      <c r="H1468" s="54">
        <v>0</v>
      </c>
      <c r="I1468" s="54" t="s">
        <v>43</v>
      </c>
      <c r="J1468" s="54" t="s">
        <v>60</v>
      </c>
    </row>
    <row r="1469" spans="1:10" ht="12.75" customHeight="1" x14ac:dyDescent="0.35">
      <c r="A1469" s="428" t="s">
        <v>1093</v>
      </c>
      <c r="B1469" s="429">
        <v>6</v>
      </c>
      <c r="C1469" s="428" t="s">
        <v>1092</v>
      </c>
      <c r="D1469" s="428" t="s">
        <v>4131</v>
      </c>
      <c r="E1469" s="54" t="s">
        <v>4132</v>
      </c>
      <c r="F1469" s="54" t="s">
        <v>1121</v>
      </c>
      <c r="G1469" s="54">
        <v>44.5</v>
      </c>
      <c r="H1469" s="54">
        <v>0</v>
      </c>
      <c r="I1469" s="54" t="s">
        <v>43</v>
      </c>
      <c r="J1469" s="54" t="s">
        <v>60</v>
      </c>
    </row>
    <row r="1470" spans="1:10" ht="12.75" customHeight="1" x14ac:dyDescent="0.35">
      <c r="A1470" s="428" t="s">
        <v>1093</v>
      </c>
      <c r="B1470" s="429">
        <v>7</v>
      </c>
      <c r="C1470" s="428" t="s">
        <v>1092</v>
      </c>
      <c r="D1470" s="428" t="s">
        <v>4133</v>
      </c>
      <c r="E1470" s="54" t="s">
        <v>4134</v>
      </c>
      <c r="F1470" s="54" t="s">
        <v>1121</v>
      </c>
      <c r="G1470" s="54">
        <v>42</v>
      </c>
      <c r="H1470" s="54">
        <v>0</v>
      </c>
      <c r="I1470" s="54" t="s">
        <v>43</v>
      </c>
      <c r="J1470" s="54" t="s">
        <v>60</v>
      </c>
    </row>
    <row r="1471" spans="1:10" ht="12.75" customHeight="1" x14ac:dyDescent="0.35">
      <c r="A1471" s="428" t="s">
        <v>1093</v>
      </c>
      <c r="B1471" s="429">
        <v>8</v>
      </c>
      <c r="C1471" s="428" t="s">
        <v>1092</v>
      </c>
      <c r="D1471" s="428" t="s">
        <v>4135</v>
      </c>
      <c r="E1471" s="54" t="s">
        <v>4136</v>
      </c>
      <c r="F1471" s="54" t="s">
        <v>1121</v>
      </c>
      <c r="G1471" s="54">
        <v>33</v>
      </c>
      <c r="H1471" s="54">
        <v>0</v>
      </c>
      <c r="I1471" s="54" t="s">
        <v>43</v>
      </c>
      <c r="J1471" s="54" t="s">
        <v>60</v>
      </c>
    </row>
    <row r="1472" spans="1:10" ht="12.75" customHeight="1" x14ac:dyDescent="0.35">
      <c r="A1472" s="428" t="s">
        <v>1093</v>
      </c>
      <c r="B1472" s="429">
        <v>9</v>
      </c>
      <c r="C1472" s="428" t="s">
        <v>1092</v>
      </c>
      <c r="D1472" s="428" t="s">
        <v>4137</v>
      </c>
      <c r="E1472" s="54" t="s">
        <v>4138</v>
      </c>
      <c r="F1472" s="54" t="s">
        <v>1121</v>
      </c>
      <c r="G1472" s="54">
        <v>69</v>
      </c>
      <c r="H1472" s="54">
        <v>0</v>
      </c>
      <c r="I1472" s="54" t="s">
        <v>43</v>
      </c>
      <c r="J1472" s="54" t="s">
        <v>60</v>
      </c>
    </row>
    <row r="1473" spans="1:10" ht="12.75" customHeight="1" x14ac:dyDescent="0.35">
      <c r="A1473" s="428" t="s">
        <v>1093</v>
      </c>
      <c r="B1473" s="429">
        <v>10</v>
      </c>
      <c r="C1473" s="428" t="s">
        <v>1092</v>
      </c>
      <c r="D1473" s="428" t="s">
        <v>4139</v>
      </c>
      <c r="E1473" s="54" t="s">
        <v>4140</v>
      </c>
      <c r="F1473" s="54" t="s">
        <v>1121</v>
      </c>
      <c r="G1473" s="54">
        <v>35</v>
      </c>
      <c r="H1473" s="54">
        <v>0</v>
      </c>
      <c r="I1473" s="54" t="s">
        <v>43</v>
      </c>
      <c r="J1473" s="54" t="s">
        <v>60</v>
      </c>
    </row>
    <row r="1474" spans="1:10" ht="12.75" customHeight="1" x14ac:dyDescent="0.35">
      <c r="A1474" s="428" t="s">
        <v>1093</v>
      </c>
      <c r="B1474" s="429">
        <v>11</v>
      </c>
      <c r="C1474" s="428" t="s">
        <v>1092</v>
      </c>
      <c r="D1474" s="428" t="s">
        <v>4141</v>
      </c>
      <c r="E1474" s="54" t="s">
        <v>1282</v>
      </c>
      <c r="F1474" s="54" t="s">
        <v>1121</v>
      </c>
      <c r="G1474" s="54">
        <v>48</v>
      </c>
      <c r="H1474" s="54">
        <v>0</v>
      </c>
      <c r="I1474" s="54" t="s">
        <v>43</v>
      </c>
      <c r="J1474" s="54" t="s">
        <v>60</v>
      </c>
    </row>
    <row r="1475" spans="1:10" ht="12.75" customHeight="1" x14ac:dyDescent="0.35">
      <c r="A1475" s="428" t="s">
        <v>1093</v>
      </c>
      <c r="B1475" s="429">
        <v>12</v>
      </c>
      <c r="C1475" s="428" t="s">
        <v>1092</v>
      </c>
      <c r="D1475" s="428" t="s">
        <v>4142</v>
      </c>
      <c r="E1475" s="54" t="s">
        <v>4143</v>
      </c>
      <c r="F1475" s="54" t="s">
        <v>1121</v>
      </c>
      <c r="G1475" s="54">
        <v>48</v>
      </c>
      <c r="H1475" s="54">
        <v>48</v>
      </c>
      <c r="I1475" s="54" t="s">
        <v>43</v>
      </c>
      <c r="J1475" s="54" t="s">
        <v>60</v>
      </c>
    </row>
    <row r="1476" spans="1:10" ht="12.75" customHeight="1" x14ac:dyDescent="0.35">
      <c r="A1476" s="428" t="s">
        <v>1093</v>
      </c>
      <c r="B1476" s="429">
        <v>13</v>
      </c>
      <c r="C1476" s="428" t="s">
        <v>1092</v>
      </c>
      <c r="D1476" s="428" t="s">
        <v>4144</v>
      </c>
      <c r="E1476" s="54" t="s">
        <v>4145</v>
      </c>
      <c r="F1476" s="54" t="s">
        <v>1121</v>
      </c>
      <c r="G1476" s="54">
        <v>9</v>
      </c>
      <c r="H1476" s="54">
        <v>0</v>
      </c>
      <c r="I1476" s="54" t="s">
        <v>43</v>
      </c>
      <c r="J1476" s="54" t="s">
        <v>60</v>
      </c>
    </row>
    <row r="1477" spans="1:10" ht="12.75" customHeight="1" x14ac:dyDescent="0.35">
      <c r="A1477" s="428" t="s">
        <v>1093</v>
      </c>
      <c r="B1477" s="429">
        <v>14</v>
      </c>
      <c r="C1477" s="428" t="s">
        <v>1092</v>
      </c>
      <c r="D1477" s="428" t="s">
        <v>4146</v>
      </c>
      <c r="E1477" s="54" t="s">
        <v>4147</v>
      </c>
      <c r="F1477" s="54" t="s">
        <v>1121</v>
      </c>
      <c r="G1477" s="54">
        <v>35</v>
      </c>
      <c r="H1477" s="54">
        <v>0</v>
      </c>
      <c r="I1477" s="54" t="s">
        <v>43</v>
      </c>
      <c r="J1477" s="54" t="s">
        <v>60</v>
      </c>
    </row>
    <row r="1478" spans="1:10" ht="12.75" customHeight="1" x14ac:dyDescent="0.35">
      <c r="A1478" s="428" t="s">
        <v>1093</v>
      </c>
      <c r="B1478" s="429">
        <v>15</v>
      </c>
      <c r="C1478" s="428" t="s">
        <v>1092</v>
      </c>
      <c r="D1478" s="428" t="s">
        <v>4148</v>
      </c>
      <c r="E1478" s="54" t="s">
        <v>4149</v>
      </c>
      <c r="F1478" s="54" t="s">
        <v>1121</v>
      </c>
      <c r="G1478" s="54">
        <v>35</v>
      </c>
      <c r="H1478" s="54">
        <v>0</v>
      </c>
      <c r="I1478" s="54" t="s">
        <v>43</v>
      </c>
      <c r="J1478" s="54" t="s">
        <v>60</v>
      </c>
    </row>
    <row r="1479" spans="1:10" ht="12.75" customHeight="1" x14ac:dyDescent="0.35">
      <c r="A1479" s="428" t="s">
        <v>931</v>
      </c>
      <c r="B1479" s="429">
        <v>1</v>
      </c>
      <c r="C1479" s="428" t="s">
        <v>930</v>
      </c>
      <c r="D1479" s="428" t="s">
        <v>4150</v>
      </c>
      <c r="E1479" s="54" t="s">
        <v>4151</v>
      </c>
      <c r="F1479" s="54" t="s">
        <v>1121</v>
      </c>
      <c r="G1479" s="54">
        <v>25</v>
      </c>
      <c r="H1479" s="54">
        <v>0</v>
      </c>
      <c r="I1479" s="54" t="s">
        <v>43</v>
      </c>
      <c r="J1479" s="54" t="s">
        <v>60</v>
      </c>
    </row>
    <row r="1480" spans="1:10" ht="12.75" customHeight="1" x14ac:dyDescent="0.35">
      <c r="A1480" s="428" t="s">
        <v>931</v>
      </c>
      <c r="B1480" s="429">
        <v>2</v>
      </c>
      <c r="C1480" s="428" t="s">
        <v>930</v>
      </c>
      <c r="D1480" s="428" t="s">
        <v>4152</v>
      </c>
      <c r="E1480" s="54" t="s">
        <v>4153</v>
      </c>
      <c r="F1480" s="54" t="s">
        <v>1121</v>
      </c>
      <c r="G1480" s="54">
        <v>25</v>
      </c>
      <c r="H1480" s="54">
        <v>0</v>
      </c>
      <c r="I1480" s="54" t="s">
        <v>43</v>
      </c>
      <c r="J1480" s="54" t="s">
        <v>60</v>
      </c>
    </row>
    <row r="1481" spans="1:10" ht="12.75" customHeight="1" x14ac:dyDescent="0.35">
      <c r="A1481" s="428" t="s">
        <v>931</v>
      </c>
      <c r="B1481" s="429">
        <v>3</v>
      </c>
      <c r="C1481" s="428" t="s">
        <v>930</v>
      </c>
      <c r="D1481" s="428" t="s">
        <v>4154</v>
      </c>
      <c r="E1481" s="54" t="s">
        <v>4155</v>
      </c>
      <c r="F1481" s="54" t="s">
        <v>1121</v>
      </c>
      <c r="G1481" s="54">
        <v>30</v>
      </c>
      <c r="H1481" s="54">
        <v>0</v>
      </c>
      <c r="I1481" s="54" t="s">
        <v>43</v>
      </c>
      <c r="J1481" s="54" t="s">
        <v>60</v>
      </c>
    </row>
    <row r="1482" spans="1:10" ht="12.75" customHeight="1" x14ac:dyDescent="0.35">
      <c r="A1482" s="428" t="s">
        <v>931</v>
      </c>
      <c r="B1482" s="429">
        <v>4</v>
      </c>
      <c r="C1482" s="428" t="s">
        <v>930</v>
      </c>
      <c r="D1482" s="428" t="s">
        <v>4156</v>
      </c>
      <c r="E1482" s="54" t="s">
        <v>1124</v>
      </c>
      <c r="F1482" s="54" t="s">
        <v>1121</v>
      </c>
      <c r="G1482" s="54">
        <v>48.5</v>
      </c>
      <c r="H1482" s="54">
        <v>0</v>
      </c>
      <c r="I1482" s="54" t="s">
        <v>43</v>
      </c>
      <c r="J1482" s="54" t="s">
        <v>60</v>
      </c>
    </row>
    <row r="1483" spans="1:10" ht="12.75" customHeight="1" x14ac:dyDescent="0.35">
      <c r="A1483" s="428" t="s">
        <v>931</v>
      </c>
      <c r="B1483" s="429">
        <v>5</v>
      </c>
      <c r="C1483" s="428" t="s">
        <v>930</v>
      </c>
      <c r="D1483" s="428" t="s">
        <v>4157</v>
      </c>
      <c r="E1483" s="54" t="s">
        <v>4158</v>
      </c>
      <c r="F1483" s="54" t="s">
        <v>1121</v>
      </c>
      <c r="G1483" s="54">
        <v>45</v>
      </c>
      <c r="H1483" s="54">
        <v>0</v>
      </c>
      <c r="I1483" s="54" t="s">
        <v>43</v>
      </c>
      <c r="J1483" s="54" t="s">
        <v>60</v>
      </c>
    </row>
    <row r="1484" spans="1:10" ht="12.75" customHeight="1" x14ac:dyDescent="0.35">
      <c r="A1484" s="428" t="s">
        <v>931</v>
      </c>
      <c r="B1484" s="429">
        <v>6</v>
      </c>
      <c r="C1484" s="428" t="s">
        <v>930</v>
      </c>
      <c r="D1484" s="428" t="s">
        <v>4159</v>
      </c>
      <c r="E1484" s="54" t="s">
        <v>4160</v>
      </c>
      <c r="F1484" s="54" t="s">
        <v>1121</v>
      </c>
      <c r="G1484" s="54">
        <v>50</v>
      </c>
      <c r="H1484" s="54">
        <v>0</v>
      </c>
      <c r="I1484" s="54" t="s">
        <v>43</v>
      </c>
      <c r="J1484" s="54" t="s">
        <v>60</v>
      </c>
    </row>
    <row r="1485" spans="1:10" ht="12.75" customHeight="1" x14ac:dyDescent="0.35">
      <c r="A1485" s="428" t="s">
        <v>931</v>
      </c>
      <c r="B1485" s="429">
        <v>7</v>
      </c>
      <c r="C1485" s="428" t="s">
        <v>930</v>
      </c>
      <c r="D1485" s="428" t="s">
        <v>4161</v>
      </c>
      <c r="E1485" s="54" t="s">
        <v>4162</v>
      </c>
      <c r="F1485" s="54" t="s">
        <v>1121</v>
      </c>
      <c r="G1485" s="54">
        <v>35</v>
      </c>
      <c r="H1485" s="54">
        <v>0</v>
      </c>
      <c r="I1485" s="54" t="s">
        <v>43</v>
      </c>
      <c r="J1485" s="54" t="s">
        <v>60</v>
      </c>
    </row>
    <row r="1486" spans="1:10" ht="12.75" customHeight="1" x14ac:dyDescent="0.35">
      <c r="A1486" s="428" t="s">
        <v>931</v>
      </c>
      <c r="B1486" s="429">
        <v>8</v>
      </c>
      <c r="C1486" s="428" t="s">
        <v>930</v>
      </c>
      <c r="D1486" s="428" t="s">
        <v>4163</v>
      </c>
      <c r="E1486" s="54" t="s">
        <v>4164</v>
      </c>
      <c r="F1486" s="54" t="s">
        <v>1121</v>
      </c>
      <c r="G1486" s="54">
        <v>30</v>
      </c>
      <c r="H1486" s="54">
        <v>0</v>
      </c>
      <c r="I1486" s="54" t="s">
        <v>43</v>
      </c>
      <c r="J1486" s="54" t="s">
        <v>60</v>
      </c>
    </row>
    <row r="1487" spans="1:10" ht="12.75" customHeight="1" x14ac:dyDescent="0.35">
      <c r="A1487" s="428" t="s">
        <v>931</v>
      </c>
      <c r="B1487" s="429">
        <v>9</v>
      </c>
      <c r="C1487" s="428" t="s">
        <v>930</v>
      </c>
      <c r="D1487" s="428" t="s">
        <v>4165</v>
      </c>
      <c r="E1487" s="54" t="s">
        <v>1446</v>
      </c>
      <c r="F1487" s="54" t="s">
        <v>1140</v>
      </c>
      <c r="G1487" s="54">
        <v>25</v>
      </c>
      <c r="H1487" s="54">
        <v>0</v>
      </c>
      <c r="I1487" s="54" t="s">
        <v>43</v>
      </c>
      <c r="J1487" s="54" t="s">
        <v>60</v>
      </c>
    </row>
    <row r="1488" spans="1:10" ht="12.75" customHeight="1" x14ac:dyDescent="0.35">
      <c r="A1488" s="428" t="s">
        <v>801</v>
      </c>
      <c r="B1488" s="429">
        <v>1</v>
      </c>
      <c r="C1488" s="428" t="s">
        <v>800</v>
      </c>
      <c r="D1488" s="428" t="s">
        <v>4166</v>
      </c>
      <c r="E1488" s="54" t="s">
        <v>4167</v>
      </c>
      <c r="F1488" s="54" t="s">
        <v>1121</v>
      </c>
      <c r="G1488" s="54">
        <v>50</v>
      </c>
      <c r="H1488" s="54">
        <v>0</v>
      </c>
      <c r="I1488" s="54" t="s">
        <v>45</v>
      </c>
      <c r="J1488" s="54" t="s">
        <v>60</v>
      </c>
    </row>
    <row r="1489" spans="1:10" ht="12.75" customHeight="1" x14ac:dyDescent="0.35">
      <c r="A1489" s="428" t="s">
        <v>801</v>
      </c>
      <c r="B1489" s="429">
        <v>2</v>
      </c>
      <c r="C1489" s="428" t="s">
        <v>800</v>
      </c>
      <c r="D1489" s="428" t="s">
        <v>4168</v>
      </c>
      <c r="E1489" s="54" t="s">
        <v>4169</v>
      </c>
      <c r="F1489" s="54" t="s">
        <v>1121</v>
      </c>
      <c r="G1489" s="54">
        <v>39</v>
      </c>
      <c r="H1489" s="54">
        <v>0</v>
      </c>
      <c r="I1489" s="54" t="s">
        <v>45</v>
      </c>
      <c r="J1489" s="54" t="s">
        <v>60</v>
      </c>
    </row>
    <row r="1490" spans="1:10" ht="12.75" customHeight="1" x14ac:dyDescent="0.35">
      <c r="A1490" s="428" t="s">
        <v>801</v>
      </c>
      <c r="B1490" s="429">
        <v>3</v>
      </c>
      <c r="C1490" s="428" t="s">
        <v>800</v>
      </c>
      <c r="D1490" s="428" t="s">
        <v>4170</v>
      </c>
      <c r="E1490" s="54" t="s">
        <v>4171</v>
      </c>
      <c r="F1490" s="54" t="s">
        <v>1121</v>
      </c>
      <c r="G1490" s="54">
        <v>38</v>
      </c>
      <c r="H1490" s="54">
        <v>0</v>
      </c>
      <c r="I1490" s="54" t="s">
        <v>45</v>
      </c>
      <c r="J1490" s="54" t="s">
        <v>60</v>
      </c>
    </row>
    <row r="1491" spans="1:10" ht="12.75" customHeight="1" x14ac:dyDescent="0.35">
      <c r="A1491" s="428" t="s">
        <v>801</v>
      </c>
      <c r="B1491" s="429">
        <v>4</v>
      </c>
      <c r="C1491" s="428" t="s">
        <v>800</v>
      </c>
      <c r="D1491" s="428" t="s">
        <v>4172</v>
      </c>
      <c r="E1491" s="54" t="s">
        <v>800</v>
      </c>
      <c r="F1491" s="54" t="s">
        <v>1121</v>
      </c>
      <c r="G1491" s="54">
        <v>50</v>
      </c>
      <c r="H1491" s="54">
        <v>0</v>
      </c>
      <c r="I1491" s="54" t="s">
        <v>45</v>
      </c>
      <c r="J1491" s="54" t="s">
        <v>60</v>
      </c>
    </row>
    <row r="1492" spans="1:10" ht="12.75" customHeight="1" x14ac:dyDescent="0.35">
      <c r="A1492" s="428" t="s">
        <v>801</v>
      </c>
      <c r="B1492" s="429">
        <v>5</v>
      </c>
      <c r="C1492" s="428" t="s">
        <v>800</v>
      </c>
      <c r="D1492" s="428" t="s">
        <v>4173</v>
      </c>
      <c r="E1492" s="54" t="s">
        <v>4174</v>
      </c>
      <c r="F1492" s="54" t="s">
        <v>1121</v>
      </c>
      <c r="G1492" s="54">
        <v>0</v>
      </c>
      <c r="H1492" s="54">
        <v>0</v>
      </c>
      <c r="I1492" s="54" t="s">
        <v>45</v>
      </c>
      <c r="J1492" s="54" t="s">
        <v>60</v>
      </c>
    </row>
    <row r="1493" spans="1:10" ht="12.75" customHeight="1" x14ac:dyDescent="0.35">
      <c r="A1493" s="428" t="s">
        <v>801</v>
      </c>
      <c r="B1493" s="429">
        <v>6</v>
      </c>
      <c r="C1493" s="428" t="s">
        <v>800</v>
      </c>
      <c r="D1493" s="428" t="s">
        <v>4175</v>
      </c>
      <c r="E1493" s="54" t="s">
        <v>4176</v>
      </c>
      <c r="F1493" s="54" t="s">
        <v>1121</v>
      </c>
      <c r="G1493" s="54">
        <v>38</v>
      </c>
      <c r="H1493" s="54">
        <v>0</v>
      </c>
      <c r="I1493" s="54" t="s">
        <v>45</v>
      </c>
      <c r="J1493" s="54" t="s">
        <v>60</v>
      </c>
    </row>
    <row r="1494" spans="1:10" ht="12.75" customHeight="1" x14ac:dyDescent="0.35">
      <c r="A1494" s="428" t="s">
        <v>801</v>
      </c>
      <c r="B1494" s="429">
        <v>7</v>
      </c>
      <c r="C1494" s="428" t="s">
        <v>800</v>
      </c>
      <c r="D1494" s="428" t="s">
        <v>4177</v>
      </c>
      <c r="E1494" s="54" t="s">
        <v>1385</v>
      </c>
      <c r="F1494" s="54" t="s">
        <v>1121</v>
      </c>
      <c r="G1494" s="54">
        <v>50</v>
      </c>
      <c r="H1494" s="54">
        <v>0</v>
      </c>
      <c r="I1494" s="54" t="s">
        <v>45</v>
      </c>
      <c r="J1494" s="54" t="s">
        <v>60</v>
      </c>
    </row>
    <row r="1495" spans="1:10" ht="12.75" customHeight="1" x14ac:dyDescent="0.35">
      <c r="A1495" s="428" t="s">
        <v>801</v>
      </c>
      <c r="B1495" s="429">
        <v>8</v>
      </c>
      <c r="C1495" s="428" t="s">
        <v>800</v>
      </c>
      <c r="D1495" s="428" t="s">
        <v>4178</v>
      </c>
      <c r="E1495" s="54" t="s">
        <v>4179</v>
      </c>
      <c r="F1495" s="54" t="s">
        <v>1121</v>
      </c>
      <c r="G1495" s="54">
        <v>40</v>
      </c>
      <c r="H1495" s="54">
        <v>0</v>
      </c>
      <c r="I1495" s="54" t="s">
        <v>45</v>
      </c>
      <c r="J1495" s="54" t="s">
        <v>60</v>
      </c>
    </row>
    <row r="1496" spans="1:10" ht="12.75" customHeight="1" x14ac:dyDescent="0.35">
      <c r="A1496" s="428" t="s">
        <v>801</v>
      </c>
      <c r="B1496" s="429">
        <v>9</v>
      </c>
      <c r="C1496" s="428" t="s">
        <v>800</v>
      </c>
      <c r="D1496" s="428" t="s">
        <v>4180</v>
      </c>
      <c r="E1496" s="54" t="s">
        <v>4181</v>
      </c>
      <c r="F1496" s="54" t="s">
        <v>1121</v>
      </c>
      <c r="G1496" s="54">
        <v>38</v>
      </c>
      <c r="H1496" s="54">
        <v>0</v>
      </c>
      <c r="I1496" s="54" t="s">
        <v>45</v>
      </c>
      <c r="J1496" s="54" t="s">
        <v>60</v>
      </c>
    </row>
    <row r="1497" spans="1:10" ht="12.75" customHeight="1" x14ac:dyDescent="0.35">
      <c r="A1497" s="428" t="s">
        <v>801</v>
      </c>
      <c r="B1497" s="429">
        <v>10</v>
      </c>
      <c r="C1497" s="428" t="s">
        <v>800</v>
      </c>
      <c r="D1497" s="428" t="s">
        <v>4182</v>
      </c>
      <c r="E1497" s="54" t="s">
        <v>4183</v>
      </c>
      <c r="F1497" s="54" t="s">
        <v>1121</v>
      </c>
      <c r="G1497" s="54">
        <v>38</v>
      </c>
      <c r="H1497" s="54">
        <v>0</v>
      </c>
      <c r="I1497" s="54" t="s">
        <v>45</v>
      </c>
      <c r="J1497" s="54" t="s">
        <v>60</v>
      </c>
    </row>
    <row r="1498" spans="1:10" ht="12.75" customHeight="1" x14ac:dyDescent="0.35">
      <c r="A1498" s="428" t="s">
        <v>801</v>
      </c>
      <c r="B1498" s="429">
        <v>11</v>
      </c>
      <c r="C1498" s="428" t="s">
        <v>800</v>
      </c>
      <c r="D1498" s="428" t="s">
        <v>4184</v>
      </c>
      <c r="E1498" s="54" t="s">
        <v>4185</v>
      </c>
      <c r="F1498" s="54" t="s">
        <v>1121</v>
      </c>
      <c r="G1498" s="54">
        <v>38</v>
      </c>
      <c r="H1498" s="54">
        <v>0</v>
      </c>
      <c r="I1498" s="54" t="s">
        <v>45</v>
      </c>
      <c r="J1498" s="54" t="s">
        <v>60</v>
      </c>
    </row>
    <row r="1499" spans="1:10" ht="12.75" customHeight="1" x14ac:dyDescent="0.35">
      <c r="A1499" s="428" t="s">
        <v>801</v>
      </c>
      <c r="B1499" s="429">
        <v>12</v>
      </c>
      <c r="C1499" s="428" t="s">
        <v>800</v>
      </c>
      <c r="D1499" s="428" t="s">
        <v>4186</v>
      </c>
      <c r="E1499" s="54" t="s">
        <v>4187</v>
      </c>
      <c r="F1499" s="54" t="s">
        <v>1121</v>
      </c>
      <c r="G1499" s="54">
        <v>0</v>
      </c>
      <c r="H1499" s="54">
        <v>0</v>
      </c>
      <c r="I1499" s="54" t="s">
        <v>45</v>
      </c>
      <c r="J1499" s="54" t="s">
        <v>60</v>
      </c>
    </row>
    <row r="1500" spans="1:10" ht="12.75" customHeight="1" x14ac:dyDescent="0.35">
      <c r="A1500" s="428" t="s">
        <v>801</v>
      </c>
      <c r="B1500" s="429">
        <v>13</v>
      </c>
      <c r="C1500" s="428" t="s">
        <v>800</v>
      </c>
      <c r="D1500" s="428" t="s">
        <v>4188</v>
      </c>
      <c r="E1500" s="54" t="s">
        <v>4189</v>
      </c>
      <c r="F1500" s="54" t="s">
        <v>1121</v>
      </c>
      <c r="G1500" s="54">
        <v>40</v>
      </c>
      <c r="H1500" s="54">
        <v>0</v>
      </c>
      <c r="I1500" s="54" t="s">
        <v>45</v>
      </c>
      <c r="J1500" s="54" t="s">
        <v>60</v>
      </c>
    </row>
    <row r="1501" spans="1:10" ht="12.75" customHeight="1" x14ac:dyDescent="0.35">
      <c r="A1501" s="428" t="s">
        <v>801</v>
      </c>
      <c r="B1501" s="429">
        <v>14</v>
      </c>
      <c r="C1501" s="428" t="s">
        <v>800</v>
      </c>
      <c r="D1501" s="428" t="s">
        <v>4190</v>
      </c>
      <c r="E1501" s="54" t="s">
        <v>4191</v>
      </c>
      <c r="F1501" s="54" t="s">
        <v>1121</v>
      </c>
      <c r="G1501" s="54">
        <v>50</v>
      </c>
      <c r="H1501" s="54">
        <v>0</v>
      </c>
      <c r="I1501" s="54" t="s">
        <v>45</v>
      </c>
      <c r="J1501" s="54" t="s">
        <v>60</v>
      </c>
    </row>
    <row r="1502" spans="1:10" ht="12.75" customHeight="1" x14ac:dyDescent="0.35">
      <c r="A1502" s="428" t="s">
        <v>801</v>
      </c>
      <c r="B1502" s="429">
        <v>15</v>
      </c>
      <c r="C1502" s="428" t="s">
        <v>800</v>
      </c>
      <c r="D1502" s="428" t="s">
        <v>4192</v>
      </c>
      <c r="E1502" s="54" t="s">
        <v>4193</v>
      </c>
      <c r="F1502" s="54" t="s">
        <v>1121</v>
      </c>
      <c r="G1502" s="54">
        <v>38</v>
      </c>
      <c r="H1502" s="54">
        <v>0</v>
      </c>
      <c r="I1502" s="54" t="s">
        <v>45</v>
      </c>
      <c r="J1502" s="54" t="s">
        <v>60</v>
      </c>
    </row>
    <row r="1503" spans="1:10" ht="12.75" customHeight="1" x14ac:dyDescent="0.35">
      <c r="A1503" s="428" t="s">
        <v>857</v>
      </c>
      <c r="B1503" s="429">
        <v>1</v>
      </c>
      <c r="C1503" s="428" t="s">
        <v>856</v>
      </c>
      <c r="D1503" s="428" t="s">
        <v>4194</v>
      </c>
      <c r="E1503" s="54" t="s">
        <v>4195</v>
      </c>
      <c r="F1503" s="54" t="s">
        <v>1121</v>
      </c>
      <c r="G1503" s="54">
        <v>52</v>
      </c>
      <c r="H1503" s="54">
        <v>0</v>
      </c>
      <c r="I1503" s="54" t="s">
        <v>43</v>
      </c>
      <c r="J1503" s="54" t="s">
        <v>60</v>
      </c>
    </row>
    <row r="1504" spans="1:10" ht="12.75" customHeight="1" x14ac:dyDescent="0.35">
      <c r="A1504" s="428" t="s">
        <v>857</v>
      </c>
      <c r="B1504" s="429">
        <v>2</v>
      </c>
      <c r="C1504" s="428" t="s">
        <v>856</v>
      </c>
      <c r="D1504" s="428" t="s">
        <v>4196</v>
      </c>
      <c r="E1504" s="54" t="s">
        <v>2563</v>
      </c>
      <c r="F1504" s="54" t="s">
        <v>1121</v>
      </c>
      <c r="G1504" s="54">
        <v>30</v>
      </c>
      <c r="H1504" s="54">
        <v>0</v>
      </c>
      <c r="I1504" s="54" t="s">
        <v>43</v>
      </c>
      <c r="J1504" s="54" t="s">
        <v>60</v>
      </c>
    </row>
    <row r="1505" spans="1:10" ht="12.75" customHeight="1" x14ac:dyDescent="0.35">
      <c r="A1505" s="428" t="s">
        <v>857</v>
      </c>
      <c r="B1505" s="429">
        <v>3</v>
      </c>
      <c r="C1505" s="428" t="s">
        <v>856</v>
      </c>
      <c r="D1505" s="428" t="s">
        <v>4197</v>
      </c>
      <c r="E1505" s="54" t="s">
        <v>4198</v>
      </c>
      <c r="F1505" s="54" t="s">
        <v>1121</v>
      </c>
      <c r="G1505" s="54">
        <v>34</v>
      </c>
      <c r="H1505" s="54">
        <v>0</v>
      </c>
      <c r="I1505" s="54" t="s">
        <v>43</v>
      </c>
      <c r="J1505" s="54" t="s">
        <v>60</v>
      </c>
    </row>
    <row r="1506" spans="1:10" ht="12.75" customHeight="1" x14ac:dyDescent="0.35">
      <c r="A1506" s="428" t="s">
        <v>857</v>
      </c>
      <c r="B1506" s="429">
        <v>4</v>
      </c>
      <c r="C1506" s="428" t="s">
        <v>856</v>
      </c>
      <c r="D1506" s="428" t="s">
        <v>4199</v>
      </c>
      <c r="E1506" s="54" t="s">
        <v>4200</v>
      </c>
      <c r="F1506" s="54" t="s">
        <v>1121</v>
      </c>
      <c r="G1506" s="54">
        <v>34</v>
      </c>
      <c r="H1506" s="54">
        <v>0</v>
      </c>
      <c r="I1506" s="54" t="s">
        <v>43</v>
      </c>
      <c r="J1506" s="54" t="s">
        <v>60</v>
      </c>
    </row>
    <row r="1507" spans="1:10" ht="12.75" customHeight="1" x14ac:dyDescent="0.35">
      <c r="A1507" s="428" t="s">
        <v>857</v>
      </c>
      <c r="B1507" s="429">
        <v>5</v>
      </c>
      <c r="C1507" s="428" t="s">
        <v>856</v>
      </c>
      <c r="D1507" s="428" t="s">
        <v>4201</v>
      </c>
      <c r="E1507" s="54" t="s">
        <v>4202</v>
      </c>
      <c r="F1507" s="54" t="s">
        <v>1121</v>
      </c>
      <c r="G1507" s="54">
        <v>30</v>
      </c>
      <c r="H1507" s="54">
        <v>0</v>
      </c>
      <c r="I1507" s="54" t="s">
        <v>43</v>
      </c>
      <c r="J1507" s="54" t="s">
        <v>60</v>
      </c>
    </row>
    <row r="1508" spans="1:10" ht="12.75" customHeight="1" x14ac:dyDescent="0.35">
      <c r="A1508" s="428" t="s">
        <v>857</v>
      </c>
      <c r="B1508" s="429">
        <v>6</v>
      </c>
      <c r="C1508" s="428" t="s">
        <v>856</v>
      </c>
      <c r="D1508" s="428" t="s">
        <v>4203</v>
      </c>
      <c r="E1508" s="54" t="s">
        <v>1480</v>
      </c>
      <c r="F1508" s="54" t="s">
        <v>1121</v>
      </c>
      <c r="G1508" s="54">
        <v>30</v>
      </c>
      <c r="H1508" s="54">
        <v>23.25</v>
      </c>
      <c r="I1508" s="54" t="s">
        <v>43</v>
      </c>
      <c r="J1508" s="54" t="s">
        <v>60</v>
      </c>
    </row>
    <row r="1509" spans="1:10" ht="12.75" customHeight="1" x14ac:dyDescent="0.35">
      <c r="A1509" s="428" t="s">
        <v>809</v>
      </c>
      <c r="B1509" s="429">
        <v>1</v>
      </c>
      <c r="C1509" s="428" t="s">
        <v>808</v>
      </c>
      <c r="D1509" s="428" t="s">
        <v>4204</v>
      </c>
      <c r="E1509" s="54" t="s">
        <v>4205</v>
      </c>
      <c r="F1509" s="54" t="s">
        <v>1121</v>
      </c>
      <c r="G1509" s="54">
        <v>53</v>
      </c>
      <c r="H1509" s="54">
        <v>0</v>
      </c>
      <c r="I1509" s="54" t="s">
        <v>43</v>
      </c>
      <c r="J1509" s="54" t="s">
        <v>60</v>
      </c>
    </row>
    <row r="1510" spans="1:10" ht="12.75" customHeight="1" x14ac:dyDescent="0.35">
      <c r="A1510" s="428" t="s">
        <v>809</v>
      </c>
      <c r="B1510" s="429">
        <v>2</v>
      </c>
      <c r="C1510" s="428" t="s">
        <v>808</v>
      </c>
      <c r="D1510" s="428" t="s">
        <v>4206</v>
      </c>
      <c r="E1510" s="54" t="s">
        <v>4207</v>
      </c>
      <c r="F1510" s="54" t="s">
        <v>1121</v>
      </c>
      <c r="G1510" s="54">
        <v>57</v>
      </c>
      <c r="H1510" s="54">
        <v>0</v>
      </c>
      <c r="I1510" s="54" t="s">
        <v>43</v>
      </c>
      <c r="J1510" s="54" t="s">
        <v>60</v>
      </c>
    </row>
    <row r="1511" spans="1:10" ht="12.75" customHeight="1" x14ac:dyDescent="0.35">
      <c r="A1511" s="428" t="s">
        <v>809</v>
      </c>
      <c r="B1511" s="429">
        <v>3</v>
      </c>
      <c r="C1511" s="428" t="s">
        <v>808</v>
      </c>
      <c r="D1511" s="428" t="s">
        <v>4208</v>
      </c>
      <c r="E1511" s="54" t="s">
        <v>4209</v>
      </c>
      <c r="F1511" s="54" t="s">
        <v>1121</v>
      </c>
      <c r="G1511" s="54">
        <v>39</v>
      </c>
      <c r="H1511" s="54">
        <v>0</v>
      </c>
      <c r="I1511" s="54" t="s">
        <v>43</v>
      </c>
      <c r="J1511" s="54" t="s">
        <v>60</v>
      </c>
    </row>
    <row r="1512" spans="1:10" ht="12.75" customHeight="1" x14ac:dyDescent="0.35">
      <c r="A1512" s="428" t="s">
        <v>809</v>
      </c>
      <c r="B1512" s="429">
        <v>4</v>
      </c>
      <c r="C1512" s="428" t="s">
        <v>808</v>
      </c>
      <c r="D1512" s="428" t="s">
        <v>4210</v>
      </c>
      <c r="E1512" s="54" t="s">
        <v>4211</v>
      </c>
      <c r="F1512" s="54" t="s">
        <v>1121</v>
      </c>
      <c r="G1512" s="54">
        <v>31</v>
      </c>
      <c r="H1512" s="54">
        <v>0</v>
      </c>
      <c r="I1512" s="54" t="s">
        <v>43</v>
      </c>
      <c r="J1512" s="54" t="s">
        <v>60</v>
      </c>
    </row>
    <row r="1513" spans="1:10" ht="12.75" customHeight="1" x14ac:dyDescent="0.35">
      <c r="A1513" s="428" t="s">
        <v>809</v>
      </c>
      <c r="B1513" s="429">
        <v>5</v>
      </c>
      <c r="C1513" s="428" t="s">
        <v>808</v>
      </c>
      <c r="D1513" s="428" t="s">
        <v>4212</v>
      </c>
      <c r="E1513" s="54" t="s">
        <v>4213</v>
      </c>
      <c r="F1513" s="54" t="s">
        <v>1121</v>
      </c>
      <c r="G1513" s="54">
        <v>23.5</v>
      </c>
      <c r="H1513" s="54">
        <v>0</v>
      </c>
      <c r="I1513" s="54" t="s">
        <v>43</v>
      </c>
      <c r="J1513" s="54" t="s">
        <v>60</v>
      </c>
    </row>
    <row r="1514" spans="1:10" ht="12.75" customHeight="1" x14ac:dyDescent="0.35">
      <c r="A1514" s="428" t="s">
        <v>809</v>
      </c>
      <c r="B1514" s="429">
        <v>6</v>
      </c>
      <c r="C1514" s="428" t="s">
        <v>808</v>
      </c>
      <c r="D1514" s="428" t="s">
        <v>4214</v>
      </c>
      <c r="E1514" s="54" t="s">
        <v>4215</v>
      </c>
      <c r="F1514" s="54" t="s">
        <v>1121</v>
      </c>
      <c r="G1514" s="54">
        <v>39</v>
      </c>
      <c r="H1514" s="54">
        <v>0</v>
      </c>
      <c r="I1514" s="54" t="s">
        <v>43</v>
      </c>
      <c r="J1514" s="54" t="s">
        <v>60</v>
      </c>
    </row>
    <row r="1515" spans="1:10" ht="12.75" customHeight="1" x14ac:dyDescent="0.35">
      <c r="A1515" s="428" t="s">
        <v>809</v>
      </c>
      <c r="B1515" s="429">
        <v>7</v>
      </c>
      <c r="C1515" s="428" t="s">
        <v>808</v>
      </c>
      <c r="D1515" s="428" t="s">
        <v>4216</v>
      </c>
      <c r="E1515" s="54" t="s">
        <v>4217</v>
      </c>
      <c r="F1515" s="54" t="s">
        <v>1121</v>
      </c>
      <c r="G1515" s="54">
        <v>31</v>
      </c>
      <c r="H1515" s="54">
        <v>0</v>
      </c>
      <c r="I1515" s="54" t="s">
        <v>43</v>
      </c>
      <c r="J1515" s="54" t="s">
        <v>60</v>
      </c>
    </row>
    <row r="1516" spans="1:10" ht="12.75" customHeight="1" x14ac:dyDescent="0.35">
      <c r="A1516" s="428" t="s">
        <v>809</v>
      </c>
      <c r="B1516" s="429">
        <v>8</v>
      </c>
      <c r="C1516" s="428" t="s">
        <v>808</v>
      </c>
      <c r="D1516" s="428" t="s">
        <v>4218</v>
      </c>
      <c r="E1516" s="54" t="s">
        <v>4219</v>
      </c>
      <c r="F1516" s="54" t="s">
        <v>1121</v>
      </c>
      <c r="G1516" s="54">
        <v>54</v>
      </c>
      <c r="H1516" s="54">
        <v>0</v>
      </c>
      <c r="I1516" s="54" t="s">
        <v>43</v>
      </c>
      <c r="J1516" s="54" t="s">
        <v>60</v>
      </c>
    </row>
    <row r="1517" spans="1:10" ht="12.75" customHeight="1" x14ac:dyDescent="0.35">
      <c r="A1517" s="428" t="s">
        <v>809</v>
      </c>
      <c r="B1517" s="429">
        <v>9</v>
      </c>
      <c r="C1517" s="428" t="s">
        <v>808</v>
      </c>
      <c r="D1517" s="428" t="s">
        <v>4220</v>
      </c>
      <c r="E1517" s="54" t="s">
        <v>4221</v>
      </c>
      <c r="F1517" s="54" t="s">
        <v>1121</v>
      </c>
      <c r="G1517" s="54">
        <v>53</v>
      </c>
      <c r="H1517" s="54">
        <v>0</v>
      </c>
      <c r="I1517" s="54" t="s">
        <v>43</v>
      </c>
      <c r="J1517" s="54" t="s">
        <v>60</v>
      </c>
    </row>
    <row r="1518" spans="1:10" ht="12.75" customHeight="1" x14ac:dyDescent="0.35">
      <c r="A1518" s="428" t="s">
        <v>809</v>
      </c>
      <c r="B1518" s="429">
        <v>10</v>
      </c>
      <c r="C1518" s="428" t="s">
        <v>808</v>
      </c>
      <c r="D1518" s="428" t="s">
        <v>4222</v>
      </c>
      <c r="E1518" s="54" t="s">
        <v>4223</v>
      </c>
      <c r="F1518" s="54" t="s">
        <v>1121</v>
      </c>
      <c r="G1518" s="54">
        <v>31</v>
      </c>
      <c r="H1518" s="54">
        <v>0</v>
      </c>
      <c r="I1518" s="54" t="s">
        <v>43</v>
      </c>
      <c r="J1518" s="54" t="s">
        <v>60</v>
      </c>
    </row>
    <row r="1519" spans="1:10" ht="12.75" customHeight="1" x14ac:dyDescent="0.35">
      <c r="A1519" s="428" t="s">
        <v>809</v>
      </c>
      <c r="B1519" s="429">
        <v>11</v>
      </c>
      <c r="C1519" s="428" t="s">
        <v>808</v>
      </c>
      <c r="D1519" s="428" t="s">
        <v>4224</v>
      </c>
      <c r="E1519" s="54" t="s">
        <v>4225</v>
      </c>
      <c r="F1519" s="54" t="s">
        <v>1121</v>
      </c>
      <c r="G1519" s="54">
        <v>31</v>
      </c>
      <c r="H1519" s="54">
        <v>0</v>
      </c>
      <c r="I1519" s="54" t="s">
        <v>43</v>
      </c>
      <c r="J1519" s="54" t="s">
        <v>60</v>
      </c>
    </row>
    <row r="1520" spans="1:10" ht="12.75" customHeight="1" x14ac:dyDescent="0.35">
      <c r="A1520" s="428" t="s">
        <v>809</v>
      </c>
      <c r="B1520" s="429">
        <v>12</v>
      </c>
      <c r="C1520" s="428" t="s">
        <v>808</v>
      </c>
      <c r="D1520" s="428" t="s">
        <v>4226</v>
      </c>
      <c r="E1520" s="54" t="s">
        <v>4227</v>
      </c>
      <c r="F1520" s="54" t="s">
        <v>1121</v>
      </c>
      <c r="G1520" s="54">
        <v>57</v>
      </c>
      <c r="H1520" s="54">
        <v>0</v>
      </c>
      <c r="I1520" s="54" t="s">
        <v>43</v>
      </c>
      <c r="J1520" s="54" t="s">
        <v>60</v>
      </c>
    </row>
    <row r="1521" spans="1:10" ht="12.75" customHeight="1" x14ac:dyDescent="0.35">
      <c r="A1521" s="428" t="s">
        <v>809</v>
      </c>
      <c r="B1521" s="429">
        <v>13</v>
      </c>
      <c r="C1521" s="428" t="s">
        <v>808</v>
      </c>
      <c r="D1521" s="428" t="s">
        <v>4228</v>
      </c>
      <c r="E1521" s="54" t="s">
        <v>4229</v>
      </c>
      <c r="F1521" s="54" t="s">
        <v>1121</v>
      </c>
      <c r="G1521" s="54">
        <v>39</v>
      </c>
      <c r="H1521" s="54">
        <v>0</v>
      </c>
      <c r="I1521" s="54" t="s">
        <v>43</v>
      </c>
      <c r="J1521" s="54" t="s">
        <v>60</v>
      </c>
    </row>
    <row r="1522" spans="1:10" ht="12.75" customHeight="1" x14ac:dyDescent="0.35">
      <c r="A1522" s="428" t="s">
        <v>809</v>
      </c>
      <c r="B1522" s="429">
        <v>14</v>
      </c>
      <c r="C1522" s="428" t="s">
        <v>808</v>
      </c>
      <c r="D1522" s="428" t="s">
        <v>4230</v>
      </c>
      <c r="E1522" s="54" t="s">
        <v>4231</v>
      </c>
      <c r="F1522" s="54" t="s">
        <v>1121</v>
      </c>
      <c r="G1522" s="54">
        <v>39</v>
      </c>
      <c r="H1522" s="54">
        <v>0</v>
      </c>
      <c r="I1522" s="54" t="s">
        <v>43</v>
      </c>
      <c r="J1522" s="54" t="s">
        <v>60</v>
      </c>
    </row>
    <row r="1523" spans="1:10" ht="12.75" customHeight="1" x14ac:dyDescent="0.35">
      <c r="A1523" s="428" t="s">
        <v>955</v>
      </c>
      <c r="B1523" s="429">
        <v>1</v>
      </c>
      <c r="C1523" s="428" t="s">
        <v>954</v>
      </c>
      <c r="D1523" s="428" t="s">
        <v>4232</v>
      </c>
      <c r="E1523" s="54" t="s">
        <v>4233</v>
      </c>
      <c r="F1523" s="54" t="s">
        <v>1121</v>
      </c>
      <c r="G1523" s="54">
        <v>87.5</v>
      </c>
      <c r="H1523" s="54">
        <v>0</v>
      </c>
      <c r="I1523" s="54" t="s">
        <v>44</v>
      </c>
      <c r="J1523" s="54" t="s">
        <v>60</v>
      </c>
    </row>
    <row r="1524" spans="1:10" ht="12.75" customHeight="1" x14ac:dyDescent="0.35">
      <c r="A1524" s="428" t="s">
        <v>955</v>
      </c>
      <c r="B1524" s="429">
        <v>2</v>
      </c>
      <c r="C1524" s="428" t="s">
        <v>954</v>
      </c>
      <c r="D1524" s="428" t="s">
        <v>4234</v>
      </c>
      <c r="E1524" s="54" t="s">
        <v>4235</v>
      </c>
      <c r="F1524" s="54" t="s">
        <v>1121</v>
      </c>
      <c r="G1524" s="54">
        <v>13</v>
      </c>
      <c r="H1524" s="54">
        <v>0</v>
      </c>
      <c r="I1524" s="54" t="s">
        <v>44</v>
      </c>
      <c r="J1524" s="54" t="s">
        <v>60</v>
      </c>
    </row>
    <row r="1525" spans="1:10" ht="12.75" customHeight="1" x14ac:dyDescent="0.35">
      <c r="A1525" s="428" t="s">
        <v>955</v>
      </c>
      <c r="B1525" s="429">
        <v>3</v>
      </c>
      <c r="C1525" s="428" t="s">
        <v>954</v>
      </c>
      <c r="D1525" s="428" t="s">
        <v>4236</v>
      </c>
      <c r="E1525" s="54" t="s">
        <v>4237</v>
      </c>
      <c r="F1525" s="54" t="s">
        <v>1121</v>
      </c>
      <c r="G1525" s="54">
        <v>20</v>
      </c>
      <c r="H1525" s="54">
        <v>0</v>
      </c>
      <c r="I1525" s="54" t="s">
        <v>44</v>
      </c>
      <c r="J1525" s="54" t="s">
        <v>60</v>
      </c>
    </row>
    <row r="1526" spans="1:10" ht="12.75" customHeight="1" x14ac:dyDescent="0.35">
      <c r="A1526" s="428" t="s">
        <v>955</v>
      </c>
      <c r="B1526" s="429">
        <v>4</v>
      </c>
      <c r="C1526" s="428" t="s">
        <v>954</v>
      </c>
      <c r="D1526" s="428" t="s">
        <v>4238</v>
      </c>
      <c r="E1526" s="54" t="s">
        <v>4239</v>
      </c>
      <c r="F1526" s="54" t="s">
        <v>1121</v>
      </c>
      <c r="G1526" s="54">
        <v>15.5</v>
      </c>
      <c r="H1526" s="54">
        <v>0</v>
      </c>
      <c r="I1526" s="54" t="s">
        <v>44</v>
      </c>
      <c r="J1526" s="54" t="s">
        <v>60</v>
      </c>
    </row>
    <row r="1527" spans="1:10" ht="12.75" customHeight="1" x14ac:dyDescent="0.35">
      <c r="A1527" s="428" t="s">
        <v>955</v>
      </c>
      <c r="B1527" s="429">
        <v>5</v>
      </c>
      <c r="C1527" s="428" t="s">
        <v>954</v>
      </c>
      <c r="D1527" s="428" t="s">
        <v>4240</v>
      </c>
      <c r="E1527" s="54" t="s">
        <v>4241</v>
      </c>
      <c r="F1527" s="54" t="s">
        <v>1121</v>
      </c>
      <c r="G1527" s="54">
        <v>32</v>
      </c>
      <c r="H1527" s="54">
        <v>0</v>
      </c>
      <c r="I1527" s="54" t="s">
        <v>44</v>
      </c>
      <c r="J1527" s="54" t="s">
        <v>60</v>
      </c>
    </row>
    <row r="1528" spans="1:10" ht="12.75" customHeight="1" x14ac:dyDescent="0.35">
      <c r="A1528" s="428" t="s">
        <v>955</v>
      </c>
      <c r="B1528" s="429">
        <v>6</v>
      </c>
      <c r="C1528" s="428" t="s">
        <v>954</v>
      </c>
      <c r="D1528" s="428" t="s">
        <v>4242</v>
      </c>
      <c r="E1528" s="54" t="s">
        <v>4243</v>
      </c>
      <c r="F1528" s="54" t="s">
        <v>1121</v>
      </c>
      <c r="G1528" s="54">
        <v>22</v>
      </c>
      <c r="H1528" s="54">
        <v>0</v>
      </c>
      <c r="I1528" s="54" t="s">
        <v>44</v>
      </c>
      <c r="J1528" s="54" t="s">
        <v>60</v>
      </c>
    </row>
    <row r="1529" spans="1:10" ht="12.75" customHeight="1" x14ac:dyDescent="0.35">
      <c r="A1529" s="428" t="s">
        <v>955</v>
      </c>
      <c r="B1529" s="429">
        <v>7</v>
      </c>
      <c r="C1529" s="428" t="s">
        <v>954</v>
      </c>
      <c r="D1529" s="428" t="s">
        <v>4244</v>
      </c>
      <c r="E1529" s="54" t="s">
        <v>4245</v>
      </c>
      <c r="F1529" s="54" t="s">
        <v>1121</v>
      </c>
      <c r="G1529" s="54">
        <v>25</v>
      </c>
      <c r="H1529" s="54">
        <v>0</v>
      </c>
      <c r="I1529" s="54" t="s">
        <v>44</v>
      </c>
      <c r="J1529" s="54" t="s">
        <v>60</v>
      </c>
    </row>
    <row r="1530" spans="1:10" ht="12.75" customHeight="1" x14ac:dyDescent="0.35">
      <c r="A1530" s="428" t="s">
        <v>955</v>
      </c>
      <c r="B1530" s="429">
        <v>8</v>
      </c>
      <c r="C1530" s="428" t="s">
        <v>954</v>
      </c>
      <c r="D1530" s="428" t="s">
        <v>4246</v>
      </c>
      <c r="E1530" s="54" t="s">
        <v>4247</v>
      </c>
      <c r="F1530" s="54" t="s">
        <v>1121</v>
      </c>
      <c r="G1530" s="54">
        <v>20</v>
      </c>
      <c r="H1530" s="54">
        <v>0</v>
      </c>
      <c r="I1530" s="54" t="s">
        <v>44</v>
      </c>
      <c r="J1530" s="54" t="s">
        <v>60</v>
      </c>
    </row>
    <row r="1531" spans="1:10" ht="12.75" customHeight="1" x14ac:dyDescent="0.35">
      <c r="A1531" s="428" t="s">
        <v>955</v>
      </c>
      <c r="B1531" s="429">
        <v>9</v>
      </c>
      <c r="C1531" s="428" t="s">
        <v>954</v>
      </c>
      <c r="D1531" s="428" t="s">
        <v>4248</v>
      </c>
      <c r="E1531" s="54" t="s">
        <v>4249</v>
      </c>
      <c r="F1531" s="54" t="s">
        <v>1121</v>
      </c>
      <c r="G1531" s="54">
        <v>18</v>
      </c>
      <c r="H1531" s="54">
        <v>0</v>
      </c>
      <c r="I1531" s="54" t="s">
        <v>44</v>
      </c>
      <c r="J1531" s="54" t="s">
        <v>60</v>
      </c>
    </row>
    <row r="1532" spans="1:10" ht="12.75" customHeight="1" x14ac:dyDescent="0.35">
      <c r="A1532" s="428" t="s">
        <v>955</v>
      </c>
      <c r="B1532" s="429">
        <v>10</v>
      </c>
      <c r="C1532" s="428" t="s">
        <v>954</v>
      </c>
      <c r="D1532" s="428" t="s">
        <v>4250</v>
      </c>
      <c r="E1532" s="54" t="s">
        <v>4251</v>
      </c>
      <c r="F1532" s="54" t="s">
        <v>1121</v>
      </c>
      <c r="G1532" s="54">
        <v>26</v>
      </c>
      <c r="H1532" s="54">
        <v>0</v>
      </c>
      <c r="I1532" s="54" t="s">
        <v>44</v>
      </c>
      <c r="J1532" s="54" t="s">
        <v>60</v>
      </c>
    </row>
    <row r="1533" spans="1:10" ht="12.75" customHeight="1" x14ac:dyDescent="0.35">
      <c r="A1533" s="428" t="s">
        <v>955</v>
      </c>
      <c r="B1533" s="429">
        <v>11</v>
      </c>
      <c r="C1533" s="428" t="s">
        <v>954</v>
      </c>
      <c r="D1533" s="428" t="s">
        <v>4252</v>
      </c>
      <c r="E1533" s="54" t="s">
        <v>4253</v>
      </c>
      <c r="F1533" s="54" t="s">
        <v>1121</v>
      </c>
      <c r="G1533" s="54">
        <v>25</v>
      </c>
      <c r="H1533" s="54">
        <v>0</v>
      </c>
      <c r="I1533" s="54" t="s">
        <v>44</v>
      </c>
      <c r="J1533" s="54" t="s">
        <v>60</v>
      </c>
    </row>
    <row r="1534" spans="1:10" ht="12.75" customHeight="1" x14ac:dyDescent="0.35">
      <c r="A1534" s="428" t="s">
        <v>955</v>
      </c>
      <c r="B1534" s="429">
        <v>12</v>
      </c>
      <c r="C1534" s="428" t="s">
        <v>954</v>
      </c>
      <c r="D1534" s="428" t="s">
        <v>4254</v>
      </c>
      <c r="E1534" s="54" t="s">
        <v>4255</v>
      </c>
      <c r="F1534" s="54" t="s">
        <v>1121</v>
      </c>
      <c r="G1534" s="54">
        <v>38</v>
      </c>
      <c r="H1534" s="54">
        <v>0</v>
      </c>
      <c r="I1534" s="54" t="s">
        <v>44</v>
      </c>
      <c r="J1534" s="54" t="s">
        <v>60</v>
      </c>
    </row>
    <row r="1535" spans="1:10" ht="12.75" customHeight="1" x14ac:dyDescent="0.35">
      <c r="A1535" s="428" t="s">
        <v>955</v>
      </c>
      <c r="B1535" s="429">
        <v>13</v>
      </c>
      <c r="C1535" s="428" t="s">
        <v>954</v>
      </c>
      <c r="D1535" s="428" t="s">
        <v>4256</v>
      </c>
      <c r="E1535" s="54" t="s">
        <v>4257</v>
      </c>
      <c r="F1535" s="54" t="s">
        <v>1121</v>
      </c>
      <c r="G1535" s="54">
        <v>9.5</v>
      </c>
      <c r="H1535" s="54">
        <v>0</v>
      </c>
      <c r="I1535" s="54" t="s">
        <v>44</v>
      </c>
      <c r="J1535" s="54" t="s">
        <v>60</v>
      </c>
    </row>
    <row r="1536" spans="1:10" ht="12.75" customHeight="1" x14ac:dyDescent="0.35">
      <c r="A1536" s="428" t="s">
        <v>955</v>
      </c>
      <c r="B1536" s="429">
        <v>14</v>
      </c>
      <c r="C1536" s="428" t="s">
        <v>954</v>
      </c>
      <c r="D1536" s="428" t="s">
        <v>4258</v>
      </c>
      <c r="E1536" s="54" t="s">
        <v>4259</v>
      </c>
      <c r="F1536" s="54" t="s">
        <v>1121</v>
      </c>
      <c r="G1536" s="54">
        <v>30</v>
      </c>
      <c r="H1536" s="54">
        <v>0</v>
      </c>
      <c r="I1536" s="54" t="s">
        <v>44</v>
      </c>
      <c r="J1536" s="54" t="s">
        <v>60</v>
      </c>
    </row>
    <row r="1537" spans="1:10" ht="12.75" customHeight="1" x14ac:dyDescent="0.35">
      <c r="A1537" s="428" t="s">
        <v>955</v>
      </c>
      <c r="B1537" s="429">
        <v>15</v>
      </c>
      <c r="C1537" s="428" t="s">
        <v>954</v>
      </c>
      <c r="D1537" s="428" t="s">
        <v>4260</v>
      </c>
      <c r="E1537" s="54" t="s">
        <v>4261</v>
      </c>
      <c r="F1537" s="54" t="s">
        <v>1121</v>
      </c>
      <c r="G1537" s="54">
        <v>12</v>
      </c>
      <c r="H1537" s="54">
        <v>0</v>
      </c>
      <c r="I1537" s="54" t="s">
        <v>44</v>
      </c>
      <c r="J1537" s="54" t="s">
        <v>60</v>
      </c>
    </row>
    <row r="1538" spans="1:10" ht="12.75" customHeight="1" x14ac:dyDescent="0.35">
      <c r="A1538" s="428" t="s">
        <v>955</v>
      </c>
      <c r="B1538" s="429">
        <v>16</v>
      </c>
      <c r="C1538" s="428" t="s">
        <v>954</v>
      </c>
      <c r="D1538" s="428" t="s">
        <v>4262</v>
      </c>
      <c r="E1538" s="54" t="s">
        <v>4263</v>
      </c>
      <c r="F1538" s="54" t="s">
        <v>1121</v>
      </c>
      <c r="G1538" s="54">
        <v>46</v>
      </c>
      <c r="H1538" s="54">
        <v>0</v>
      </c>
      <c r="I1538" s="54" t="s">
        <v>44</v>
      </c>
      <c r="J1538" s="54" t="s">
        <v>60</v>
      </c>
    </row>
    <row r="1539" spans="1:10" ht="12.75" customHeight="1" x14ac:dyDescent="0.35">
      <c r="A1539" s="428" t="s">
        <v>955</v>
      </c>
      <c r="B1539" s="429">
        <v>17</v>
      </c>
      <c r="C1539" s="428" t="s">
        <v>954</v>
      </c>
      <c r="D1539" s="428" t="s">
        <v>4264</v>
      </c>
      <c r="E1539" s="54" t="s">
        <v>4265</v>
      </c>
      <c r="F1539" s="54" t="s">
        <v>1121</v>
      </c>
      <c r="G1539" s="54">
        <v>32.5</v>
      </c>
      <c r="H1539" s="54">
        <v>0</v>
      </c>
      <c r="I1539" s="54" t="s">
        <v>44</v>
      </c>
      <c r="J1539" s="54" t="s">
        <v>60</v>
      </c>
    </row>
    <row r="1540" spans="1:10" ht="12.75" customHeight="1" x14ac:dyDescent="0.35">
      <c r="A1540" s="428" t="s">
        <v>955</v>
      </c>
      <c r="B1540" s="429">
        <v>18</v>
      </c>
      <c r="C1540" s="428" t="s">
        <v>954</v>
      </c>
      <c r="D1540" s="428" t="s">
        <v>4266</v>
      </c>
      <c r="E1540" s="54" t="s">
        <v>1368</v>
      </c>
      <c r="F1540" s="54" t="s">
        <v>1121</v>
      </c>
      <c r="G1540" s="54">
        <v>55</v>
      </c>
      <c r="H1540" s="54">
        <v>0</v>
      </c>
      <c r="I1540" s="54" t="s">
        <v>43</v>
      </c>
      <c r="J1540" s="54" t="s">
        <v>60</v>
      </c>
    </row>
    <row r="1541" spans="1:10" ht="12.75" customHeight="1" x14ac:dyDescent="0.35">
      <c r="A1541" s="428" t="s">
        <v>955</v>
      </c>
      <c r="B1541" s="429">
        <v>19</v>
      </c>
      <c r="C1541" s="428" t="s">
        <v>954</v>
      </c>
      <c r="D1541" s="428" t="s">
        <v>4267</v>
      </c>
      <c r="E1541" s="54" t="s">
        <v>4268</v>
      </c>
      <c r="F1541" s="54" t="s">
        <v>1121</v>
      </c>
      <c r="G1541" s="54">
        <v>46</v>
      </c>
      <c r="H1541" s="54">
        <v>0</v>
      </c>
      <c r="I1541" s="54" t="s">
        <v>44</v>
      </c>
      <c r="J1541" s="54" t="s">
        <v>60</v>
      </c>
    </row>
    <row r="1542" spans="1:10" ht="12.75" customHeight="1" x14ac:dyDescent="0.35">
      <c r="A1542" s="428" t="s">
        <v>955</v>
      </c>
      <c r="B1542" s="429">
        <v>20</v>
      </c>
      <c r="C1542" s="428" t="s">
        <v>954</v>
      </c>
      <c r="D1542" s="428" t="s">
        <v>4269</v>
      </c>
      <c r="E1542" s="54" t="s">
        <v>4270</v>
      </c>
      <c r="F1542" s="54" t="s">
        <v>1121</v>
      </c>
      <c r="G1542" s="54">
        <v>16.5</v>
      </c>
      <c r="H1542" s="54">
        <v>0</v>
      </c>
      <c r="I1542" s="54" t="s">
        <v>44</v>
      </c>
      <c r="J1542" s="54" t="s">
        <v>60</v>
      </c>
    </row>
    <row r="1543" spans="1:10" ht="12.75" customHeight="1" x14ac:dyDescent="0.35">
      <c r="A1543" s="428" t="s">
        <v>955</v>
      </c>
      <c r="B1543" s="429">
        <v>21</v>
      </c>
      <c r="C1543" s="428" t="s">
        <v>954</v>
      </c>
      <c r="D1543" s="428" t="s">
        <v>4271</v>
      </c>
      <c r="E1543" s="54" t="s">
        <v>4272</v>
      </c>
      <c r="F1543" s="54" t="s">
        <v>1121</v>
      </c>
      <c r="G1543" s="54">
        <v>43</v>
      </c>
      <c r="H1543" s="54">
        <v>0</v>
      </c>
      <c r="I1543" s="54" t="s">
        <v>44</v>
      </c>
      <c r="J1543" s="54" t="s">
        <v>60</v>
      </c>
    </row>
    <row r="1544" spans="1:10" ht="12.75" customHeight="1" x14ac:dyDescent="0.35">
      <c r="A1544" s="428" t="s">
        <v>955</v>
      </c>
      <c r="B1544" s="429">
        <v>22</v>
      </c>
      <c r="C1544" s="428" t="s">
        <v>954</v>
      </c>
      <c r="D1544" s="428" t="s">
        <v>4273</v>
      </c>
      <c r="E1544" s="54" t="s">
        <v>4274</v>
      </c>
      <c r="F1544" s="54" t="s">
        <v>1121</v>
      </c>
      <c r="G1544" s="54">
        <v>30.5</v>
      </c>
      <c r="H1544" s="54">
        <v>0</v>
      </c>
      <c r="I1544" s="54" t="s">
        <v>44</v>
      </c>
      <c r="J1544" s="54" t="s">
        <v>60</v>
      </c>
    </row>
    <row r="1545" spans="1:10" ht="12.75" customHeight="1" x14ac:dyDescent="0.35">
      <c r="A1545" s="428" t="s">
        <v>955</v>
      </c>
      <c r="B1545" s="429">
        <v>23</v>
      </c>
      <c r="C1545" s="428" t="s">
        <v>954</v>
      </c>
      <c r="D1545" s="428" t="s">
        <v>4275</v>
      </c>
      <c r="E1545" s="54" t="s">
        <v>4276</v>
      </c>
      <c r="F1545" s="54" t="s">
        <v>1121</v>
      </c>
      <c r="G1545" s="54">
        <v>40</v>
      </c>
      <c r="H1545" s="54">
        <v>0</v>
      </c>
      <c r="I1545" s="54" t="s">
        <v>43</v>
      </c>
      <c r="J1545" s="54" t="s">
        <v>60</v>
      </c>
    </row>
    <row r="1546" spans="1:10" ht="12.75" customHeight="1" x14ac:dyDescent="0.35">
      <c r="A1546" s="428" t="s">
        <v>955</v>
      </c>
      <c r="B1546" s="429">
        <v>24</v>
      </c>
      <c r="C1546" s="428" t="s">
        <v>954</v>
      </c>
      <c r="D1546" s="428" t="s">
        <v>4277</v>
      </c>
      <c r="E1546" s="54" t="s">
        <v>4278</v>
      </c>
      <c r="F1546" s="54" t="s">
        <v>1121</v>
      </c>
      <c r="G1546" s="54">
        <v>40</v>
      </c>
      <c r="H1546" s="54">
        <v>0</v>
      </c>
      <c r="I1546" s="54" t="s">
        <v>44</v>
      </c>
      <c r="J1546" s="54" t="s">
        <v>60</v>
      </c>
    </row>
    <row r="1547" spans="1:10" ht="12.75" customHeight="1" x14ac:dyDescent="0.35">
      <c r="A1547" s="428" t="s">
        <v>955</v>
      </c>
      <c r="B1547" s="429">
        <v>25</v>
      </c>
      <c r="C1547" s="428" t="s">
        <v>954</v>
      </c>
      <c r="D1547" s="428" t="s">
        <v>4279</v>
      </c>
      <c r="E1547" s="54" t="s">
        <v>4280</v>
      </c>
      <c r="F1547" s="54" t="s">
        <v>1121</v>
      </c>
      <c r="G1547" s="54">
        <v>35</v>
      </c>
      <c r="H1547" s="54">
        <v>0</v>
      </c>
      <c r="I1547" s="54" t="s">
        <v>43</v>
      </c>
      <c r="J1547" s="54" t="s">
        <v>60</v>
      </c>
    </row>
    <row r="1548" spans="1:10" ht="12.75" customHeight="1" x14ac:dyDescent="0.35">
      <c r="A1548" s="428" t="s">
        <v>955</v>
      </c>
      <c r="B1548" s="429">
        <v>26</v>
      </c>
      <c r="C1548" s="428" t="s">
        <v>954</v>
      </c>
      <c r="D1548" s="428" t="s">
        <v>4281</v>
      </c>
      <c r="E1548" s="54" t="s">
        <v>4282</v>
      </c>
      <c r="F1548" s="54" t="s">
        <v>1121</v>
      </c>
      <c r="G1548" s="54">
        <v>29</v>
      </c>
      <c r="H1548" s="54">
        <v>0</v>
      </c>
      <c r="I1548" s="54" t="s">
        <v>44</v>
      </c>
      <c r="J1548" s="54" t="s">
        <v>60</v>
      </c>
    </row>
    <row r="1549" spans="1:10" ht="12.75" customHeight="1" x14ac:dyDescent="0.35">
      <c r="A1549" s="428" t="s">
        <v>955</v>
      </c>
      <c r="B1549" s="429">
        <v>27</v>
      </c>
      <c r="C1549" s="428" t="s">
        <v>954</v>
      </c>
      <c r="D1549" s="428" t="s">
        <v>4283</v>
      </c>
      <c r="E1549" s="54" t="s">
        <v>4284</v>
      </c>
      <c r="F1549" s="54" t="s">
        <v>1121</v>
      </c>
      <c r="G1549" s="54">
        <v>40</v>
      </c>
      <c r="H1549" s="54">
        <v>0</v>
      </c>
      <c r="I1549" s="54" t="s">
        <v>43</v>
      </c>
      <c r="J1549" s="54" t="s">
        <v>60</v>
      </c>
    </row>
    <row r="1550" spans="1:10" ht="12.75" customHeight="1" x14ac:dyDescent="0.35">
      <c r="A1550" s="428" t="s">
        <v>955</v>
      </c>
      <c r="B1550" s="429">
        <v>28</v>
      </c>
      <c r="C1550" s="428" t="s">
        <v>954</v>
      </c>
      <c r="D1550" s="428" t="s">
        <v>4285</v>
      </c>
      <c r="E1550" s="54" t="s">
        <v>4286</v>
      </c>
      <c r="F1550" s="54" t="s">
        <v>1121</v>
      </c>
      <c r="G1550" s="54">
        <v>10</v>
      </c>
      <c r="H1550" s="54">
        <v>0</v>
      </c>
      <c r="I1550" s="54" t="s">
        <v>44</v>
      </c>
      <c r="J1550" s="54" t="s">
        <v>60</v>
      </c>
    </row>
    <row r="1551" spans="1:10" ht="12.75" customHeight="1" x14ac:dyDescent="0.35">
      <c r="A1551" s="428" t="s">
        <v>955</v>
      </c>
      <c r="B1551" s="429">
        <v>29</v>
      </c>
      <c r="C1551" s="428" t="s">
        <v>954</v>
      </c>
      <c r="D1551" s="428" t="s">
        <v>4287</v>
      </c>
      <c r="E1551" s="54" t="s">
        <v>4288</v>
      </c>
      <c r="F1551" s="54" t="s">
        <v>1121</v>
      </c>
      <c r="G1551" s="54">
        <v>38</v>
      </c>
      <c r="H1551" s="54">
        <v>0</v>
      </c>
      <c r="I1551" s="54" t="s">
        <v>44</v>
      </c>
      <c r="J1551" s="54" t="s">
        <v>60</v>
      </c>
    </row>
    <row r="1552" spans="1:10" ht="12.75" customHeight="1" x14ac:dyDescent="0.35">
      <c r="A1552" s="428" t="s">
        <v>955</v>
      </c>
      <c r="B1552" s="429">
        <v>30</v>
      </c>
      <c r="C1552" s="428" t="s">
        <v>954</v>
      </c>
      <c r="D1552" s="428" t="s">
        <v>4289</v>
      </c>
      <c r="E1552" s="54" t="s">
        <v>4290</v>
      </c>
      <c r="F1552" s="54" t="s">
        <v>1121</v>
      </c>
      <c r="G1552" s="54">
        <v>35</v>
      </c>
      <c r="H1552" s="54">
        <v>0</v>
      </c>
      <c r="I1552" s="54" t="s">
        <v>43</v>
      </c>
      <c r="J1552" s="54" t="s">
        <v>60</v>
      </c>
    </row>
    <row r="1553" spans="1:10" ht="12.75" customHeight="1" x14ac:dyDescent="0.35">
      <c r="A1553" s="428" t="s">
        <v>955</v>
      </c>
      <c r="B1553" s="429">
        <v>31</v>
      </c>
      <c r="C1553" s="428" t="s">
        <v>954</v>
      </c>
      <c r="D1553" s="428" t="s">
        <v>4291</v>
      </c>
      <c r="E1553" s="54" t="s">
        <v>4292</v>
      </c>
      <c r="F1553" s="54" t="s">
        <v>1121</v>
      </c>
      <c r="G1553" s="54">
        <v>35</v>
      </c>
      <c r="H1553" s="54">
        <v>0</v>
      </c>
      <c r="I1553" s="54" t="s">
        <v>44</v>
      </c>
      <c r="J1553" s="54" t="s">
        <v>60</v>
      </c>
    </row>
    <row r="1554" spans="1:10" ht="12.75" customHeight="1" x14ac:dyDescent="0.35">
      <c r="A1554" s="428" t="s">
        <v>955</v>
      </c>
      <c r="B1554" s="429">
        <v>32</v>
      </c>
      <c r="C1554" s="428" t="s">
        <v>954</v>
      </c>
      <c r="D1554" s="428" t="s">
        <v>4293</v>
      </c>
      <c r="E1554" s="54" t="s">
        <v>4294</v>
      </c>
      <c r="F1554" s="54" t="s">
        <v>1121</v>
      </c>
      <c r="G1554" s="54">
        <v>40</v>
      </c>
      <c r="H1554" s="54">
        <v>0</v>
      </c>
      <c r="I1554" s="54" t="s">
        <v>43</v>
      </c>
      <c r="J1554" s="54" t="s">
        <v>60</v>
      </c>
    </row>
    <row r="1555" spans="1:10" ht="12.75" customHeight="1" x14ac:dyDescent="0.35">
      <c r="A1555" s="428" t="s">
        <v>955</v>
      </c>
      <c r="B1555" s="429">
        <v>33</v>
      </c>
      <c r="C1555" s="428" t="s">
        <v>954</v>
      </c>
      <c r="D1555" s="428" t="s">
        <v>4295</v>
      </c>
      <c r="E1555" s="54" t="s">
        <v>4296</v>
      </c>
      <c r="F1555" s="54" t="s">
        <v>1121</v>
      </c>
      <c r="G1555" s="54">
        <v>39</v>
      </c>
      <c r="H1555" s="54">
        <v>0</v>
      </c>
      <c r="I1555" s="54" t="s">
        <v>44</v>
      </c>
      <c r="J1555" s="54" t="s">
        <v>60</v>
      </c>
    </row>
    <row r="1556" spans="1:10" ht="12.75" customHeight="1" x14ac:dyDescent="0.35">
      <c r="A1556" s="428" t="s">
        <v>955</v>
      </c>
      <c r="B1556" s="429">
        <v>34</v>
      </c>
      <c r="C1556" s="428" t="s">
        <v>954</v>
      </c>
      <c r="D1556" s="428" t="s">
        <v>4297</v>
      </c>
      <c r="E1556" s="54" t="s">
        <v>4298</v>
      </c>
      <c r="F1556" s="54" t="s">
        <v>1121</v>
      </c>
      <c r="G1556" s="54">
        <v>51</v>
      </c>
      <c r="H1556" s="54">
        <v>0</v>
      </c>
      <c r="I1556" s="54" t="s">
        <v>43</v>
      </c>
      <c r="J1556" s="54" t="s">
        <v>60</v>
      </c>
    </row>
    <row r="1557" spans="1:10" ht="12.75" customHeight="1" x14ac:dyDescent="0.35">
      <c r="A1557" s="428" t="s">
        <v>955</v>
      </c>
      <c r="B1557" s="429">
        <v>35</v>
      </c>
      <c r="C1557" s="428" t="s">
        <v>954</v>
      </c>
      <c r="D1557" s="428" t="s">
        <v>4299</v>
      </c>
      <c r="E1557" s="54" t="s">
        <v>4300</v>
      </c>
      <c r="F1557" s="54" t="s">
        <v>1121</v>
      </c>
      <c r="G1557" s="54">
        <v>40</v>
      </c>
      <c r="H1557" s="54">
        <v>0</v>
      </c>
      <c r="I1557" s="54" t="s">
        <v>43</v>
      </c>
      <c r="J1557" s="54" t="s">
        <v>60</v>
      </c>
    </row>
    <row r="1558" spans="1:10" ht="12.75" customHeight="1" x14ac:dyDescent="0.35">
      <c r="A1558" s="428" t="s">
        <v>955</v>
      </c>
      <c r="B1558" s="429">
        <v>36</v>
      </c>
      <c r="C1558" s="428" t="s">
        <v>954</v>
      </c>
      <c r="D1558" s="428" t="s">
        <v>4301</v>
      </c>
      <c r="E1558" s="54" t="s">
        <v>4302</v>
      </c>
      <c r="F1558" s="54" t="s">
        <v>1121</v>
      </c>
      <c r="G1558" s="54">
        <v>20</v>
      </c>
      <c r="H1558" s="54">
        <v>0</v>
      </c>
      <c r="I1558" s="54" t="s">
        <v>44</v>
      </c>
      <c r="J1558" s="54" t="s">
        <v>60</v>
      </c>
    </row>
    <row r="1559" spans="1:10" ht="12.75" customHeight="1" x14ac:dyDescent="0.35">
      <c r="A1559" s="428" t="s">
        <v>955</v>
      </c>
      <c r="B1559" s="429">
        <v>37</v>
      </c>
      <c r="C1559" s="428" t="s">
        <v>954</v>
      </c>
      <c r="D1559" s="428" t="s">
        <v>4303</v>
      </c>
      <c r="E1559" s="54" t="s">
        <v>4304</v>
      </c>
      <c r="F1559" s="54" t="s">
        <v>1121</v>
      </c>
      <c r="G1559" s="54">
        <v>30</v>
      </c>
      <c r="H1559" s="54">
        <v>0</v>
      </c>
      <c r="I1559" s="54" t="s">
        <v>44</v>
      </c>
      <c r="J1559" s="54" t="s">
        <v>60</v>
      </c>
    </row>
    <row r="1560" spans="1:10" ht="12.75" customHeight="1" x14ac:dyDescent="0.35">
      <c r="A1560" s="428" t="s">
        <v>955</v>
      </c>
      <c r="B1560" s="429">
        <v>38</v>
      </c>
      <c r="C1560" s="428" t="s">
        <v>954</v>
      </c>
      <c r="D1560" s="428" t="s">
        <v>4305</v>
      </c>
      <c r="E1560" s="54" t="s">
        <v>4306</v>
      </c>
      <c r="F1560" s="54" t="s">
        <v>1121</v>
      </c>
      <c r="G1560" s="54">
        <v>40</v>
      </c>
      <c r="H1560" s="54">
        <v>0</v>
      </c>
      <c r="I1560" s="54" t="s">
        <v>43</v>
      </c>
      <c r="J1560" s="54" t="s">
        <v>60</v>
      </c>
    </row>
    <row r="1561" spans="1:10" ht="12.75" customHeight="1" x14ac:dyDescent="0.35">
      <c r="A1561" s="428" t="s">
        <v>955</v>
      </c>
      <c r="B1561" s="429">
        <v>39</v>
      </c>
      <c r="C1561" s="428" t="s">
        <v>954</v>
      </c>
      <c r="D1561" s="428" t="s">
        <v>4307</v>
      </c>
      <c r="E1561" s="54" t="s">
        <v>4308</v>
      </c>
      <c r="F1561" s="54" t="s">
        <v>1121</v>
      </c>
      <c r="G1561" s="54">
        <v>25</v>
      </c>
      <c r="H1561" s="54">
        <v>0</v>
      </c>
      <c r="I1561" s="54" t="s">
        <v>44</v>
      </c>
      <c r="J1561" s="54" t="s">
        <v>60</v>
      </c>
    </row>
    <row r="1562" spans="1:10" ht="12.75" customHeight="1" x14ac:dyDescent="0.35">
      <c r="A1562" s="428" t="s">
        <v>955</v>
      </c>
      <c r="B1562" s="429">
        <v>40</v>
      </c>
      <c r="C1562" s="428" t="s">
        <v>954</v>
      </c>
      <c r="D1562" s="428" t="s">
        <v>4309</v>
      </c>
      <c r="E1562" s="54" t="s">
        <v>4310</v>
      </c>
      <c r="F1562" s="54" t="s">
        <v>1121</v>
      </c>
      <c r="G1562" s="54">
        <v>30</v>
      </c>
      <c r="H1562" s="54">
        <v>0</v>
      </c>
      <c r="I1562" s="54" t="s">
        <v>44</v>
      </c>
      <c r="J1562" s="54" t="s">
        <v>60</v>
      </c>
    </row>
    <row r="1563" spans="1:10" ht="12.75" customHeight="1" x14ac:dyDescent="0.35">
      <c r="A1563" s="428" t="s">
        <v>955</v>
      </c>
      <c r="B1563" s="429">
        <v>41</v>
      </c>
      <c r="C1563" s="428" t="s">
        <v>954</v>
      </c>
      <c r="D1563" s="428" t="s">
        <v>4311</v>
      </c>
      <c r="E1563" s="54" t="s">
        <v>4312</v>
      </c>
      <c r="F1563" s="54" t="s">
        <v>1121</v>
      </c>
      <c r="G1563" s="54">
        <v>22</v>
      </c>
      <c r="H1563" s="54">
        <v>0</v>
      </c>
      <c r="I1563" s="54" t="s">
        <v>44</v>
      </c>
      <c r="J1563" s="54" t="s">
        <v>60</v>
      </c>
    </row>
    <row r="1564" spans="1:10" ht="12.75" customHeight="1" x14ac:dyDescent="0.35">
      <c r="A1564" s="428" t="s">
        <v>955</v>
      </c>
      <c r="B1564" s="429">
        <v>42</v>
      </c>
      <c r="C1564" s="428" t="s">
        <v>954</v>
      </c>
      <c r="D1564" s="428" t="s">
        <v>4313</v>
      </c>
      <c r="E1564" s="54" t="s">
        <v>4314</v>
      </c>
      <c r="F1564" s="54" t="s">
        <v>1121</v>
      </c>
      <c r="G1564" s="54">
        <v>30</v>
      </c>
      <c r="H1564" s="54">
        <v>0</v>
      </c>
      <c r="I1564" s="54" t="s">
        <v>44</v>
      </c>
      <c r="J1564" s="54" t="s">
        <v>60</v>
      </c>
    </row>
    <row r="1565" spans="1:10" ht="12.75" customHeight="1" x14ac:dyDescent="0.35">
      <c r="A1565" s="428" t="s">
        <v>955</v>
      </c>
      <c r="B1565" s="429">
        <v>43</v>
      </c>
      <c r="C1565" s="428" t="s">
        <v>954</v>
      </c>
      <c r="D1565" s="428" t="s">
        <v>4315</v>
      </c>
      <c r="E1565" s="54" t="s">
        <v>4316</v>
      </c>
      <c r="F1565" s="54" t="s">
        <v>1121</v>
      </c>
      <c r="G1565" s="54">
        <v>35</v>
      </c>
      <c r="H1565" s="54">
        <v>0</v>
      </c>
      <c r="I1565" s="54" t="s">
        <v>43</v>
      </c>
      <c r="J1565" s="54" t="s">
        <v>60</v>
      </c>
    </row>
    <row r="1566" spans="1:10" ht="12.75" customHeight="1" x14ac:dyDescent="0.35">
      <c r="A1566" s="428" t="s">
        <v>955</v>
      </c>
      <c r="B1566" s="429">
        <v>44</v>
      </c>
      <c r="C1566" s="428" t="s">
        <v>954</v>
      </c>
      <c r="D1566" s="428" t="s">
        <v>4317</v>
      </c>
      <c r="E1566" s="54" t="s">
        <v>4318</v>
      </c>
      <c r="F1566" s="54" t="s">
        <v>1140</v>
      </c>
      <c r="G1566" s="54">
        <v>20</v>
      </c>
      <c r="H1566" s="54">
        <v>0</v>
      </c>
      <c r="I1566" s="54" t="s">
        <v>43</v>
      </c>
      <c r="J1566" s="54" t="s">
        <v>60</v>
      </c>
    </row>
    <row r="1567" spans="1:10" ht="12.75" customHeight="1" x14ac:dyDescent="0.35">
      <c r="A1567" s="428" t="s">
        <v>853</v>
      </c>
      <c r="B1567" s="429">
        <v>1</v>
      </c>
      <c r="C1567" s="428" t="s">
        <v>852</v>
      </c>
      <c r="D1567" s="428" t="s">
        <v>4319</v>
      </c>
      <c r="E1567" s="54" t="s">
        <v>4320</v>
      </c>
      <c r="F1567" s="54" t="s">
        <v>1121</v>
      </c>
      <c r="G1567" s="54">
        <v>52</v>
      </c>
      <c r="H1567" s="54">
        <v>0</v>
      </c>
      <c r="I1567" s="54" t="s">
        <v>43</v>
      </c>
      <c r="J1567" s="54" t="s">
        <v>60</v>
      </c>
    </row>
    <row r="1568" spans="1:10" ht="12.75" customHeight="1" x14ac:dyDescent="0.35">
      <c r="A1568" s="428" t="s">
        <v>853</v>
      </c>
      <c r="B1568" s="429">
        <v>2</v>
      </c>
      <c r="C1568" s="428" t="s">
        <v>852</v>
      </c>
      <c r="D1568" s="428" t="s">
        <v>4321</v>
      </c>
      <c r="E1568" s="54" t="s">
        <v>4322</v>
      </c>
      <c r="F1568" s="54" t="s">
        <v>1121</v>
      </c>
      <c r="G1568" s="54">
        <v>21</v>
      </c>
      <c r="H1568" s="54">
        <v>0</v>
      </c>
      <c r="I1568" s="54" t="s">
        <v>43</v>
      </c>
      <c r="J1568" s="54" t="s">
        <v>60</v>
      </c>
    </row>
    <row r="1569" spans="1:10" ht="12.75" customHeight="1" x14ac:dyDescent="0.35">
      <c r="A1569" s="428" t="s">
        <v>853</v>
      </c>
      <c r="B1569" s="429">
        <v>3</v>
      </c>
      <c r="C1569" s="428" t="s">
        <v>852</v>
      </c>
      <c r="D1569" s="428" t="s">
        <v>4323</v>
      </c>
      <c r="E1569" s="54" t="s">
        <v>4324</v>
      </c>
      <c r="F1569" s="54" t="s">
        <v>1121</v>
      </c>
      <c r="G1569" s="54">
        <v>45</v>
      </c>
      <c r="H1569" s="54">
        <v>0</v>
      </c>
      <c r="I1569" s="54" t="s">
        <v>43</v>
      </c>
      <c r="J1569" s="54" t="s">
        <v>60</v>
      </c>
    </row>
    <row r="1570" spans="1:10" ht="12.75" customHeight="1" x14ac:dyDescent="0.35">
      <c r="A1570" s="428" t="s">
        <v>853</v>
      </c>
      <c r="B1570" s="429">
        <v>4</v>
      </c>
      <c r="C1570" s="428" t="s">
        <v>852</v>
      </c>
      <c r="D1570" s="428" t="s">
        <v>4325</v>
      </c>
      <c r="E1570" s="54" t="s">
        <v>4326</v>
      </c>
      <c r="F1570" s="54" t="s">
        <v>1121</v>
      </c>
      <c r="G1570" s="54">
        <v>52</v>
      </c>
      <c r="H1570" s="54">
        <v>0</v>
      </c>
      <c r="I1570" s="54" t="s">
        <v>43</v>
      </c>
      <c r="J1570" s="54" t="s">
        <v>60</v>
      </c>
    </row>
    <row r="1571" spans="1:10" ht="12.75" customHeight="1" x14ac:dyDescent="0.35">
      <c r="A1571" s="428" t="s">
        <v>853</v>
      </c>
      <c r="B1571" s="429">
        <v>5</v>
      </c>
      <c r="C1571" s="428" t="s">
        <v>852</v>
      </c>
      <c r="D1571" s="428" t="s">
        <v>4327</v>
      </c>
      <c r="E1571" s="54" t="s">
        <v>4328</v>
      </c>
      <c r="F1571" s="54" t="s">
        <v>1121</v>
      </c>
      <c r="G1571" s="54">
        <v>58</v>
      </c>
      <c r="H1571" s="54">
        <v>0</v>
      </c>
      <c r="I1571" s="54" t="s">
        <v>43</v>
      </c>
      <c r="J1571" s="54" t="s">
        <v>60</v>
      </c>
    </row>
    <row r="1572" spans="1:10" ht="12.75" customHeight="1" x14ac:dyDescent="0.35">
      <c r="A1572" s="428" t="s">
        <v>853</v>
      </c>
      <c r="B1572" s="429">
        <v>6</v>
      </c>
      <c r="C1572" s="428" t="s">
        <v>852</v>
      </c>
      <c r="D1572" s="428" t="s">
        <v>4329</v>
      </c>
      <c r="E1572" s="54" t="s">
        <v>4330</v>
      </c>
      <c r="F1572" s="54" t="s">
        <v>1121</v>
      </c>
      <c r="G1572" s="54">
        <v>22.5</v>
      </c>
      <c r="H1572" s="54">
        <v>0</v>
      </c>
      <c r="I1572" s="54" t="s">
        <v>43</v>
      </c>
      <c r="J1572" s="54" t="s">
        <v>60</v>
      </c>
    </row>
    <row r="1573" spans="1:10" ht="12.75" customHeight="1" x14ac:dyDescent="0.35">
      <c r="A1573" s="428" t="s">
        <v>853</v>
      </c>
      <c r="B1573" s="429">
        <v>7</v>
      </c>
      <c r="C1573" s="428" t="s">
        <v>852</v>
      </c>
      <c r="D1573" s="428" t="s">
        <v>4331</v>
      </c>
      <c r="E1573" s="54" t="s">
        <v>4332</v>
      </c>
      <c r="F1573" s="54" t="s">
        <v>1121</v>
      </c>
      <c r="G1573" s="54">
        <v>17.5</v>
      </c>
      <c r="H1573" s="54">
        <v>0</v>
      </c>
      <c r="I1573" s="54" t="s">
        <v>43</v>
      </c>
      <c r="J1573" s="54" t="s">
        <v>60</v>
      </c>
    </row>
    <row r="1574" spans="1:10" ht="12.75" customHeight="1" x14ac:dyDescent="0.35">
      <c r="A1574" s="428" t="s">
        <v>853</v>
      </c>
      <c r="B1574" s="429">
        <v>8</v>
      </c>
      <c r="C1574" s="428" t="s">
        <v>852</v>
      </c>
      <c r="D1574" s="428" t="s">
        <v>4333</v>
      </c>
      <c r="E1574" s="54" t="s">
        <v>4334</v>
      </c>
      <c r="F1574" s="54" t="s">
        <v>1121</v>
      </c>
      <c r="G1574" s="54">
        <v>34</v>
      </c>
      <c r="H1574" s="54">
        <v>0</v>
      </c>
      <c r="I1574" s="54" t="s">
        <v>43</v>
      </c>
      <c r="J1574" s="54" t="s">
        <v>60</v>
      </c>
    </row>
    <row r="1575" spans="1:10" ht="12.75" customHeight="1" x14ac:dyDescent="0.35">
      <c r="A1575" s="428" t="s">
        <v>853</v>
      </c>
      <c r="B1575" s="429">
        <v>9</v>
      </c>
      <c r="C1575" s="428" t="s">
        <v>852</v>
      </c>
      <c r="D1575" s="428" t="s">
        <v>4335</v>
      </c>
      <c r="E1575" s="54" t="s">
        <v>4336</v>
      </c>
      <c r="F1575" s="54" t="s">
        <v>1121</v>
      </c>
      <c r="G1575" s="54">
        <v>22</v>
      </c>
      <c r="H1575" s="54">
        <v>0</v>
      </c>
      <c r="I1575" s="54" t="s">
        <v>43</v>
      </c>
      <c r="J1575" s="54" t="s">
        <v>60</v>
      </c>
    </row>
    <row r="1576" spans="1:10" ht="12.75" customHeight="1" x14ac:dyDescent="0.35">
      <c r="A1576" s="428" t="s">
        <v>853</v>
      </c>
      <c r="B1576" s="429">
        <v>10</v>
      </c>
      <c r="C1576" s="428" t="s">
        <v>852</v>
      </c>
      <c r="D1576" s="428" t="s">
        <v>4337</v>
      </c>
      <c r="E1576" s="54" t="s">
        <v>4338</v>
      </c>
      <c r="F1576" s="54" t="s">
        <v>1121</v>
      </c>
      <c r="G1576" s="54">
        <v>51</v>
      </c>
      <c r="H1576" s="54">
        <v>0</v>
      </c>
      <c r="I1576" s="54" t="s">
        <v>43</v>
      </c>
      <c r="J1576" s="54" t="s">
        <v>60</v>
      </c>
    </row>
    <row r="1577" spans="1:10" ht="12.75" customHeight="1" x14ac:dyDescent="0.35">
      <c r="A1577" s="428" t="s">
        <v>853</v>
      </c>
      <c r="B1577" s="429">
        <v>11</v>
      </c>
      <c r="C1577" s="428" t="s">
        <v>852</v>
      </c>
      <c r="D1577" s="428" t="s">
        <v>4339</v>
      </c>
      <c r="E1577" s="54" t="s">
        <v>4340</v>
      </c>
      <c r="F1577" s="54" t="s">
        <v>1121</v>
      </c>
      <c r="G1577" s="54">
        <v>38.5</v>
      </c>
      <c r="H1577" s="54">
        <v>0</v>
      </c>
      <c r="I1577" s="54" t="s">
        <v>43</v>
      </c>
      <c r="J1577" s="54" t="s">
        <v>60</v>
      </c>
    </row>
    <row r="1578" spans="1:10" ht="12.75" customHeight="1" x14ac:dyDescent="0.35">
      <c r="A1578" s="428" t="s">
        <v>853</v>
      </c>
      <c r="B1578" s="429">
        <v>12</v>
      </c>
      <c r="C1578" s="428" t="s">
        <v>852</v>
      </c>
      <c r="D1578" s="428" t="s">
        <v>4341</v>
      </c>
      <c r="E1578" s="54" t="s">
        <v>4342</v>
      </c>
      <c r="F1578" s="54" t="s">
        <v>1121</v>
      </c>
      <c r="G1578" s="54">
        <v>44</v>
      </c>
      <c r="H1578" s="54">
        <v>0</v>
      </c>
      <c r="I1578" s="54" t="s">
        <v>43</v>
      </c>
      <c r="J1578" s="54" t="s">
        <v>60</v>
      </c>
    </row>
    <row r="1579" spans="1:10" ht="12.75" customHeight="1" x14ac:dyDescent="0.35">
      <c r="A1579" s="428" t="s">
        <v>853</v>
      </c>
      <c r="B1579" s="429">
        <v>13</v>
      </c>
      <c r="C1579" s="428" t="s">
        <v>852</v>
      </c>
      <c r="D1579" s="428" t="s">
        <v>4343</v>
      </c>
      <c r="E1579" s="54" t="s">
        <v>4344</v>
      </c>
      <c r="F1579" s="54" t="s">
        <v>1121</v>
      </c>
      <c r="G1579" s="54">
        <v>31.5</v>
      </c>
      <c r="H1579" s="54">
        <v>0</v>
      </c>
      <c r="I1579" s="54" t="s">
        <v>43</v>
      </c>
      <c r="J1579" s="54" t="s">
        <v>60</v>
      </c>
    </row>
    <row r="1580" spans="1:10" ht="12.75" customHeight="1" x14ac:dyDescent="0.35">
      <c r="A1580" s="428" t="s">
        <v>853</v>
      </c>
      <c r="B1580" s="429">
        <v>14</v>
      </c>
      <c r="C1580" s="428" t="s">
        <v>852</v>
      </c>
      <c r="D1580" s="428" t="s">
        <v>4345</v>
      </c>
      <c r="E1580" s="54" t="s">
        <v>4346</v>
      </c>
      <c r="F1580" s="54" t="s">
        <v>1121</v>
      </c>
      <c r="G1580" s="54">
        <v>35</v>
      </c>
      <c r="H1580" s="54">
        <v>0</v>
      </c>
      <c r="I1580" s="54" t="s">
        <v>43</v>
      </c>
      <c r="J1580" s="54" t="s">
        <v>60</v>
      </c>
    </row>
    <row r="1581" spans="1:10" ht="12.75" customHeight="1" x14ac:dyDescent="0.35">
      <c r="A1581" s="428" t="s">
        <v>853</v>
      </c>
      <c r="B1581" s="429">
        <v>15</v>
      </c>
      <c r="C1581" s="428" t="s">
        <v>852</v>
      </c>
      <c r="D1581" s="428" t="s">
        <v>4347</v>
      </c>
      <c r="E1581" s="54" t="s">
        <v>4348</v>
      </c>
      <c r="F1581" s="54" t="s">
        <v>1121</v>
      </c>
      <c r="G1581" s="54">
        <v>18.5</v>
      </c>
      <c r="H1581" s="54">
        <v>0</v>
      </c>
      <c r="I1581" s="54" t="s">
        <v>43</v>
      </c>
      <c r="J1581" s="54" t="s">
        <v>60</v>
      </c>
    </row>
    <row r="1582" spans="1:10" ht="12.75" customHeight="1" x14ac:dyDescent="0.35">
      <c r="A1582" s="428" t="s">
        <v>853</v>
      </c>
      <c r="B1582" s="429">
        <v>16</v>
      </c>
      <c r="C1582" s="428" t="s">
        <v>852</v>
      </c>
      <c r="D1582" s="428" t="s">
        <v>4349</v>
      </c>
      <c r="E1582" s="54" t="s">
        <v>1550</v>
      </c>
      <c r="F1582" s="54" t="s">
        <v>1121</v>
      </c>
      <c r="G1582" s="54">
        <v>54</v>
      </c>
      <c r="H1582" s="54">
        <v>0</v>
      </c>
      <c r="I1582" s="54" t="s">
        <v>43</v>
      </c>
      <c r="J1582" s="54" t="s">
        <v>60</v>
      </c>
    </row>
    <row r="1583" spans="1:10" ht="12.75" customHeight="1" x14ac:dyDescent="0.35">
      <c r="A1583" s="428" t="s">
        <v>853</v>
      </c>
      <c r="B1583" s="429">
        <v>17</v>
      </c>
      <c r="C1583" s="428" t="s">
        <v>852</v>
      </c>
      <c r="D1583" s="428" t="s">
        <v>4350</v>
      </c>
      <c r="E1583" s="54" t="s">
        <v>4351</v>
      </c>
      <c r="F1583" s="54" t="s">
        <v>1121</v>
      </c>
      <c r="G1583" s="54">
        <v>52</v>
      </c>
      <c r="H1583" s="54">
        <v>0</v>
      </c>
      <c r="I1583" s="54" t="s">
        <v>43</v>
      </c>
      <c r="J1583" s="54" t="s">
        <v>60</v>
      </c>
    </row>
    <row r="1584" spans="1:10" ht="12.75" customHeight="1" x14ac:dyDescent="0.35">
      <c r="A1584" s="428" t="s">
        <v>853</v>
      </c>
      <c r="B1584" s="429">
        <v>18</v>
      </c>
      <c r="C1584" s="428" t="s">
        <v>852</v>
      </c>
      <c r="D1584" s="428" t="s">
        <v>4352</v>
      </c>
      <c r="E1584" s="54" t="s">
        <v>4353</v>
      </c>
      <c r="F1584" s="54" t="s">
        <v>1121</v>
      </c>
      <c r="G1584" s="54">
        <v>50</v>
      </c>
      <c r="H1584" s="54">
        <v>0</v>
      </c>
      <c r="I1584" s="54" t="s">
        <v>43</v>
      </c>
      <c r="J1584" s="54" t="s">
        <v>60</v>
      </c>
    </row>
    <row r="1585" spans="1:10" ht="12.75" customHeight="1" x14ac:dyDescent="0.35">
      <c r="A1585" s="428" t="s">
        <v>853</v>
      </c>
      <c r="B1585" s="429">
        <v>19</v>
      </c>
      <c r="C1585" s="428" t="s">
        <v>852</v>
      </c>
      <c r="D1585" s="428" t="s">
        <v>4354</v>
      </c>
      <c r="E1585" s="54" t="s">
        <v>4355</v>
      </c>
      <c r="F1585" s="54" t="s">
        <v>1121</v>
      </c>
      <c r="G1585" s="54">
        <v>26</v>
      </c>
      <c r="H1585" s="54">
        <v>0</v>
      </c>
      <c r="I1585" s="54" t="s">
        <v>43</v>
      </c>
      <c r="J1585" s="54" t="s">
        <v>60</v>
      </c>
    </row>
    <row r="1586" spans="1:10" ht="12.75" customHeight="1" x14ac:dyDescent="0.35">
      <c r="A1586" s="428" t="s">
        <v>853</v>
      </c>
      <c r="B1586" s="429">
        <v>20</v>
      </c>
      <c r="C1586" s="428" t="s">
        <v>852</v>
      </c>
      <c r="D1586" s="428" t="s">
        <v>4356</v>
      </c>
      <c r="E1586" s="54" t="s">
        <v>4357</v>
      </c>
      <c r="F1586" s="54" t="s">
        <v>1121</v>
      </c>
      <c r="G1586" s="54">
        <v>58</v>
      </c>
      <c r="H1586" s="54">
        <v>0</v>
      </c>
      <c r="I1586" s="54" t="s">
        <v>43</v>
      </c>
      <c r="J1586" s="54" t="s">
        <v>60</v>
      </c>
    </row>
    <row r="1587" spans="1:10" ht="12.75" customHeight="1" x14ac:dyDescent="0.35">
      <c r="A1587" s="428" t="s">
        <v>853</v>
      </c>
      <c r="B1587" s="429">
        <v>21</v>
      </c>
      <c r="C1587" s="428" t="s">
        <v>852</v>
      </c>
      <c r="D1587" s="428" t="s">
        <v>4358</v>
      </c>
      <c r="E1587" s="54" t="s">
        <v>4359</v>
      </c>
      <c r="F1587" s="54" t="s">
        <v>1121</v>
      </c>
      <c r="G1587" s="54">
        <v>43</v>
      </c>
      <c r="H1587" s="54">
        <v>0</v>
      </c>
      <c r="I1587" s="54" t="s">
        <v>43</v>
      </c>
      <c r="J1587" s="54" t="s">
        <v>60</v>
      </c>
    </row>
    <row r="1588" spans="1:10" ht="12.75" customHeight="1" x14ac:dyDescent="0.35">
      <c r="A1588" s="428" t="s">
        <v>853</v>
      </c>
      <c r="B1588" s="429">
        <v>22</v>
      </c>
      <c r="C1588" s="428" t="s">
        <v>852</v>
      </c>
      <c r="D1588" s="428" t="s">
        <v>4360</v>
      </c>
      <c r="E1588" s="54" t="s">
        <v>4361</v>
      </c>
      <c r="F1588" s="54" t="s">
        <v>1121</v>
      </c>
      <c r="G1588" s="54">
        <v>35.5</v>
      </c>
      <c r="H1588" s="54">
        <v>0</v>
      </c>
      <c r="I1588" s="54" t="s">
        <v>43</v>
      </c>
      <c r="J1588" s="54" t="s">
        <v>60</v>
      </c>
    </row>
    <row r="1589" spans="1:10" ht="12.75" customHeight="1" x14ac:dyDescent="0.35">
      <c r="A1589" s="428" t="s">
        <v>853</v>
      </c>
      <c r="B1589" s="429">
        <v>23</v>
      </c>
      <c r="C1589" s="428" t="s">
        <v>852</v>
      </c>
      <c r="D1589" s="428" t="s">
        <v>4362</v>
      </c>
      <c r="E1589" s="54" t="s">
        <v>4363</v>
      </c>
      <c r="F1589" s="54" t="s">
        <v>1121</v>
      </c>
      <c r="G1589" s="54">
        <v>43.5</v>
      </c>
      <c r="H1589" s="54">
        <v>0</v>
      </c>
      <c r="I1589" s="54" t="s">
        <v>43</v>
      </c>
      <c r="J1589" s="54" t="s">
        <v>60</v>
      </c>
    </row>
    <row r="1590" spans="1:10" ht="12.75" customHeight="1" x14ac:dyDescent="0.35">
      <c r="A1590" s="428" t="s">
        <v>853</v>
      </c>
      <c r="B1590" s="429">
        <v>24</v>
      </c>
      <c r="C1590" s="428" t="s">
        <v>852</v>
      </c>
      <c r="D1590" s="428" t="s">
        <v>4364</v>
      </c>
      <c r="E1590" s="54" t="s">
        <v>4365</v>
      </c>
      <c r="F1590" s="54" t="s">
        <v>1121</v>
      </c>
      <c r="G1590" s="54">
        <v>17</v>
      </c>
      <c r="H1590" s="54">
        <v>0</v>
      </c>
      <c r="I1590" s="54" t="s">
        <v>43</v>
      </c>
      <c r="J1590" s="54" t="s">
        <v>60</v>
      </c>
    </row>
    <row r="1591" spans="1:10" ht="12.75" customHeight="1" x14ac:dyDescent="0.35">
      <c r="A1591" s="428" t="s">
        <v>853</v>
      </c>
      <c r="B1591" s="429">
        <v>25</v>
      </c>
      <c r="C1591" s="428" t="s">
        <v>852</v>
      </c>
      <c r="D1591" s="428" t="s">
        <v>4366</v>
      </c>
      <c r="E1591" s="54" t="s">
        <v>4367</v>
      </c>
      <c r="F1591" s="54" t="s">
        <v>1121</v>
      </c>
      <c r="G1591" s="54">
        <v>48</v>
      </c>
      <c r="H1591" s="54">
        <v>0</v>
      </c>
      <c r="I1591" s="54" t="s">
        <v>43</v>
      </c>
      <c r="J1591" s="54" t="s">
        <v>60</v>
      </c>
    </row>
    <row r="1592" spans="1:10" ht="12.75" customHeight="1" x14ac:dyDescent="0.35">
      <c r="A1592" s="428" t="s">
        <v>853</v>
      </c>
      <c r="B1592" s="429">
        <v>26</v>
      </c>
      <c r="C1592" s="428" t="s">
        <v>852</v>
      </c>
      <c r="D1592" s="428" t="s">
        <v>4368</v>
      </c>
      <c r="E1592" s="54" t="s">
        <v>4369</v>
      </c>
      <c r="F1592" s="54" t="s">
        <v>1121</v>
      </c>
      <c r="G1592" s="54">
        <v>13.5</v>
      </c>
      <c r="H1592" s="54">
        <v>0</v>
      </c>
      <c r="I1592" s="54" t="s">
        <v>45</v>
      </c>
      <c r="J1592" s="54" t="s">
        <v>60</v>
      </c>
    </row>
    <row r="1593" spans="1:10" ht="12.75" customHeight="1" x14ac:dyDescent="0.35">
      <c r="A1593" s="428" t="s">
        <v>853</v>
      </c>
      <c r="B1593" s="429">
        <v>27</v>
      </c>
      <c r="C1593" s="428" t="s">
        <v>852</v>
      </c>
      <c r="D1593" s="428" t="s">
        <v>4370</v>
      </c>
      <c r="E1593" s="54" t="s">
        <v>4371</v>
      </c>
      <c r="F1593" s="54" t="s">
        <v>1121</v>
      </c>
      <c r="G1593" s="54">
        <v>25.5</v>
      </c>
      <c r="H1593" s="54">
        <v>0</v>
      </c>
      <c r="I1593" s="54" t="s">
        <v>43</v>
      </c>
      <c r="J1593" s="54" t="s">
        <v>60</v>
      </c>
    </row>
    <row r="1594" spans="1:10" ht="12.75" customHeight="1" x14ac:dyDescent="0.35">
      <c r="A1594" s="428" t="s">
        <v>853</v>
      </c>
      <c r="B1594" s="429">
        <v>28</v>
      </c>
      <c r="C1594" s="428" t="s">
        <v>852</v>
      </c>
      <c r="D1594" s="428" t="s">
        <v>4372</v>
      </c>
      <c r="E1594" s="54" t="s">
        <v>4373</v>
      </c>
      <c r="F1594" s="54" t="s">
        <v>1121</v>
      </c>
      <c r="G1594" s="54">
        <v>35.5</v>
      </c>
      <c r="H1594" s="54">
        <v>0</v>
      </c>
      <c r="I1594" s="54" t="s">
        <v>43</v>
      </c>
      <c r="J1594" s="54" t="s">
        <v>60</v>
      </c>
    </row>
    <row r="1595" spans="1:10" ht="12.75" customHeight="1" x14ac:dyDescent="0.35">
      <c r="A1595" s="428" t="s">
        <v>853</v>
      </c>
      <c r="B1595" s="429">
        <v>29</v>
      </c>
      <c r="C1595" s="428" t="s">
        <v>852</v>
      </c>
      <c r="D1595" s="428" t="s">
        <v>4374</v>
      </c>
      <c r="E1595" s="54" t="s">
        <v>4375</v>
      </c>
      <c r="F1595" s="54" t="s">
        <v>1121</v>
      </c>
      <c r="G1595" s="54">
        <v>18.5</v>
      </c>
      <c r="H1595" s="54">
        <v>0</v>
      </c>
      <c r="I1595" s="54" t="s">
        <v>43</v>
      </c>
      <c r="J1595" s="54" t="s">
        <v>60</v>
      </c>
    </row>
    <row r="1596" spans="1:10" ht="12.75" customHeight="1" x14ac:dyDescent="0.35">
      <c r="A1596" s="428" t="s">
        <v>853</v>
      </c>
      <c r="B1596" s="429">
        <v>30</v>
      </c>
      <c r="C1596" s="428" t="s">
        <v>852</v>
      </c>
      <c r="D1596" s="428" t="s">
        <v>4376</v>
      </c>
      <c r="E1596" s="54" t="s">
        <v>4377</v>
      </c>
      <c r="F1596" s="54" t="s">
        <v>1121</v>
      </c>
      <c r="G1596" s="54">
        <v>35.5</v>
      </c>
      <c r="H1596" s="54">
        <v>0</v>
      </c>
      <c r="I1596" s="54" t="s">
        <v>43</v>
      </c>
      <c r="J1596" s="54" t="s">
        <v>60</v>
      </c>
    </row>
    <row r="1597" spans="1:10" ht="12.75" customHeight="1" x14ac:dyDescent="0.35">
      <c r="A1597" s="428" t="s">
        <v>853</v>
      </c>
      <c r="B1597" s="429">
        <v>31</v>
      </c>
      <c r="C1597" s="428" t="s">
        <v>852</v>
      </c>
      <c r="D1597" s="428" t="s">
        <v>4378</v>
      </c>
      <c r="E1597" s="54" t="s">
        <v>4379</v>
      </c>
      <c r="F1597" s="54" t="s">
        <v>1121</v>
      </c>
      <c r="G1597" s="54">
        <v>45</v>
      </c>
      <c r="H1597" s="54">
        <v>0</v>
      </c>
      <c r="I1597" s="54" t="s">
        <v>44</v>
      </c>
      <c r="J1597" s="54" t="s">
        <v>60</v>
      </c>
    </row>
    <row r="1598" spans="1:10" ht="12.75" customHeight="1" x14ac:dyDescent="0.35">
      <c r="A1598" s="428" t="s">
        <v>853</v>
      </c>
      <c r="B1598" s="429">
        <v>32</v>
      </c>
      <c r="C1598" s="428" t="s">
        <v>852</v>
      </c>
      <c r="D1598" s="428" t="s">
        <v>4380</v>
      </c>
      <c r="E1598" s="54" t="s">
        <v>4381</v>
      </c>
      <c r="F1598" s="54" t="s">
        <v>1121</v>
      </c>
      <c r="G1598" s="54">
        <v>52</v>
      </c>
      <c r="H1598" s="54">
        <v>0</v>
      </c>
      <c r="I1598" s="54" t="s">
        <v>43</v>
      </c>
      <c r="J1598" s="54" t="s">
        <v>60</v>
      </c>
    </row>
    <row r="1599" spans="1:10" ht="12.75" customHeight="1" x14ac:dyDescent="0.35">
      <c r="A1599" s="428" t="s">
        <v>853</v>
      </c>
      <c r="B1599" s="429">
        <v>33</v>
      </c>
      <c r="C1599" s="428" t="s">
        <v>852</v>
      </c>
      <c r="D1599" s="428" t="s">
        <v>4382</v>
      </c>
      <c r="E1599" s="54" t="s">
        <v>4383</v>
      </c>
      <c r="F1599" s="54" t="s">
        <v>1121</v>
      </c>
      <c r="G1599" s="54">
        <v>17.5</v>
      </c>
      <c r="H1599" s="54">
        <v>0</v>
      </c>
      <c r="I1599" s="54" t="s">
        <v>43</v>
      </c>
      <c r="J1599" s="54" t="s">
        <v>60</v>
      </c>
    </row>
    <row r="1600" spans="1:10" ht="12.75" customHeight="1" x14ac:dyDescent="0.35">
      <c r="A1600" s="428" t="s">
        <v>853</v>
      </c>
      <c r="B1600" s="429">
        <v>34</v>
      </c>
      <c r="C1600" s="428" t="s">
        <v>852</v>
      </c>
      <c r="D1600" s="428" t="s">
        <v>4384</v>
      </c>
      <c r="E1600" s="54" t="s">
        <v>4385</v>
      </c>
      <c r="F1600" s="54" t="s">
        <v>1121</v>
      </c>
      <c r="G1600" s="54">
        <v>10</v>
      </c>
      <c r="H1600" s="54">
        <v>0</v>
      </c>
      <c r="I1600" s="54" t="s">
        <v>44</v>
      </c>
      <c r="J1600" s="54" t="s">
        <v>60</v>
      </c>
    </row>
    <row r="1601" spans="1:10" ht="12.75" customHeight="1" x14ac:dyDescent="0.35">
      <c r="A1601" s="428" t="s">
        <v>853</v>
      </c>
      <c r="B1601" s="429">
        <v>35</v>
      </c>
      <c r="C1601" s="428" t="s">
        <v>852</v>
      </c>
      <c r="D1601" s="428" t="s">
        <v>4386</v>
      </c>
      <c r="E1601" s="54" t="s">
        <v>4387</v>
      </c>
      <c r="F1601" s="54" t="s">
        <v>1121</v>
      </c>
      <c r="G1601" s="54">
        <v>16</v>
      </c>
      <c r="H1601" s="54">
        <v>0</v>
      </c>
      <c r="I1601" s="54" t="s">
        <v>43</v>
      </c>
      <c r="J1601" s="54" t="s">
        <v>60</v>
      </c>
    </row>
    <row r="1602" spans="1:10" ht="12.75" customHeight="1" x14ac:dyDescent="0.35">
      <c r="A1602" s="428" t="s">
        <v>853</v>
      </c>
      <c r="B1602" s="429">
        <v>36</v>
      </c>
      <c r="C1602" s="428" t="s">
        <v>852</v>
      </c>
      <c r="D1602" s="428" t="s">
        <v>4388</v>
      </c>
      <c r="E1602" s="54" t="s">
        <v>4389</v>
      </c>
      <c r="F1602" s="54" t="s">
        <v>1121</v>
      </c>
      <c r="G1602" s="54">
        <v>38</v>
      </c>
      <c r="H1602" s="54">
        <v>0</v>
      </c>
      <c r="I1602" s="54" t="s">
        <v>43</v>
      </c>
      <c r="J1602" s="54" t="s">
        <v>60</v>
      </c>
    </row>
    <row r="1603" spans="1:10" ht="12.75" customHeight="1" x14ac:dyDescent="0.35">
      <c r="A1603" s="428" t="s">
        <v>853</v>
      </c>
      <c r="B1603" s="429">
        <v>37</v>
      </c>
      <c r="C1603" s="428" t="s">
        <v>852</v>
      </c>
      <c r="D1603" s="428" t="s">
        <v>4390</v>
      </c>
      <c r="E1603" s="54" t="s">
        <v>4391</v>
      </c>
      <c r="F1603" s="54" t="s">
        <v>1121</v>
      </c>
      <c r="G1603" s="54">
        <v>22.5</v>
      </c>
      <c r="H1603" s="54">
        <v>0</v>
      </c>
      <c r="I1603" s="54" t="s">
        <v>44</v>
      </c>
      <c r="J1603" s="54" t="s">
        <v>60</v>
      </c>
    </row>
    <row r="1604" spans="1:10" ht="12.75" customHeight="1" x14ac:dyDescent="0.35">
      <c r="A1604" s="428" t="s">
        <v>853</v>
      </c>
      <c r="B1604" s="429">
        <v>38</v>
      </c>
      <c r="C1604" s="428" t="s">
        <v>852</v>
      </c>
      <c r="D1604" s="428" t="s">
        <v>4392</v>
      </c>
      <c r="E1604" s="54" t="s">
        <v>4393</v>
      </c>
      <c r="F1604" s="54" t="s">
        <v>1121</v>
      </c>
      <c r="G1604" s="54">
        <v>18</v>
      </c>
      <c r="H1604" s="54">
        <v>0</v>
      </c>
      <c r="I1604" s="54" t="s">
        <v>43</v>
      </c>
      <c r="J1604" s="54" t="s">
        <v>60</v>
      </c>
    </row>
    <row r="1605" spans="1:10" ht="12.75" customHeight="1" x14ac:dyDescent="0.35">
      <c r="A1605" s="428" t="s">
        <v>853</v>
      </c>
      <c r="B1605" s="429">
        <v>39</v>
      </c>
      <c r="C1605" s="428" t="s">
        <v>852</v>
      </c>
      <c r="D1605" s="428" t="s">
        <v>4394</v>
      </c>
      <c r="E1605" s="54" t="s">
        <v>4395</v>
      </c>
      <c r="F1605" s="54" t="s">
        <v>1121</v>
      </c>
      <c r="G1605" s="54">
        <v>11.5</v>
      </c>
      <c r="H1605" s="54">
        <v>0</v>
      </c>
      <c r="I1605" s="54" t="s">
        <v>43</v>
      </c>
      <c r="J1605" s="54" t="s">
        <v>60</v>
      </c>
    </row>
    <row r="1606" spans="1:10" ht="12.75" customHeight="1" x14ac:dyDescent="0.35">
      <c r="A1606" s="428" t="s">
        <v>853</v>
      </c>
      <c r="B1606" s="429">
        <v>40</v>
      </c>
      <c r="C1606" s="428" t="s">
        <v>852</v>
      </c>
      <c r="D1606" s="428" t="s">
        <v>4396</v>
      </c>
      <c r="E1606" s="54" t="s">
        <v>4397</v>
      </c>
      <c r="F1606" s="54" t="s">
        <v>1121</v>
      </c>
      <c r="G1606" s="54">
        <v>52</v>
      </c>
      <c r="H1606" s="54">
        <v>0</v>
      </c>
      <c r="I1606" s="54" t="s">
        <v>43</v>
      </c>
      <c r="J1606" s="54" t="s">
        <v>60</v>
      </c>
    </row>
    <row r="1607" spans="1:10" ht="12.75" customHeight="1" x14ac:dyDescent="0.35">
      <c r="A1607" s="428" t="s">
        <v>853</v>
      </c>
      <c r="B1607" s="429">
        <v>41</v>
      </c>
      <c r="C1607" s="428" t="s">
        <v>852</v>
      </c>
      <c r="D1607" s="428" t="s">
        <v>4398</v>
      </c>
      <c r="E1607" s="54" t="s">
        <v>4399</v>
      </c>
      <c r="F1607" s="54" t="s">
        <v>1121</v>
      </c>
      <c r="G1607" s="54">
        <v>35.5</v>
      </c>
      <c r="H1607" s="54">
        <v>0</v>
      </c>
      <c r="I1607" s="54" t="s">
        <v>43</v>
      </c>
      <c r="J1607" s="54" t="s">
        <v>60</v>
      </c>
    </row>
    <row r="1608" spans="1:10" ht="12.75" customHeight="1" x14ac:dyDescent="0.35">
      <c r="A1608" s="428" t="s">
        <v>853</v>
      </c>
      <c r="B1608" s="429">
        <v>42</v>
      </c>
      <c r="C1608" s="428" t="s">
        <v>852</v>
      </c>
      <c r="D1608" s="428" t="s">
        <v>4400</v>
      </c>
      <c r="E1608" s="54" t="s">
        <v>4401</v>
      </c>
      <c r="F1608" s="54" t="s">
        <v>1121</v>
      </c>
      <c r="G1608" s="54">
        <v>38</v>
      </c>
      <c r="H1608" s="54">
        <v>0</v>
      </c>
      <c r="I1608" s="54" t="s">
        <v>43</v>
      </c>
      <c r="J1608" s="54" t="s">
        <v>60</v>
      </c>
    </row>
    <row r="1609" spans="1:10" ht="12.75" customHeight="1" x14ac:dyDescent="0.35">
      <c r="A1609" s="428" t="s">
        <v>853</v>
      </c>
      <c r="B1609" s="429">
        <v>43</v>
      </c>
      <c r="C1609" s="428" t="s">
        <v>852</v>
      </c>
      <c r="D1609" s="428" t="s">
        <v>4402</v>
      </c>
      <c r="E1609" s="54" t="s">
        <v>4403</v>
      </c>
      <c r="F1609" s="54" t="s">
        <v>1121</v>
      </c>
      <c r="G1609" s="54">
        <v>41</v>
      </c>
      <c r="H1609" s="54">
        <v>0</v>
      </c>
      <c r="I1609" s="54" t="s">
        <v>43</v>
      </c>
      <c r="J1609" s="54" t="s">
        <v>60</v>
      </c>
    </row>
    <row r="1610" spans="1:10" ht="12.75" customHeight="1" x14ac:dyDescent="0.35">
      <c r="A1610" s="428" t="s">
        <v>853</v>
      </c>
      <c r="B1610" s="429">
        <v>44</v>
      </c>
      <c r="C1610" s="428" t="s">
        <v>852</v>
      </c>
      <c r="D1610" s="428" t="s">
        <v>4404</v>
      </c>
      <c r="E1610" s="54" t="s">
        <v>4405</v>
      </c>
      <c r="F1610" s="54" t="s">
        <v>1121</v>
      </c>
      <c r="G1610" s="54">
        <v>26</v>
      </c>
      <c r="H1610" s="54">
        <v>0</v>
      </c>
      <c r="I1610" s="54" t="s">
        <v>43</v>
      </c>
      <c r="J1610" s="54" t="s">
        <v>60</v>
      </c>
    </row>
    <row r="1611" spans="1:10" ht="12.75" customHeight="1" x14ac:dyDescent="0.35">
      <c r="A1611" s="428" t="s">
        <v>853</v>
      </c>
      <c r="B1611" s="429">
        <v>45</v>
      </c>
      <c r="C1611" s="428" t="s">
        <v>852</v>
      </c>
      <c r="D1611" s="428" t="s">
        <v>4406</v>
      </c>
      <c r="E1611" s="54" t="s">
        <v>4202</v>
      </c>
      <c r="F1611" s="54" t="s">
        <v>1121</v>
      </c>
      <c r="G1611" s="54">
        <v>25</v>
      </c>
      <c r="H1611" s="54">
        <v>0</v>
      </c>
      <c r="I1611" s="54" t="s">
        <v>46</v>
      </c>
      <c r="J1611" s="54" t="s">
        <v>61</v>
      </c>
    </row>
    <row r="1612" spans="1:10" ht="12.75" customHeight="1" x14ac:dyDescent="0.35">
      <c r="A1612" s="428" t="s">
        <v>853</v>
      </c>
      <c r="B1612" s="429">
        <v>46</v>
      </c>
      <c r="C1612" s="428" t="s">
        <v>852</v>
      </c>
      <c r="D1612" s="428" t="s">
        <v>4407</v>
      </c>
      <c r="E1612" s="54" t="s">
        <v>4408</v>
      </c>
      <c r="F1612" s="54" t="s">
        <v>1121</v>
      </c>
      <c r="G1612" s="54">
        <v>37.5</v>
      </c>
      <c r="H1612" s="54">
        <v>0</v>
      </c>
      <c r="I1612" s="54" t="s">
        <v>43</v>
      </c>
      <c r="J1612" s="54" t="s">
        <v>60</v>
      </c>
    </row>
    <row r="1613" spans="1:10" ht="12.75" customHeight="1" x14ac:dyDescent="0.35">
      <c r="A1613" s="428" t="s">
        <v>853</v>
      </c>
      <c r="B1613" s="429">
        <v>47</v>
      </c>
      <c r="C1613" s="428" t="s">
        <v>852</v>
      </c>
      <c r="D1613" s="428" t="s">
        <v>4409</v>
      </c>
      <c r="E1613" s="54" t="s">
        <v>4410</v>
      </c>
      <c r="F1613" s="54" t="s">
        <v>1121</v>
      </c>
      <c r="G1613" s="54">
        <v>42</v>
      </c>
      <c r="H1613" s="54">
        <v>0</v>
      </c>
      <c r="I1613" s="54" t="s">
        <v>43</v>
      </c>
      <c r="J1613" s="54" t="s">
        <v>60</v>
      </c>
    </row>
    <row r="1614" spans="1:10" ht="12.75" customHeight="1" x14ac:dyDescent="0.35">
      <c r="A1614" s="428" t="s">
        <v>853</v>
      </c>
      <c r="B1614" s="429">
        <v>48</v>
      </c>
      <c r="C1614" s="428" t="s">
        <v>852</v>
      </c>
      <c r="D1614" s="428" t="s">
        <v>4411</v>
      </c>
      <c r="E1614" s="54" t="s">
        <v>4412</v>
      </c>
      <c r="F1614" s="54" t="s">
        <v>1121</v>
      </c>
      <c r="G1614" s="54">
        <v>41</v>
      </c>
      <c r="H1614" s="54">
        <v>0</v>
      </c>
      <c r="I1614" s="54" t="s">
        <v>43</v>
      </c>
      <c r="J1614" s="54" t="s">
        <v>60</v>
      </c>
    </row>
    <row r="1615" spans="1:10" ht="12.75" customHeight="1" x14ac:dyDescent="0.35">
      <c r="A1615" s="428" t="s">
        <v>853</v>
      </c>
      <c r="B1615" s="429">
        <v>49</v>
      </c>
      <c r="C1615" s="428" t="s">
        <v>852</v>
      </c>
      <c r="D1615" s="428" t="s">
        <v>4413</v>
      </c>
      <c r="E1615" s="54" t="s">
        <v>4414</v>
      </c>
      <c r="F1615" s="54" t="s">
        <v>1121</v>
      </c>
      <c r="G1615" s="54">
        <v>52</v>
      </c>
      <c r="H1615" s="54">
        <v>0</v>
      </c>
      <c r="I1615" s="54" t="s">
        <v>43</v>
      </c>
      <c r="J1615" s="54" t="s">
        <v>60</v>
      </c>
    </row>
    <row r="1616" spans="1:10" ht="12.75" customHeight="1" x14ac:dyDescent="0.35">
      <c r="A1616" s="428" t="s">
        <v>853</v>
      </c>
      <c r="B1616" s="429">
        <v>50</v>
      </c>
      <c r="C1616" s="428" t="s">
        <v>852</v>
      </c>
      <c r="D1616" s="428" t="s">
        <v>4415</v>
      </c>
      <c r="E1616" s="54" t="s">
        <v>2567</v>
      </c>
      <c r="F1616" s="54" t="s">
        <v>1121</v>
      </c>
      <c r="G1616" s="54">
        <v>23</v>
      </c>
      <c r="H1616" s="54">
        <v>0</v>
      </c>
      <c r="I1616" s="54" t="s">
        <v>43</v>
      </c>
      <c r="J1616" s="54" t="s">
        <v>60</v>
      </c>
    </row>
    <row r="1617" spans="1:10" ht="12.75" customHeight="1" x14ac:dyDescent="0.35">
      <c r="A1617" s="428" t="s">
        <v>853</v>
      </c>
      <c r="B1617" s="429">
        <v>51</v>
      </c>
      <c r="C1617" s="428" t="s">
        <v>852</v>
      </c>
      <c r="D1617" s="428" t="s">
        <v>4416</v>
      </c>
      <c r="E1617" s="54" t="s">
        <v>2552</v>
      </c>
      <c r="F1617" s="54" t="s">
        <v>1121</v>
      </c>
      <c r="G1617" s="54">
        <v>20</v>
      </c>
      <c r="H1617" s="54">
        <v>0</v>
      </c>
      <c r="I1617" s="54" t="s">
        <v>43</v>
      </c>
      <c r="J1617" s="54" t="s">
        <v>60</v>
      </c>
    </row>
    <row r="1618" spans="1:10" ht="12.75" customHeight="1" x14ac:dyDescent="0.35">
      <c r="A1618" s="428" t="s">
        <v>853</v>
      </c>
      <c r="B1618" s="429">
        <v>52</v>
      </c>
      <c r="C1618" s="428" t="s">
        <v>852</v>
      </c>
      <c r="D1618" s="428" t="s">
        <v>4417</v>
      </c>
      <c r="E1618" s="54" t="s">
        <v>4418</v>
      </c>
      <c r="F1618" s="54" t="s">
        <v>1121</v>
      </c>
      <c r="G1618" s="54">
        <v>62</v>
      </c>
      <c r="H1618" s="54">
        <v>0</v>
      </c>
      <c r="I1618" s="54" t="s">
        <v>43</v>
      </c>
      <c r="J1618" s="54" t="s">
        <v>60</v>
      </c>
    </row>
    <row r="1619" spans="1:10" ht="12.75" customHeight="1" x14ac:dyDescent="0.35">
      <c r="A1619" s="428" t="s">
        <v>853</v>
      </c>
      <c r="B1619" s="429">
        <v>53</v>
      </c>
      <c r="C1619" s="428" t="s">
        <v>852</v>
      </c>
      <c r="D1619" s="428" t="s">
        <v>4419</v>
      </c>
      <c r="E1619" s="54" t="s">
        <v>4420</v>
      </c>
      <c r="F1619" s="54" t="s">
        <v>1121</v>
      </c>
      <c r="G1619" s="54">
        <v>33</v>
      </c>
      <c r="H1619" s="54">
        <v>0</v>
      </c>
      <c r="I1619" s="54" t="s">
        <v>43</v>
      </c>
      <c r="J1619" s="54" t="s">
        <v>60</v>
      </c>
    </row>
    <row r="1620" spans="1:10" ht="12.75" customHeight="1" x14ac:dyDescent="0.35">
      <c r="A1620" s="428" t="s">
        <v>867</v>
      </c>
      <c r="B1620" s="429">
        <v>1</v>
      </c>
      <c r="C1620" s="428" t="s">
        <v>866</v>
      </c>
      <c r="D1620" s="428" t="s">
        <v>4421</v>
      </c>
      <c r="E1620" s="54" t="s">
        <v>4422</v>
      </c>
      <c r="F1620" s="54" t="s">
        <v>1121</v>
      </c>
      <c r="G1620" s="54">
        <v>84</v>
      </c>
      <c r="H1620" s="54">
        <v>0</v>
      </c>
      <c r="I1620" s="54" t="s">
        <v>45</v>
      </c>
      <c r="J1620" s="54" t="s">
        <v>60</v>
      </c>
    </row>
    <row r="1621" spans="1:10" ht="12.75" customHeight="1" x14ac:dyDescent="0.35">
      <c r="A1621" s="428" t="s">
        <v>867</v>
      </c>
      <c r="B1621" s="429">
        <v>2</v>
      </c>
      <c r="C1621" s="428" t="s">
        <v>866</v>
      </c>
      <c r="D1621" s="428" t="s">
        <v>4423</v>
      </c>
      <c r="E1621" s="54" t="s">
        <v>4424</v>
      </c>
      <c r="F1621" s="54" t="s">
        <v>1121</v>
      </c>
      <c r="G1621" s="54">
        <v>17.5</v>
      </c>
      <c r="H1621" s="54">
        <v>0</v>
      </c>
      <c r="I1621" s="54" t="s">
        <v>45</v>
      </c>
      <c r="J1621" s="54" t="s">
        <v>60</v>
      </c>
    </row>
    <row r="1622" spans="1:10" ht="12.75" customHeight="1" x14ac:dyDescent="0.35">
      <c r="A1622" s="428" t="s">
        <v>867</v>
      </c>
      <c r="B1622" s="429">
        <v>3</v>
      </c>
      <c r="C1622" s="428" t="s">
        <v>866</v>
      </c>
      <c r="D1622" s="428" t="s">
        <v>4425</v>
      </c>
      <c r="E1622" s="54" t="s">
        <v>4426</v>
      </c>
      <c r="F1622" s="54" t="s">
        <v>1121</v>
      </c>
      <c r="G1622" s="54">
        <v>17.5</v>
      </c>
      <c r="H1622" s="54">
        <v>0</v>
      </c>
      <c r="I1622" s="54" t="s">
        <v>45</v>
      </c>
      <c r="J1622" s="54" t="s">
        <v>60</v>
      </c>
    </row>
    <row r="1623" spans="1:10" ht="12.75" customHeight="1" x14ac:dyDescent="0.35">
      <c r="A1623" s="428" t="s">
        <v>867</v>
      </c>
      <c r="B1623" s="429">
        <v>4</v>
      </c>
      <c r="C1623" s="428" t="s">
        <v>866</v>
      </c>
      <c r="D1623" s="428" t="s">
        <v>4427</v>
      </c>
      <c r="E1623" s="54" t="s">
        <v>4428</v>
      </c>
      <c r="F1623" s="54" t="s">
        <v>1121</v>
      </c>
      <c r="G1623" s="54">
        <v>22</v>
      </c>
      <c r="H1623" s="54">
        <v>0</v>
      </c>
      <c r="I1623" s="54" t="s">
        <v>45</v>
      </c>
      <c r="J1623" s="54" t="s">
        <v>60</v>
      </c>
    </row>
    <row r="1624" spans="1:10" ht="12.75" customHeight="1" x14ac:dyDescent="0.35">
      <c r="A1624" s="428" t="s">
        <v>867</v>
      </c>
      <c r="B1624" s="429">
        <v>5</v>
      </c>
      <c r="C1624" s="428" t="s">
        <v>866</v>
      </c>
      <c r="D1624" s="428" t="s">
        <v>4429</v>
      </c>
      <c r="E1624" s="54" t="s">
        <v>4430</v>
      </c>
      <c r="F1624" s="54" t="s">
        <v>1121</v>
      </c>
      <c r="G1624" s="54">
        <v>23.5</v>
      </c>
      <c r="H1624" s="54">
        <v>0</v>
      </c>
      <c r="I1624" s="54" t="s">
        <v>45</v>
      </c>
      <c r="J1624" s="54" t="s">
        <v>60</v>
      </c>
    </row>
    <row r="1625" spans="1:10" ht="12.75" customHeight="1" x14ac:dyDescent="0.35">
      <c r="A1625" s="428" t="s">
        <v>867</v>
      </c>
      <c r="B1625" s="429">
        <v>6</v>
      </c>
      <c r="C1625" s="428" t="s">
        <v>866</v>
      </c>
      <c r="D1625" s="428" t="s">
        <v>4431</v>
      </c>
      <c r="E1625" s="54" t="s">
        <v>4432</v>
      </c>
      <c r="F1625" s="54" t="s">
        <v>1121</v>
      </c>
      <c r="G1625" s="54">
        <v>18</v>
      </c>
      <c r="H1625" s="54">
        <v>0</v>
      </c>
      <c r="I1625" s="54" t="s">
        <v>45</v>
      </c>
      <c r="J1625" s="54" t="s">
        <v>60</v>
      </c>
    </row>
    <row r="1626" spans="1:10" ht="12.75" customHeight="1" x14ac:dyDescent="0.35">
      <c r="A1626" s="428" t="s">
        <v>867</v>
      </c>
      <c r="B1626" s="429">
        <v>7</v>
      </c>
      <c r="C1626" s="428" t="s">
        <v>866</v>
      </c>
      <c r="D1626" s="428" t="s">
        <v>4433</v>
      </c>
      <c r="E1626" s="54" t="s">
        <v>4434</v>
      </c>
      <c r="F1626" s="54" t="s">
        <v>1121</v>
      </c>
      <c r="G1626" s="54">
        <v>17.5</v>
      </c>
      <c r="H1626" s="54">
        <v>0</v>
      </c>
      <c r="I1626" s="54" t="s">
        <v>45</v>
      </c>
      <c r="J1626" s="54" t="s">
        <v>60</v>
      </c>
    </row>
    <row r="1627" spans="1:10" ht="12.75" customHeight="1" x14ac:dyDescent="0.35">
      <c r="A1627" s="428" t="s">
        <v>867</v>
      </c>
      <c r="B1627" s="429">
        <v>8</v>
      </c>
      <c r="C1627" s="428" t="s">
        <v>866</v>
      </c>
      <c r="D1627" s="428" t="s">
        <v>4435</v>
      </c>
      <c r="E1627" s="54" t="s">
        <v>4436</v>
      </c>
      <c r="F1627" s="54" t="s">
        <v>1121</v>
      </c>
      <c r="G1627" s="54">
        <v>38</v>
      </c>
      <c r="H1627" s="54">
        <v>0</v>
      </c>
      <c r="I1627" s="54" t="s">
        <v>45</v>
      </c>
      <c r="J1627" s="54" t="s">
        <v>60</v>
      </c>
    </row>
    <row r="1628" spans="1:10" ht="12.75" customHeight="1" x14ac:dyDescent="0.35">
      <c r="A1628" s="428" t="s">
        <v>867</v>
      </c>
      <c r="B1628" s="429">
        <v>9</v>
      </c>
      <c r="C1628" s="428" t="s">
        <v>866</v>
      </c>
      <c r="D1628" s="428" t="s">
        <v>4437</v>
      </c>
      <c r="E1628" s="54" t="s">
        <v>4438</v>
      </c>
      <c r="F1628" s="54" t="s">
        <v>1121</v>
      </c>
      <c r="G1628" s="54">
        <v>17.5</v>
      </c>
      <c r="H1628" s="54">
        <v>0</v>
      </c>
      <c r="I1628" s="54" t="s">
        <v>45</v>
      </c>
      <c r="J1628" s="54" t="s">
        <v>60</v>
      </c>
    </row>
    <row r="1629" spans="1:10" ht="12.75" customHeight="1" x14ac:dyDescent="0.35">
      <c r="A1629" s="428" t="s">
        <v>867</v>
      </c>
      <c r="B1629" s="429">
        <v>10</v>
      </c>
      <c r="C1629" s="428" t="s">
        <v>866</v>
      </c>
      <c r="D1629" s="428" t="s">
        <v>4439</v>
      </c>
      <c r="E1629" s="54" t="s">
        <v>4440</v>
      </c>
      <c r="F1629" s="54" t="s">
        <v>1121</v>
      </c>
      <c r="G1629" s="54">
        <v>25</v>
      </c>
      <c r="H1629" s="54">
        <v>0</v>
      </c>
      <c r="I1629" s="54" t="s">
        <v>45</v>
      </c>
      <c r="J1629" s="54" t="s">
        <v>60</v>
      </c>
    </row>
    <row r="1630" spans="1:10" ht="12.75" customHeight="1" x14ac:dyDescent="0.35">
      <c r="A1630" s="428" t="s">
        <v>867</v>
      </c>
      <c r="B1630" s="429">
        <v>11</v>
      </c>
      <c r="C1630" s="428" t="s">
        <v>866</v>
      </c>
      <c r="D1630" s="428" t="s">
        <v>4441</v>
      </c>
      <c r="E1630" s="54" t="s">
        <v>4442</v>
      </c>
      <c r="F1630" s="54" t="s">
        <v>1121</v>
      </c>
      <c r="G1630" s="54">
        <v>42</v>
      </c>
      <c r="H1630" s="54">
        <v>0</v>
      </c>
      <c r="I1630" s="54" t="s">
        <v>45</v>
      </c>
      <c r="J1630" s="54" t="s">
        <v>60</v>
      </c>
    </row>
    <row r="1631" spans="1:10" ht="12.75" customHeight="1" x14ac:dyDescent="0.35">
      <c r="A1631" s="428" t="s">
        <v>867</v>
      </c>
      <c r="B1631" s="429">
        <v>12</v>
      </c>
      <c r="C1631" s="428" t="s">
        <v>866</v>
      </c>
      <c r="D1631" s="428" t="s">
        <v>4443</v>
      </c>
      <c r="E1631" s="54" t="s">
        <v>4444</v>
      </c>
      <c r="F1631" s="54" t="s">
        <v>1121</v>
      </c>
      <c r="G1631" s="54">
        <v>87</v>
      </c>
      <c r="H1631" s="54">
        <v>0</v>
      </c>
      <c r="I1631" s="54" t="s">
        <v>45</v>
      </c>
      <c r="J1631" s="54" t="s">
        <v>60</v>
      </c>
    </row>
    <row r="1632" spans="1:10" ht="12.75" customHeight="1" x14ac:dyDescent="0.35">
      <c r="A1632" s="428" t="s">
        <v>867</v>
      </c>
      <c r="B1632" s="429">
        <v>13</v>
      </c>
      <c r="C1632" s="428" t="s">
        <v>866</v>
      </c>
      <c r="D1632" s="428" t="s">
        <v>4445</v>
      </c>
      <c r="E1632" s="54" t="s">
        <v>4446</v>
      </c>
      <c r="F1632" s="54" t="s">
        <v>1121</v>
      </c>
      <c r="G1632" s="54">
        <v>5</v>
      </c>
      <c r="H1632" s="54">
        <v>0</v>
      </c>
      <c r="I1632" s="54" t="s">
        <v>45</v>
      </c>
      <c r="J1632" s="54" t="s">
        <v>60</v>
      </c>
    </row>
    <row r="1633" spans="1:10" ht="12.75" customHeight="1" x14ac:dyDescent="0.35">
      <c r="A1633" s="428" t="s">
        <v>867</v>
      </c>
      <c r="B1633" s="429">
        <v>14</v>
      </c>
      <c r="C1633" s="428" t="s">
        <v>866</v>
      </c>
      <c r="D1633" s="428" t="s">
        <v>4447</v>
      </c>
      <c r="E1633" s="54" t="s">
        <v>4448</v>
      </c>
      <c r="F1633" s="54" t="s">
        <v>1121</v>
      </c>
      <c r="G1633" s="54">
        <v>22</v>
      </c>
      <c r="H1633" s="54">
        <v>0</v>
      </c>
      <c r="I1633" s="54" t="s">
        <v>45</v>
      </c>
      <c r="J1633" s="54" t="s">
        <v>60</v>
      </c>
    </row>
    <row r="1634" spans="1:10" ht="12.75" customHeight="1" x14ac:dyDescent="0.35">
      <c r="A1634" s="428" t="s">
        <v>867</v>
      </c>
      <c r="B1634" s="429">
        <v>15</v>
      </c>
      <c r="C1634" s="428" t="s">
        <v>866</v>
      </c>
      <c r="D1634" s="428" t="s">
        <v>4449</v>
      </c>
      <c r="E1634" s="54" t="s">
        <v>4450</v>
      </c>
      <c r="F1634" s="54" t="s">
        <v>1121</v>
      </c>
      <c r="G1634" s="54">
        <v>12</v>
      </c>
      <c r="H1634" s="54">
        <v>0</v>
      </c>
      <c r="I1634" s="54" t="s">
        <v>45</v>
      </c>
      <c r="J1634" s="54" t="s">
        <v>60</v>
      </c>
    </row>
    <row r="1635" spans="1:10" ht="12.75" customHeight="1" x14ac:dyDescent="0.35">
      <c r="A1635" s="428" t="s">
        <v>867</v>
      </c>
      <c r="B1635" s="429">
        <v>16</v>
      </c>
      <c r="C1635" s="428" t="s">
        <v>866</v>
      </c>
      <c r="D1635" s="428" t="s">
        <v>4451</v>
      </c>
      <c r="E1635" s="54" t="s">
        <v>4452</v>
      </c>
      <c r="F1635" s="54" t="s">
        <v>1121</v>
      </c>
      <c r="G1635" s="54">
        <v>56</v>
      </c>
      <c r="H1635" s="54">
        <v>0</v>
      </c>
      <c r="I1635" s="54" t="s">
        <v>45</v>
      </c>
      <c r="J1635" s="54" t="s">
        <v>60</v>
      </c>
    </row>
    <row r="1636" spans="1:10" ht="12.75" customHeight="1" x14ac:dyDescent="0.35">
      <c r="A1636" s="428" t="s">
        <v>867</v>
      </c>
      <c r="B1636" s="429">
        <v>17</v>
      </c>
      <c r="C1636" s="428" t="s">
        <v>866</v>
      </c>
      <c r="D1636" s="428" t="s">
        <v>4453</v>
      </c>
      <c r="E1636" s="54" t="s">
        <v>4454</v>
      </c>
      <c r="F1636" s="54" t="s">
        <v>1121</v>
      </c>
      <c r="G1636" s="54">
        <v>43.25</v>
      </c>
      <c r="H1636" s="54">
        <v>0</v>
      </c>
      <c r="I1636" s="54" t="s">
        <v>45</v>
      </c>
      <c r="J1636" s="54" t="s">
        <v>60</v>
      </c>
    </row>
    <row r="1637" spans="1:10" ht="12.75" customHeight="1" x14ac:dyDescent="0.35">
      <c r="A1637" s="428" t="s">
        <v>867</v>
      </c>
      <c r="B1637" s="429">
        <v>18</v>
      </c>
      <c r="C1637" s="428" t="s">
        <v>866</v>
      </c>
      <c r="D1637" s="428" t="s">
        <v>4455</v>
      </c>
      <c r="E1637" s="54" t="s">
        <v>4456</v>
      </c>
      <c r="F1637" s="54" t="s">
        <v>1121</v>
      </c>
      <c r="G1637" s="54">
        <v>35.25</v>
      </c>
      <c r="H1637" s="54">
        <v>0</v>
      </c>
      <c r="I1637" s="54" t="s">
        <v>45</v>
      </c>
      <c r="J1637" s="54" t="s">
        <v>60</v>
      </c>
    </row>
    <row r="1638" spans="1:10" ht="12.75" customHeight="1" x14ac:dyDescent="0.35">
      <c r="A1638" s="428" t="s">
        <v>867</v>
      </c>
      <c r="B1638" s="429">
        <v>19</v>
      </c>
      <c r="C1638" s="428" t="s">
        <v>866</v>
      </c>
      <c r="D1638" s="428" t="s">
        <v>4457</v>
      </c>
      <c r="E1638" s="54" t="s">
        <v>4458</v>
      </c>
      <c r="F1638" s="54" t="s">
        <v>1121</v>
      </c>
      <c r="G1638" s="54">
        <v>33.5</v>
      </c>
      <c r="H1638" s="54">
        <v>0</v>
      </c>
      <c r="I1638" s="54" t="s">
        <v>45</v>
      </c>
      <c r="J1638" s="54" t="s">
        <v>60</v>
      </c>
    </row>
    <row r="1639" spans="1:10" ht="12.75" customHeight="1" x14ac:dyDescent="0.35">
      <c r="A1639" s="428" t="s">
        <v>867</v>
      </c>
      <c r="B1639" s="429">
        <v>20</v>
      </c>
      <c r="C1639" s="428" t="s">
        <v>866</v>
      </c>
      <c r="D1639" s="428" t="s">
        <v>4459</v>
      </c>
      <c r="E1639" s="54" t="s">
        <v>4460</v>
      </c>
      <c r="F1639" s="54" t="s">
        <v>1121</v>
      </c>
      <c r="G1639" s="54">
        <v>10</v>
      </c>
      <c r="H1639" s="54">
        <v>0</v>
      </c>
      <c r="I1639" s="54" t="s">
        <v>45</v>
      </c>
      <c r="J1639" s="54" t="s">
        <v>60</v>
      </c>
    </row>
    <row r="1640" spans="1:10" ht="12.75" customHeight="1" x14ac:dyDescent="0.35">
      <c r="A1640" s="428" t="s">
        <v>867</v>
      </c>
      <c r="B1640" s="429">
        <v>21</v>
      </c>
      <c r="C1640" s="428" t="s">
        <v>866</v>
      </c>
      <c r="D1640" s="428" t="s">
        <v>4461</v>
      </c>
      <c r="E1640" s="54" t="s">
        <v>4462</v>
      </c>
      <c r="F1640" s="54" t="s">
        <v>1121</v>
      </c>
      <c r="G1640" s="54">
        <v>15</v>
      </c>
      <c r="H1640" s="54">
        <v>0</v>
      </c>
      <c r="I1640" s="54" t="s">
        <v>45</v>
      </c>
      <c r="J1640" s="54" t="s">
        <v>60</v>
      </c>
    </row>
    <row r="1641" spans="1:10" ht="12.75" customHeight="1" x14ac:dyDescent="0.35">
      <c r="A1641" s="428" t="s">
        <v>867</v>
      </c>
      <c r="B1641" s="429">
        <v>22</v>
      </c>
      <c r="C1641" s="428" t="s">
        <v>866</v>
      </c>
      <c r="D1641" s="428" t="s">
        <v>4463</v>
      </c>
      <c r="E1641" s="54" t="s">
        <v>4464</v>
      </c>
      <c r="F1641" s="54" t="s">
        <v>1121</v>
      </c>
      <c r="G1641" s="54">
        <v>10</v>
      </c>
      <c r="H1641" s="54">
        <v>0</v>
      </c>
      <c r="I1641" s="54" t="s">
        <v>45</v>
      </c>
      <c r="J1641" s="54" t="s">
        <v>60</v>
      </c>
    </row>
    <row r="1642" spans="1:10" ht="12.75" customHeight="1" x14ac:dyDescent="0.35">
      <c r="A1642" s="428" t="s">
        <v>867</v>
      </c>
      <c r="B1642" s="429">
        <v>23</v>
      </c>
      <c r="C1642" s="428" t="s">
        <v>866</v>
      </c>
      <c r="D1642" s="428" t="s">
        <v>4465</v>
      </c>
      <c r="E1642" s="54" t="s">
        <v>4466</v>
      </c>
      <c r="F1642" s="54" t="s">
        <v>1121</v>
      </c>
      <c r="G1642" s="54">
        <v>51.1</v>
      </c>
      <c r="H1642" s="54">
        <v>0</v>
      </c>
      <c r="I1642" s="54" t="s">
        <v>45</v>
      </c>
      <c r="J1642" s="54" t="s">
        <v>60</v>
      </c>
    </row>
    <row r="1643" spans="1:10" ht="12.75" customHeight="1" x14ac:dyDescent="0.35">
      <c r="A1643" s="428" t="s">
        <v>867</v>
      </c>
      <c r="B1643" s="429">
        <v>24</v>
      </c>
      <c r="C1643" s="428" t="s">
        <v>866</v>
      </c>
      <c r="D1643" s="428" t="s">
        <v>4467</v>
      </c>
      <c r="E1643" s="54" t="s">
        <v>4468</v>
      </c>
      <c r="F1643" s="54" t="s">
        <v>1121</v>
      </c>
      <c r="G1643" s="54">
        <v>37.75</v>
      </c>
      <c r="H1643" s="54">
        <v>0</v>
      </c>
      <c r="I1643" s="54" t="s">
        <v>45</v>
      </c>
      <c r="J1643" s="54" t="s">
        <v>60</v>
      </c>
    </row>
    <row r="1644" spans="1:10" ht="12.75" customHeight="1" x14ac:dyDescent="0.35">
      <c r="A1644" s="428" t="s">
        <v>867</v>
      </c>
      <c r="B1644" s="429">
        <v>25</v>
      </c>
      <c r="C1644" s="428" t="s">
        <v>866</v>
      </c>
      <c r="D1644" s="428" t="s">
        <v>4469</v>
      </c>
      <c r="E1644" s="54" t="s">
        <v>4470</v>
      </c>
      <c r="F1644" s="54" t="s">
        <v>1121</v>
      </c>
      <c r="G1644" s="54">
        <v>16</v>
      </c>
      <c r="H1644" s="54">
        <v>0</v>
      </c>
      <c r="I1644" s="54" t="s">
        <v>45</v>
      </c>
      <c r="J1644" s="54" t="s">
        <v>60</v>
      </c>
    </row>
    <row r="1645" spans="1:10" ht="12.75" customHeight="1" x14ac:dyDescent="0.35">
      <c r="A1645" s="428" t="s">
        <v>867</v>
      </c>
      <c r="B1645" s="429">
        <v>26</v>
      </c>
      <c r="C1645" s="428" t="s">
        <v>866</v>
      </c>
      <c r="D1645" s="428" t="s">
        <v>4471</v>
      </c>
      <c r="E1645" s="54" t="s">
        <v>4472</v>
      </c>
      <c r="F1645" s="54" t="s">
        <v>1121</v>
      </c>
      <c r="G1645" s="54">
        <v>14</v>
      </c>
      <c r="H1645" s="54">
        <v>0</v>
      </c>
      <c r="I1645" s="54" t="s">
        <v>45</v>
      </c>
      <c r="J1645" s="54" t="s">
        <v>60</v>
      </c>
    </row>
    <row r="1646" spans="1:10" ht="12.75" customHeight="1" x14ac:dyDescent="0.35">
      <c r="A1646" s="428" t="s">
        <v>867</v>
      </c>
      <c r="B1646" s="429">
        <v>27</v>
      </c>
      <c r="C1646" s="428" t="s">
        <v>866</v>
      </c>
      <c r="D1646" s="428" t="s">
        <v>4473</v>
      </c>
      <c r="E1646" s="54" t="s">
        <v>4474</v>
      </c>
      <c r="F1646" s="54" t="s">
        <v>1121</v>
      </c>
      <c r="G1646" s="54">
        <v>28</v>
      </c>
      <c r="H1646" s="54">
        <v>0</v>
      </c>
      <c r="I1646" s="54" t="s">
        <v>45</v>
      </c>
      <c r="J1646" s="54" t="s">
        <v>60</v>
      </c>
    </row>
    <row r="1647" spans="1:10" ht="12.75" customHeight="1" x14ac:dyDescent="0.35">
      <c r="A1647" s="428" t="s">
        <v>867</v>
      </c>
      <c r="B1647" s="429">
        <v>28</v>
      </c>
      <c r="C1647" s="428" t="s">
        <v>866</v>
      </c>
      <c r="D1647" s="428" t="s">
        <v>4475</v>
      </c>
      <c r="E1647" s="54" t="s">
        <v>4476</v>
      </c>
      <c r="F1647" s="54" t="s">
        <v>1121</v>
      </c>
      <c r="G1647" s="54">
        <v>37</v>
      </c>
      <c r="H1647" s="54">
        <v>0</v>
      </c>
      <c r="I1647" s="54" t="s">
        <v>45</v>
      </c>
      <c r="J1647" s="54" t="s">
        <v>60</v>
      </c>
    </row>
    <row r="1648" spans="1:10" ht="12.75" customHeight="1" x14ac:dyDescent="0.35">
      <c r="A1648" s="428" t="s">
        <v>867</v>
      </c>
      <c r="B1648" s="429">
        <v>29</v>
      </c>
      <c r="C1648" s="428" t="s">
        <v>866</v>
      </c>
      <c r="D1648" s="428" t="s">
        <v>4477</v>
      </c>
      <c r="E1648" s="54" t="s">
        <v>4478</v>
      </c>
      <c r="F1648" s="54" t="s">
        <v>1121</v>
      </c>
      <c r="G1648" s="54">
        <v>22.7</v>
      </c>
      <c r="H1648" s="54">
        <v>0</v>
      </c>
      <c r="I1648" s="54" t="s">
        <v>45</v>
      </c>
      <c r="J1648" s="54" t="s">
        <v>60</v>
      </c>
    </row>
    <row r="1649" spans="1:10" ht="12.75" customHeight="1" x14ac:dyDescent="0.35">
      <c r="A1649" s="428" t="s">
        <v>867</v>
      </c>
      <c r="B1649" s="429">
        <v>30</v>
      </c>
      <c r="C1649" s="428" t="s">
        <v>866</v>
      </c>
      <c r="D1649" s="428" t="s">
        <v>4479</v>
      </c>
      <c r="E1649" s="54" t="s">
        <v>1159</v>
      </c>
      <c r="F1649" s="54" t="s">
        <v>1121</v>
      </c>
      <c r="G1649" s="54">
        <v>56</v>
      </c>
      <c r="H1649" s="54">
        <v>0</v>
      </c>
      <c r="I1649" s="54" t="s">
        <v>45</v>
      </c>
      <c r="J1649" s="54" t="s">
        <v>60</v>
      </c>
    </row>
    <row r="1650" spans="1:10" ht="12.75" customHeight="1" x14ac:dyDescent="0.35">
      <c r="A1650" s="428" t="s">
        <v>867</v>
      </c>
      <c r="B1650" s="429">
        <v>31</v>
      </c>
      <c r="C1650" s="428" t="s">
        <v>866</v>
      </c>
      <c r="D1650" s="428" t="s">
        <v>4480</v>
      </c>
      <c r="E1650" s="54" t="s">
        <v>4481</v>
      </c>
      <c r="F1650" s="54" t="s">
        <v>1121</v>
      </c>
      <c r="G1650" s="54">
        <v>42</v>
      </c>
      <c r="H1650" s="54">
        <v>0</v>
      </c>
      <c r="I1650" s="54" t="s">
        <v>45</v>
      </c>
      <c r="J1650" s="54" t="s">
        <v>60</v>
      </c>
    </row>
    <row r="1651" spans="1:10" ht="12.75" customHeight="1" x14ac:dyDescent="0.35">
      <c r="A1651" s="428" t="s">
        <v>867</v>
      </c>
      <c r="B1651" s="429">
        <v>32</v>
      </c>
      <c r="C1651" s="428" t="s">
        <v>866</v>
      </c>
      <c r="D1651" s="428" t="s">
        <v>4482</v>
      </c>
      <c r="E1651" s="54" t="s">
        <v>4483</v>
      </c>
      <c r="F1651" s="54" t="s">
        <v>1121</v>
      </c>
      <c r="G1651" s="54">
        <v>41</v>
      </c>
      <c r="H1651" s="54">
        <v>0</v>
      </c>
      <c r="I1651" s="54" t="s">
        <v>45</v>
      </c>
      <c r="J1651" s="54" t="s">
        <v>60</v>
      </c>
    </row>
    <row r="1652" spans="1:10" ht="12.75" customHeight="1" x14ac:dyDescent="0.35">
      <c r="A1652" s="428" t="s">
        <v>867</v>
      </c>
      <c r="B1652" s="429">
        <v>33</v>
      </c>
      <c r="C1652" s="428" t="s">
        <v>866</v>
      </c>
      <c r="D1652" s="428" t="s">
        <v>4484</v>
      </c>
      <c r="E1652" s="54" t="s">
        <v>4485</v>
      </c>
      <c r="F1652" s="54" t="s">
        <v>1121</v>
      </c>
      <c r="G1652" s="54">
        <v>83</v>
      </c>
      <c r="H1652" s="54">
        <v>0</v>
      </c>
      <c r="I1652" s="54" t="s">
        <v>45</v>
      </c>
      <c r="J1652" s="54" t="s">
        <v>60</v>
      </c>
    </row>
    <row r="1653" spans="1:10" ht="12.75" customHeight="1" x14ac:dyDescent="0.35">
      <c r="A1653" s="428" t="s">
        <v>867</v>
      </c>
      <c r="B1653" s="429">
        <v>34</v>
      </c>
      <c r="C1653" s="428" t="s">
        <v>866</v>
      </c>
      <c r="D1653" s="428" t="s">
        <v>4486</v>
      </c>
      <c r="E1653" s="54" t="s">
        <v>4487</v>
      </c>
      <c r="F1653" s="54" t="s">
        <v>1121</v>
      </c>
      <c r="G1653" s="54">
        <v>27</v>
      </c>
      <c r="H1653" s="54">
        <v>0</v>
      </c>
      <c r="I1653" s="54" t="s">
        <v>45</v>
      </c>
      <c r="J1653" s="54" t="s">
        <v>60</v>
      </c>
    </row>
    <row r="1654" spans="1:10" ht="12.75" customHeight="1" x14ac:dyDescent="0.35">
      <c r="A1654" s="428" t="s">
        <v>867</v>
      </c>
      <c r="B1654" s="429">
        <v>35</v>
      </c>
      <c r="C1654" s="428" t="s">
        <v>866</v>
      </c>
      <c r="D1654" s="428" t="s">
        <v>4488</v>
      </c>
      <c r="E1654" s="54" t="s">
        <v>4489</v>
      </c>
      <c r="F1654" s="54" t="s">
        <v>1121</v>
      </c>
      <c r="G1654" s="54">
        <v>18</v>
      </c>
      <c r="H1654" s="54">
        <v>0</v>
      </c>
      <c r="I1654" s="54" t="s">
        <v>45</v>
      </c>
      <c r="J1654" s="54" t="s">
        <v>60</v>
      </c>
    </row>
    <row r="1655" spans="1:10" ht="12.75" customHeight="1" x14ac:dyDescent="0.35">
      <c r="A1655" s="428" t="s">
        <v>867</v>
      </c>
      <c r="B1655" s="429">
        <v>36</v>
      </c>
      <c r="C1655" s="428" t="s">
        <v>866</v>
      </c>
      <c r="D1655" s="428" t="s">
        <v>4490</v>
      </c>
      <c r="E1655" s="54" t="s">
        <v>4491</v>
      </c>
      <c r="F1655" s="54" t="s">
        <v>1121</v>
      </c>
      <c r="G1655" s="54">
        <v>42</v>
      </c>
      <c r="H1655" s="54">
        <v>0</v>
      </c>
      <c r="I1655" s="54" t="s">
        <v>45</v>
      </c>
      <c r="J1655" s="54" t="s">
        <v>60</v>
      </c>
    </row>
    <row r="1656" spans="1:10" ht="12.75" customHeight="1" x14ac:dyDescent="0.35">
      <c r="A1656" s="428" t="s">
        <v>867</v>
      </c>
      <c r="B1656" s="429">
        <v>37</v>
      </c>
      <c r="C1656" s="428" t="s">
        <v>866</v>
      </c>
      <c r="D1656" s="428" t="s">
        <v>4492</v>
      </c>
      <c r="E1656" s="54" t="s">
        <v>4493</v>
      </c>
      <c r="F1656" s="54" t="s">
        <v>1121</v>
      </c>
      <c r="G1656" s="54">
        <v>27</v>
      </c>
      <c r="H1656" s="54">
        <v>0</v>
      </c>
      <c r="I1656" s="54" t="s">
        <v>45</v>
      </c>
      <c r="J1656" s="54" t="s">
        <v>60</v>
      </c>
    </row>
    <row r="1657" spans="1:10" ht="12.75" customHeight="1" x14ac:dyDescent="0.35">
      <c r="A1657" s="428" t="s">
        <v>867</v>
      </c>
      <c r="B1657" s="429">
        <v>38</v>
      </c>
      <c r="C1657" s="428" t="s">
        <v>866</v>
      </c>
      <c r="D1657" s="428" t="s">
        <v>4494</v>
      </c>
      <c r="E1657" s="54" t="s">
        <v>4495</v>
      </c>
      <c r="F1657" s="54" t="s">
        <v>1121</v>
      </c>
      <c r="G1657" s="54">
        <v>46</v>
      </c>
      <c r="H1657" s="54">
        <v>0</v>
      </c>
      <c r="I1657" s="54" t="s">
        <v>45</v>
      </c>
      <c r="J1657" s="54" t="s">
        <v>60</v>
      </c>
    </row>
    <row r="1658" spans="1:10" ht="12.75" customHeight="1" x14ac:dyDescent="0.35">
      <c r="A1658" s="428" t="s">
        <v>867</v>
      </c>
      <c r="B1658" s="429">
        <v>39</v>
      </c>
      <c r="C1658" s="428" t="s">
        <v>866</v>
      </c>
      <c r="D1658" s="428" t="s">
        <v>4496</v>
      </c>
      <c r="E1658" s="54" t="s">
        <v>4497</v>
      </c>
      <c r="F1658" s="54" t="s">
        <v>1121</v>
      </c>
      <c r="G1658" s="54">
        <v>2</v>
      </c>
      <c r="H1658" s="54">
        <v>0</v>
      </c>
      <c r="I1658" s="54" t="s">
        <v>45</v>
      </c>
      <c r="J1658" s="54" t="s">
        <v>60</v>
      </c>
    </row>
    <row r="1659" spans="1:10" ht="12.75" customHeight="1" x14ac:dyDescent="0.35">
      <c r="A1659" s="428" t="s">
        <v>867</v>
      </c>
      <c r="B1659" s="429">
        <v>40</v>
      </c>
      <c r="C1659" s="428" t="s">
        <v>866</v>
      </c>
      <c r="D1659" s="428" t="s">
        <v>4498</v>
      </c>
      <c r="E1659" s="54" t="s">
        <v>4499</v>
      </c>
      <c r="F1659" s="54" t="s">
        <v>1121</v>
      </c>
      <c r="G1659" s="54">
        <v>16.5</v>
      </c>
      <c r="H1659" s="54">
        <v>0</v>
      </c>
      <c r="I1659" s="54" t="s">
        <v>45</v>
      </c>
      <c r="J1659" s="54" t="s">
        <v>60</v>
      </c>
    </row>
    <row r="1660" spans="1:10" ht="12.75" customHeight="1" x14ac:dyDescent="0.35">
      <c r="A1660" s="428" t="s">
        <v>867</v>
      </c>
      <c r="B1660" s="429">
        <v>41</v>
      </c>
      <c r="C1660" s="428" t="s">
        <v>866</v>
      </c>
      <c r="D1660" s="428" t="s">
        <v>4500</v>
      </c>
      <c r="E1660" s="54" t="s">
        <v>4501</v>
      </c>
      <c r="F1660" s="54" t="s">
        <v>1140</v>
      </c>
      <c r="G1660" s="54">
        <v>15</v>
      </c>
      <c r="H1660" s="54">
        <v>0</v>
      </c>
      <c r="I1660" s="54" t="s">
        <v>45</v>
      </c>
      <c r="J1660" s="54" t="s">
        <v>60</v>
      </c>
    </row>
    <row r="1661" spans="1:10" ht="12.75" customHeight="1" x14ac:dyDescent="0.35">
      <c r="A1661" s="428" t="s">
        <v>867</v>
      </c>
      <c r="B1661" s="429">
        <v>42</v>
      </c>
      <c r="C1661" s="428" t="s">
        <v>866</v>
      </c>
      <c r="D1661" s="428" t="s">
        <v>4502</v>
      </c>
      <c r="E1661" s="54" t="s">
        <v>4503</v>
      </c>
      <c r="F1661" s="54" t="s">
        <v>1140</v>
      </c>
      <c r="G1661" s="54">
        <v>18.600000000000001</v>
      </c>
      <c r="H1661" s="54">
        <v>0</v>
      </c>
      <c r="I1661" s="54" t="s">
        <v>45</v>
      </c>
      <c r="J1661" s="54" t="s">
        <v>60</v>
      </c>
    </row>
    <row r="1662" spans="1:10" ht="12.75" customHeight="1" x14ac:dyDescent="0.35">
      <c r="A1662" s="428" t="s">
        <v>867</v>
      </c>
      <c r="B1662" s="429">
        <v>43</v>
      </c>
      <c r="C1662" s="428" t="s">
        <v>866</v>
      </c>
      <c r="D1662" s="428" t="s">
        <v>4504</v>
      </c>
      <c r="E1662" s="54" t="s">
        <v>4505</v>
      </c>
      <c r="F1662" s="54" t="s">
        <v>1140</v>
      </c>
      <c r="G1662" s="54">
        <v>17</v>
      </c>
      <c r="H1662" s="54">
        <v>0</v>
      </c>
      <c r="I1662" s="54" t="s">
        <v>45</v>
      </c>
      <c r="J1662" s="54" t="s">
        <v>60</v>
      </c>
    </row>
    <row r="1663" spans="1:10" ht="12.75" customHeight="1" x14ac:dyDescent="0.35">
      <c r="A1663" s="428" t="s">
        <v>867</v>
      </c>
      <c r="B1663" s="429">
        <v>44</v>
      </c>
      <c r="C1663" s="428" t="s">
        <v>866</v>
      </c>
      <c r="D1663" s="428" t="s">
        <v>4506</v>
      </c>
      <c r="E1663" s="54" t="s">
        <v>4507</v>
      </c>
      <c r="F1663" s="54" t="s">
        <v>1140</v>
      </c>
      <c r="G1663" s="54">
        <v>21</v>
      </c>
      <c r="H1663" s="54">
        <v>0</v>
      </c>
      <c r="I1663" s="54" t="s">
        <v>45</v>
      </c>
      <c r="J1663" s="54" t="s">
        <v>60</v>
      </c>
    </row>
    <row r="1664" spans="1:10" ht="12.75" customHeight="1" x14ac:dyDescent="0.35">
      <c r="A1664" s="428" t="s">
        <v>867</v>
      </c>
      <c r="B1664" s="429">
        <v>45</v>
      </c>
      <c r="C1664" s="428" t="s">
        <v>866</v>
      </c>
      <c r="D1664" s="428" t="s">
        <v>4508</v>
      </c>
      <c r="E1664" s="54" t="s">
        <v>4509</v>
      </c>
      <c r="F1664" s="54" t="s">
        <v>1140</v>
      </c>
      <c r="G1664" s="54">
        <v>13.8</v>
      </c>
      <c r="H1664" s="54">
        <v>0</v>
      </c>
      <c r="I1664" s="54" t="s">
        <v>45</v>
      </c>
      <c r="J1664" s="54" t="s">
        <v>60</v>
      </c>
    </row>
    <row r="1665" spans="1:10" ht="12.75" customHeight="1" x14ac:dyDescent="0.35">
      <c r="A1665" s="428" t="s">
        <v>867</v>
      </c>
      <c r="B1665" s="429">
        <v>46</v>
      </c>
      <c r="C1665" s="428" t="s">
        <v>866</v>
      </c>
      <c r="D1665" s="428" t="s">
        <v>4510</v>
      </c>
      <c r="E1665" s="54" t="s">
        <v>4511</v>
      </c>
      <c r="F1665" s="54" t="s">
        <v>1140</v>
      </c>
      <c r="G1665" s="54">
        <v>17.8</v>
      </c>
      <c r="H1665" s="54">
        <v>0</v>
      </c>
      <c r="I1665" s="54" t="s">
        <v>45</v>
      </c>
      <c r="J1665" s="54" t="s">
        <v>60</v>
      </c>
    </row>
    <row r="1666" spans="1:10" ht="12.75" customHeight="1" x14ac:dyDescent="0.35">
      <c r="A1666" s="428" t="s">
        <v>867</v>
      </c>
      <c r="B1666" s="429">
        <v>47</v>
      </c>
      <c r="C1666" s="428" t="s">
        <v>866</v>
      </c>
      <c r="D1666" s="428" t="s">
        <v>4512</v>
      </c>
      <c r="E1666" s="54" t="s">
        <v>4513</v>
      </c>
      <c r="F1666" s="54" t="s">
        <v>1140</v>
      </c>
      <c r="G1666" s="54">
        <v>15</v>
      </c>
      <c r="H1666" s="54">
        <v>0</v>
      </c>
      <c r="I1666" s="54" t="s">
        <v>45</v>
      </c>
      <c r="J1666" s="54" t="s">
        <v>60</v>
      </c>
    </row>
    <row r="1667" spans="1:10" ht="12.75" customHeight="1" x14ac:dyDescent="0.35">
      <c r="A1667" s="428" t="s">
        <v>867</v>
      </c>
      <c r="B1667" s="429">
        <v>48</v>
      </c>
      <c r="C1667" s="428" t="s">
        <v>866</v>
      </c>
      <c r="D1667" s="428" t="s">
        <v>4514</v>
      </c>
      <c r="E1667" s="54" t="s">
        <v>4515</v>
      </c>
      <c r="F1667" s="54" t="s">
        <v>1140</v>
      </c>
      <c r="G1667" s="54">
        <v>13.8</v>
      </c>
      <c r="H1667" s="54">
        <v>0</v>
      </c>
      <c r="I1667" s="54" t="s">
        <v>45</v>
      </c>
      <c r="J1667" s="54" t="s">
        <v>60</v>
      </c>
    </row>
    <row r="1668" spans="1:10" ht="12.75" customHeight="1" x14ac:dyDescent="0.35">
      <c r="A1668" s="428" t="s">
        <v>867</v>
      </c>
      <c r="B1668" s="429">
        <v>49</v>
      </c>
      <c r="C1668" s="428" t="s">
        <v>866</v>
      </c>
      <c r="D1668" s="428" t="s">
        <v>4516</v>
      </c>
      <c r="E1668" s="54" t="s">
        <v>4517</v>
      </c>
      <c r="F1668" s="54" t="s">
        <v>1121</v>
      </c>
      <c r="G1668" s="54">
        <v>2</v>
      </c>
      <c r="H1668" s="54">
        <v>0</v>
      </c>
      <c r="I1668" s="54" t="s">
        <v>44</v>
      </c>
      <c r="J1668" s="54" t="s">
        <v>60</v>
      </c>
    </row>
    <row r="1669" spans="1:10" ht="12.75" customHeight="1" x14ac:dyDescent="0.35">
      <c r="A1669" s="428" t="s">
        <v>867</v>
      </c>
      <c r="B1669" s="429">
        <v>50</v>
      </c>
      <c r="C1669" s="428" t="s">
        <v>866</v>
      </c>
      <c r="D1669" s="428" t="s">
        <v>4518</v>
      </c>
      <c r="E1669" s="54" t="s">
        <v>4519</v>
      </c>
      <c r="F1669" s="54" t="s">
        <v>1121</v>
      </c>
      <c r="G1669" s="54">
        <v>2</v>
      </c>
      <c r="H1669" s="54">
        <v>0</v>
      </c>
      <c r="I1669" s="54" t="s">
        <v>44</v>
      </c>
      <c r="J1669" s="54" t="s">
        <v>60</v>
      </c>
    </row>
    <row r="1670" spans="1:10" ht="12.75" customHeight="1" x14ac:dyDescent="0.35">
      <c r="A1670" s="428" t="s">
        <v>867</v>
      </c>
      <c r="B1670" s="429">
        <v>51</v>
      </c>
      <c r="C1670" s="428" t="s">
        <v>866</v>
      </c>
      <c r="D1670" s="428" t="s">
        <v>4520</v>
      </c>
      <c r="E1670" s="54" t="s">
        <v>4521</v>
      </c>
      <c r="F1670" s="54" t="s">
        <v>1121</v>
      </c>
      <c r="G1670" s="54">
        <v>2</v>
      </c>
      <c r="H1670" s="54">
        <v>0</v>
      </c>
      <c r="I1670" s="54" t="s">
        <v>44</v>
      </c>
      <c r="J1670" s="54" t="s">
        <v>60</v>
      </c>
    </row>
    <row r="1671" spans="1:10" ht="12.75" customHeight="1" x14ac:dyDescent="0.35">
      <c r="A1671" s="428" t="s">
        <v>867</v>
      </c>
      <c r="B1671" s="429">
        <v>52</v>
      </c>
      <c r="C1671" s="428" t="s">
        <v>866</v>
      </c>
      <c r="D1671" s="428" t="s">
        <v>4522</v>
      </c>
      <c r="E1671" s="54" t="s">
        <v>4523</v>
      </c>
      <c r="F1671" s="54" t="s">
        <v>1121</v>
      </c>
      <c r="G1671" s="54">
        <v>2</v>
      </c>
      <c r="H1671" s="54">
        <v>0</v>
      </c>
      <c r="I1671" s="54" t="s">
        <v>44</v>
      </c>
      <c r="J1671" s="54" t="s">
        <v>60</v>
      </c>
    </row>
    <row r="1672" spans="1:10" ht="12.75" customHeight="1" x14ac:dyDescent="0.35">
      <c r="A1672" s="428" t="s">
        <v>867</v>
      </c>
      <c r="B1672" s="429">
        <v>53</v>
      </c>
      <c r="C1672" s="428" t="s">
        <v>866</v>
      </c>
      <c r="D1672" s="428" t="s">
        <v>4524</v>
      </c>
      <c r="E1672" s="54" t="s">
        <v>4525</v>
      </c>
      <c r="F1672" s="54" t="s">
        <v>1121</v>
      </c>
      <c r="G1672" s="54">
        <v>2</v>
      </c>
      <c r="H1672" s="54">
        <v>0</v>
      </c>
      <c r="I1672" s="54" t="s">
        <v>44</v>
      </c>
      <c r="J1672" s="54" t="s">
        <v>60</v>
      </c>
    </row>
    <row r="1673" spans="1:10" ht="12.75" customHeight="1" x14ac:dyDescent="0.35">
      <c r="A1673" s="428" t="s">
        <v>867</v>
      </c>
      <c r="B1673" s="429">
        <v>54</v>
      </c>
      <c r="C1673" s="428" t="s">
        <v>866</v>
      </c>
      <c r="D1673" s="428" t="s">
        <v>4526</v>
      </c>
      <c r="E1673" s="54" t="s">
        <v>4527</v>
      </c>
      <c r="F1673" s="54" t="s">
        <v>1121</v>
      </c>
      <c r="G1673" s="54">
        <v>2</v>
      </c>
      <c r="H1673" s="54">
        <v>0</v>
      </c>
      <c r="I1673" s="54" t="s">
        <v>44</v>
      </c>
      <c r="J1673" s="54" t="s">
        <v>60</v>
      </c>
    </row>
    <row r="1674" spans="1:10" ht="12.75" customHeight="1" x14ac:dyDescent="0.35">
      <c r="A1674" s="428" t="s">
        <v>1025</v>
      </c>
      <c r="B1674" s="429">
        <v>1</v>
      </c>
      <c r="C1674" s="428" t="s">
        <v>1024</v>
      </c>
      <c r="D1674" s="428" t="s">
        <v>4528</v>
      </c>
      <c r="E1674" s="54" t="s">
        <v>4529</v>
      </c>
      <c r="F1674" s="54" t="s">
        <v>1121</v>
      </c>
      <c r="G1674" s="54">
        <v>35</v>
      </c>
      <c r="H1674" s="54">
        <v>51.2</v>
      </c>
      <c r="I1674" s="54" t="s">
        <v>43</v>
      </c>
      <c r="J1674" s="54" t="s">
        <v>60</v>
      </c>
    </row>
    <row r="1675" spans="1:10" ht="12.75" customHeight="1" x14ac:dyDescent="0.35">
      <c r="A1675" s="428" t="s">
        <v>1025</v>
      </c>
      <c r="B1675" s="429">
        <v>2</v>
      </c>
      <c r="C1675" s="428" t="s">
        <v>1024</v>
      </c>
      <c r="D1675" s="428" t="s">
        <v>4530</v>
      </c>
      <c r="E1675" s="54" t="s">
        <v>4531</v>
      </c>
      <c r="F1675" s="54" t="s">
        <v>1121</v>
      </c>
      <c r="G1675" s="54">
        <v>24</v>
      </c>
      <c r="H1675" s="54">
        <v>55.5</v>
      </c>
      <c r="I1675" s="54" t="s">
        <v>43</v>
      </c>
      <c r="J1675" s="54" t="s">
        <v>60</v>
      </c>
    </row>
    <row r="1676" spans="1:10" ht="12.75" customHeight="1" x14ac:dyDescent="0.35">
      <c r="A1676" s="428" t="s">
        <v>1025</v>
      </c>
      <c r="B1676" s="429">
        <v>3</v>
      </c>
      <c r="C1676" s="428" t="s">
        <v>1024</v>
      </c>
      <c r="D1676" s="428" t="s">
        <v>4532</v>
      </c>
      <c r="E1676" s="54" t="s">
        <v>4533</v>
      </c>
      <c r="F1676" s="54" t="s">
        <v>1121</v>
      </c>
      <c r="G1676" s="54">
        <v>22</v>
      </c>
      <c r="H1676" s="54">
        <v>0</v>
      </c>
      <c r="I1676" s="54" t="s">
        <v>45</v>
      </c>
      <c r="J1676" s="54" t="s">
        <v>60</v>
      </c>
    </row>
    <row r="1677" spans="1:10" ht="12.75" customHeight="1" x14ac:dyDescent="0.35">
      <c r="A1677" s="428" t="s">
        <v>1025</v>
      </c>
      <c r="B1677" s="429">
        <v>4</v>
      </c>
      <c r="C1677" s="428" t="s">
        <v>1024</v>
      </c>
      <c r="D1677" s="428" t="s">
        <v>4534</v>
      </c>
      <c r="E1677" s="54" t="s">
        <v>4535</v>
      </c>
      <c r="F1677" s="54" t="s">
        <v>1121</v>
      </c>
      <c r="G1677" s="54">
        <v>26</v>
      </c>
      <c r="H1677" s="54">
        <v>53.5</v>
      </c>
      <c r="I1677" s="54" t="s">
        <v>43</v>
      </c>
      <c r="J1677" s="54" t="s">
        <v>60</v>
      </c>
    </row>
    <row r="1678" spans="1:10" ht="12.75" customHeight="1" x14ac:dyDescent="0.35">
      <c r="A1678" s="428" t="s">
        <v>1025</v>
      </c>
      <c r="B1678" s="429">
        <v>5</v>
      </c>
      <c r="C1678" s="428" t="s">
        <v>1024</v>
      </c>
      <c r="D1678" s="428" t="s">
        <v>4536</v>
      </c>
      <c r="E1678" s="54" t="s">
        <v>4537</v>
      </c>
      <c r="F1678" s="54" t="s">
        <v>1121</v>
      </c>
      <c r="G1678" s="54">
        <v>26</v>
      </c>
      <c r="H1678" s="54">
        <v>53.5</v>
      </c>
      <c r="I1678" s="54" t="s">
        <v>43</v>
      </c>
      <c r="J1678" s="54" t="s">
        <v>60</v>
      </c>
    </row>
    <row r="1679" spans="1:10" ht="12.75" customHeight="1" x14ac:dyDescent="0.35">
      <c r="A1679" s="428" t="s">
        <v>1025</v>
      </c>
      <c r="B1679" s="429">
        <v>6</v>
      </c>
      <c r="C1679" s="428" t="s">
        <v>1024</v>
      </c>
      <c r="D1679" s="428" t="s">
        <v>4538</v>
      </c>
      <c r="E1679" s="54" t="s">
        <v>4539</v>
      </c>
      <c r="F1679" s="54" t="s">
        <v>1121</v>
      </c>
      <c r="G1679" s="54">
        <v>26</v>
      </c>
      <c r="H1679" s="54">
        <v>53.5</v>
      </c>
      <c r="I1679" s="54" t="s">
        <v>43</v>
      </c>
      <c r="J1679" s="54" t="s">
        <v>60</v>
      </c>
    </row>
    <row r="1680" spans="1:10" ht="12.75" customHeight="1" x14ac:dyDescent="0.35">
      <c r="A1680" s="428" t="s">
        <v>1025</v>
      </c>
      <c r="B1680" s="429">
        <v>7</v>
      </c>
      <c r="C1680" s="428" t="s">
        <v>1024</v>
      </c>
      <c r="D1680" s="428" t="s">
        <v>4540</v>
      </c>
      <c r="E1680" s="54" t="s">
        <v>4541</v>
      </c>
      <c r="F1680" s="54" t="s">
        <v>1121</v>
      </c>
      <c r="G1680" s="54">
        <v>26</v>
      </c>
      <c r="H1680" s="54">
        <v>50</v>
      </c>
      <c r="I1680" s="54" t="s">
        <v>43</v>
      </c>
      <c r="J1680" s="54" t="s">
        <v>60</v>
      </c>
    </row>
    <row r="1681" spans="1:10" ht="12.75" customHeight="1" x14ac:dyDescent="0.35">
      <c r="A1681" s="428" t="s">
        <v>1025</v>
      </c>
      <c r="B1681" s="429">
        <v>8</v>
      </c>
      <c r="C1681" s="428" t="s">
        <v>1024</v>
      </c>
      <c r="D1681" s="428" t="s">
        <v>4542</v>
      </c>
      <c r="E1681" s="54" t="s">
        <v>4543</v>
      </c>
      <c r="F1681" s="54" t="s">
        <v>1121</v>
      </c>
      <c r="G1681" s="54">
        <v>26</v>
      </c>
      <c r="H1681" s="54">
        <v>54.5</v>
      </c>
      <c r="I1681" s="54" t="s">
        <v>43</v>
      </c>
      <c r="J1681" s="54" t="s">
        <v>60</v>
      </c>
    </row>
    <row r="1682" spans="1:10" ht="12.75" customHeight="1" x14ac:dyDescent="0.35">
      <c r="A1682" s="428" t="s">
        <v>1025</v>
      </c>
      <c r="B1682" s="429">
        <v>9</v>
      </c>
      <c r="C1682" s="428" t="s">
        <v>1024</v>
      </c>
      <c r="D1682" s="428" t="s">
        <v>4544</v>
      </c>
      <c r="E1682" s="54" t="s">
        <v>4545</v>
      </c>
      <c r="F1682" s="54" t="s">
        <v>1121</v>
      </c>
      <c r="G1682" s="54">
        <v>34.5</v>
      </c>
      <c r="H1682" s="54">
        <v>13.7</v>
      </c>
      <c r="I1682" s="54" t="s">
        <v>43</v>
      </c>
      <c r="J1682" s="54" t="s">
        <v>60</v>
      </c>
    </row>
    <row r="1683" spans="1:10" ht="12.75" customHeight="1" x14ac:dyDescent="0.35">
      <c r="A1683" s="428" t="s">
        <v>1025</v>
      </c>
      <c r="B1683" s="429">
        <v>10</v>
      </c>
      <c r="C1683" s="428" t="s">
        <v>1024</v>
      </c>
      <c r="D1683" s="428" t="s">
        <v>4546</v>
      </c>
      <c r="E1683" s="54" t="s">
        <v>4547</v>
      </c>
      <c r="F1683" s="54" t="s">
        <v>1121</v>
      </c>
      <c r="G1683" s="54">
        <v>26</v>
      </c>
      <c r="H1683" s="54">
        <v>53.5</v>
      </c>
      <c r="I1683" s="54" t="s">
        <v>43</v>
      </c>
      <c r="J1683" s="54" t="s">
        <v>60</v>
      </c>
    </row>
    <row r="1684" spans="1:10" ht="12.75" customHeight="1" x14ac:dyDescent="0.35">
      <c r="A1684" s="428" t="s">
        <v>1025</v>
      </c>
      <c r="B1684" s="429">
        <v>11</v>
      </c>
      <c r="C1684" s="428" t="s">
        <v>1024</v>
      </c>
      <c r="D1684" s="428" t="s">
        <v>4548</v>
      </c>
      <c r="E1684" s="54" t="s">
        <v>4549</v>
      </c>
      <c r="F1684" s="54" t="s">
        <v>1121</v>
      </c>
      <c r="G1684" s="54">
        <v>35</v>
      </c>
      <c r="H1684" s="54">
        <v>44.2</v>
      </c>
      <c r="I1684" s="54" t="s">
        <v>43</v>
      </c>
      <c r="J1684" s="54" t="s">
        <v>60</v>
      </c>
    </row>
    <row r="1685" spans="1:10" ht="12.75" customHeight="1" x14ac:dyDescent="0.35">
      <c r="A1685" s="428" t="s">
        <v>1025</v>
      </c>
      <c r="B1685" s="429">
        <v>12</v>
      </c>
      <c r="C1685" s="428" t="s">
        <v>1024</v>
      </c>
      <c r="D1685" s="428" t="s">
        <v>4550</v>
      </c>
      <c r="E1685" s="54" t="s">
        <v>4551</v>
      </c>
      <c r="F1685" s="54" t="s">
        <v>1121</v>
      </c>
      <c r="G1685" s="54">
        <v>24</v>
      </c>
      <c r="H1685" s="54">
        <v>55.5</v>
      </c>
      <c r="I1685" s="54" t="s">
        <v>43</v>
      </c>
      <c r="J1685" s="54" t="s">
        <v>60</v>
      </c>
    </row>
    <row r="1686" spans="1:10" ht="12.75" customHeight="1" x14ac:dyDescent="0.35">
      <c r="A1686" s="428" t="s">
        <v>1025</v>
      </c>
      <c r="B1686" s="429">
        <v>13</v>
      </c>
      <c r="C1686" s="428" t="s">
        <v>1024</v>
      </c>
      <c r="D1686" s="428" t="s">
        <v>4552</v>
      </c>
      <c r="E1686" s="54" t="s">
        <v>1356</v>
      </c>
      <c r="F1686" s="54" t="s">
        <v>1121</v>
      </c>
      <c r="G1686" s="54">
        <v>25</v>
      </c>
      <c r="H1686" s="54">
        <v>44.2</v>
      </c>
      <c r="I1686" s="54" t="s">
        <v>43</v>
      </c>
      <c r="J1686" s="54" t="s">
        <v>60</v>
      </c>
    </row>
    <row r="1687" spans="1:10" ht="12.75" customHeight="1" x14ac:dyDescent="0.35">
      <c r="A1687" s="428" t="s">
        <v>1113</v>
      </c>
      <c r="B1687" s="429">
        <v>1</v>
      </c>
      <c r="C1687" s="428" t="s">
        <v>1112</v>
      </c>
      <c r="D1687" s="428" t="s">
        <v>4553</v>
      </c>
      <c r="E1687" s="54" t="s">
        <v>4554</v>
      </c>
      <c r="F1687" s="54" t="s">
        <v>1121</v>
      </c>
      <c r="G1687" s="54">
        <v>29</v>
      </c>
      <c r="H1687" s="54">
        <v>0</v>
      </c>
      <c r="I1687" s="54" t="s">
        <v>43</v>
      </c>
      <c r="J1687" s="54" t="s">
        <v>60</v>
      </c>
    </row>
    <row r="1688" spans="1:10" ht="12.75" customHeight="1" x14ac:dyDescent="0.35">
      <c r="A1688" s="428" t="s">
        <v>1113</v>
      </c>
      <c r="B1688" s="429">
        <v>2</v>
      </c>
      <c r="C1688" s="428" t="s">
        <v>1112</v>
      </c>
      <c r="D1688" s="428" t="s">
        <v>4555</v>
      </c>
      <c r="E1688" s="54" t="s">
        <v>4556</v>
      </c>
      <c r="F1688" s="54" t="s">
        <v>1121</v>
      </c>
      <c r="G1688" s="54">
        <v>33.5</v>
      </c>
      <c r="H1688" s="54">
        <v>0</v>
      </c>
      <c r="I1688" s="54" t="s">
        <v>43</v>
      </c>
      <c r="J1688" s="54" t="s">
        <v>60</v>
      </c>
    </row>
    <row r="1689" spans="1:10" ht="12.75" customHeight="1" x14ac:dyDescent="0.35">
      <c r="A1689" s="428" t="s">
        <v>1113</v>
      </c>
      <c r="B1689" s="429">
        <v>3</v>
      </c>
      <c r="C1689" s="428" t="s">
        <v>1112</v>
      </c>
      <c r="D1689" s="428" t="s">
        <v>4557</v>
      </c>
      <c r="E1689" s="54" t="s">
        <v>4558</v>
      </c>
      <c r="F1689" s="54" t="s">
        <v>1121</v>
      </c>
      <c r="G1689" s="54">
        <v>24.5</v>
      </c>
      <c r="H1689" s="54">
        <v>0</v>
      </c>
      <c r="I1689" s="54" t="s">
        <v>43</v>
      </c>
      <c r="J1689" s="54" t="s">
        <v>60</v>
      </c>
    </row>
    <row r="1690" spans="1:10" ht="12.75" customHeight="1" x14ac:dyDescent="0.35">
      <c r="A1690" s="428" t="s">
        <v>1113</v>
      </c>
      <c r="B1690" s="429">
        <v>4</v>
      </c>
      <c r="C1690" s="428" t="s">
        <v>1112</v>
      </c>
      <c r="D1690" s="428" t="s">
        <v>4559</v>
      </c>
      <c r="E1690" s="54" t="s">
        <v>4560</v>
      </c>
      <c r="F1690" s="54" t="s">
        <v>1121</v>
      </c>
      <c r="G1690" s="54">
        <v>48</v>
      </c>
      <c r="H1690" s="54">
        <v>0</v>
      </c>
      <c r="I1690" s="54" t="s">
        <v>43</v>
      </c>
      <c r="J1690" s="54" t="s">
        <v>60</v>
      </c>
    </row>
    <row r="1691" spans="1:10" ht="12.75" customHeight="1" x14ac:dyDescent="0.35">
      <c r="A1691" s="428" t="s">
        <v>1113</v>
      </c>
      <c r="B1691" s="429">
        <v>5</v>
      </c>
      <c r="C1691" s="428" t="s">
        <v>1112</v>
      </c>
      <c r="D1691" s="428" t="s">
        <v>4561</v>
      </c>
      <c r="E1691" s="54" t="s">
        <v>4562</v>
      </c>
      <c r="F1691" s="54" t="s">
        <v>1121</v>
      </c>
      <c r="G1691" s="54">
        <v>15</v>
      </c>
      <c r="H1691" s="54">
        <v>0</v>
      </c>
      <c r="I1691" s="54" t="s">
        <v>43</v>
      </c>
      <c r="J1691" s="54" t="s">
        <v>60</v>
      </c>
    </row>
    <row r="1692" spans="1:10" ht="12.75" customHeight="1" x14ac:dyDescent="0.35">
      <c r="A1692" s="428" t="s">
        <v>1113</v>
      </c>
      <c r="B1692" s="429">
        <v>6</v>
      </c>
      <c r="C1692" s="428" t="s">
        <v>1112</v>
      </c>
      <c r="D1692" s="428" t="s">
        <v>4563</v>
      </c>
      <c r="E1692" s="54" t="s">
        <v>4564</v>
      </c>
      <c r="F1692" s="54" t="s">
        <v>1121</v>
      </c>
      <c r="G1692" s="54">
        <v>39</v>
      </c>
      <c r="H1692" s="54">
        <v>0</v>
      </c>
      <c r="I1692" s="54" t="s">
        <v>43</v>
      </c>
      <c r="J1692" s="54" t="s">
        <v>60</v>
      </c>
    </row>
    <row r="1693" spans="1:10" ht="12.75" customHeight="1" x14ac:dyDescent="0.35">
      <c r="A1693" s="428" t="s">
        <v>1113</v>
      </c>
      <c r="B1693" s="429">
        <v>7</v>
      </c>
      <c r="C1693" s="428" t="s">
        <v>1112</v>
      </c>
      <c r="D1693" s="428" t="s">
        <v>4565</v>
      </c>
      <c r="E1693" s="54" t="s">
        <v>4566</v>
      </c>
      <c r="F1693" s="54" t="s">
        <v>1121</v>
      </c>
      <c r="G1693" s="54">
        <v>46</v>
      </c>
      <c r="H1693" s="54">
        <v>0</v>
      </c>
      <c r="I1693" s="54" t="s">
        <v>43</v>
      </c>
      <c r="J1693" s="54" t="s">
        <v>60</v>
      </c>
    </row>
    <row r="1694" spans="1:10" ht="12.75" customHeight="1" x14ac:dyDescent="0.35">
      <c r="A1694" s="428" t="s">
        <v>1113</v>
      </c>
      <c r="B1694" s="429">
        <v>8</v>
      </c>
      <c r="C1694" s="428" t="s">
        <v>1112</v>
      </c>
      <c r="D1694" s="428" t="s">
        <v>4567</v>
      </c>
      <c r="E1694" s="54" t="s">
        <v>4568</v>
      </c>
      <c r="F1694" s="54" t="s">
        <v>1121</v>
      </c>
      <c r="G1694" s="54">
        <v>34.5</v>
      </c>
      <c r="H1694" s="54">
        <v>0</v>
      </c>
      <c r="I1694" s="54" t="s">
        <v>43</v>
      </c>
      <c r="J1694" s="54" t="s">
        <v>60</v>
      </c>
    </row>
    <row r="1695" spans="1:10" ht="12.75" customHeight="1" x14ac:dyDescent="0.35">
      <c r="A1695" s="428" t="s">
        <v>1113</v>
      </c>
      <c r="B1695" s="429">
        <v>9</v>
      </c>
      <c r="C1695" s="428" t="s">
        <v>1112</v>
      </c>
      <c r="D1695" s="428" t="s">
        <v>4569</v>
      </c>
      <c r="E1695" s="54" t="s">
        <v>4570</v>
      </c>
      <c r="F1695" s="54" t="s">
        <v>1121</v>
      </c>
      <c r="G1695" s="54">
        <v>50</v>
      </c>
      <c r="H1695" s="54">
        <v>0</v>
      </c>
      <c r="I1695" s="54" t="s">
        <v>43</v>
      </c>
      <c r="J1695" s="54" t="s">
        <v>60</v>
      </c>
    </row>
    <row r="1696" spans="1:10" ht="12.75" customHeight="1" x14ac:dyDescent="0.35">
      <c r="A1696" s="428" t="s">
        <v>1113</v>
      </c>
      <c r="B1696" s="429">
        <v>10</v>
      </c>
      <c r="C1696" s="428" t="s">
        <v>1112</v>
      </c>
      <c r="D1696" s="428" t="s">
        <v>4571</v>
      </c>
      <c r="E1696" s="54" t="s">
        <v>4572</v>
      </c>
      <c r="F1696" s="54" t="s">
        <v>1121</v>
      </c>
      <c r="G1696" s="54">
        <v>51</v>
      </c>
      <c r="H1696" s="54">
        <v>0</v>
      </c>
      <c r="I1696" s="54" t="s">
        <v>43</v>
      </c>
      <c r="J1696" s="54" t="s">
        <v>60</v>
      </c>
    </row>
    <row r="1697" spans="1:10" ht="12.75" customHeight="1" x14ac:dyDescent="0.35">
      <c r="A1697" s="428" t="s">
        <v>1113</v>
      </c>
      <c r="B1697" s="429">
        <v>11</v>
      </c>
      <c r="C1697" s="428" t="s">
        <v>1112</v>
      </c>
      <c r="D1697" s="428" t="s">
        <v>4573</v>
      </c>
      <c r="E1697" s="54" t="s">
        <v>4574</v>
      </c>
      <c r="F1697" s="54" t="s">
        <v>1121</v>
      </c>
      <c r="G1697" s="54">
        <v>52</v>
      </c>
      <c r="H1697" s="54">
        <v>0</v>
      </c>
      <c r="I1697" s="54" t="s">
        <v>43</v>
      </c>
      <c r="J1697" s="54" t="s">
        <v>60</v>
      </c>
    </row>
    <row r="1698" spans="1:10" ht="12.75" customHeight="1" x14ac:dyDescent="0.35">
      <c r="A1698" s="428" t="s">
        <v>1113</v>
      </c>
      <c r="B1698" s="429">
        <v>12</v>
      </c>
      <c r="C1698" s="428" t="s">
        <v>1112</v>
      </c>
      <c r="D1698" s="428" t="s">
        <v>4575</v>
      </c>
      <c r="E1698" s="54" t="s">
        <v>4576</v>
      </c>
      <c r="F1698" s="54" t="s">
        <v>1121</v>
      </c>
      <c r="G1698" s="54">
        <v>52</v>
      </c>
      <c r="H1698" s="54">
        <v>0</v>
      </c>
      <c r="I1698" s="54" t="s">
        <v>43</v>
      </c>
      <c r="J1698" s="54" t="s">
        <v>60</v>
      </c>
    </row>
    <row r="1699" spans="1:10" ht="12.75" customHeight="1" x14ac:dyDescent="0.35">
      <c r="A1699" s="428" t="s">
        <v>1113</v>
      </c>
      <c r="B1699" s="429">
        <v>13</v>
      </c>
      <c r="C1699" s="428" t="s">
        <v>1112</v>
      </c>
      <c r="D1699" s="428" t="s">
        <v>4577</v>
      </c>
      <c r="E1699" s="54" t="s">
        <v>4578</v>
      </c>
      <c r="F1699" s="54" t="s">
        <v>1121</v>
      </c>
      <c r="G1699" s="54">
        <v>35</v>
      </c>
      <c r="H1699" s="54">
        <v>0</v>
      </c>
      <c r="I1699" s="54" t="s">
        <v>43</v>
      </c>
      <c r="J1699" s="54" t="s">
        <v>60</v>
      </c>
    </row>
    <row r="1700" spans="1:10" ht="12.75" customHeight="1" x14ac:dyDescent="0.35">
      <c r="A1700" s="428" t="s">
        <v>1113</v>
      </c>
      <c r="B1700" s="429">
        <v>14</v>
      </c>
      <c r="C1700" s="428" t="s">
        <v>1112</v>
      </c>
      <c r="D1700" s="428" t="s">
        <v>4579</v>
      </c>
      <c r="E1700" s="54" t="s">
        <v>4580</v>
      </c>
      <c r="F1700" s="54" t="s">
        <v>1121</v>
      </c>
      <c r="G1700" s="54">
        <v>48</v>
      </c>
      <c r="H1700" s="54">
        <v>0</v>
      </c>
      <c r="I1700" s="54" t="s">
        <v>43</v>
      </c>
      <c r="J1700" s="54" t="s">
        <v>60</v>
      </c>
    </row>
    <row r="1701" spans="1:10" ht="12.75" customHeight="1" x14ac:dyDescent="0.35">
      <c r="A1701" s="428" t="s">
        <v>1113</v>
      </c>
      <c r="B1701" s="429">
        <v>15</v>
      </c>
      <c r="C1701" s="428" t="s">
        <v>1112</v>
      </c>
      <c r="D1701" s="428" t="s">
        <v>4581</v>
      </c>
      <c r="E1701" s="54" t="s">
        <v>4582</v>
      </c>
      <c r="F1701" s="54" t="s">
        <v>1121</v>
      </c>
      <c r="G1701" s="54">
        <v>39</v>
      </c>
      <c r="H1701" s="54">
        <v>0</v>
      </c>
      <c r="I1701" s="54" t="s">
        <v>43</v>
      </c>
      <c r="J1701" s="54" t="s">
        <v>60</v>
      </c>
    </row>
    <row r="1702" spans="1:10" ht="12.75" customHeight="1" x14ac:dyDescent="0.35">
      <c r="A1702" s="428" t="s">
        <v>1113</v>
      </c>
      <c r="B1702" s="429">
        <v>16</v>
      </c>
      <c r="C1702" s="428" t="s">
        <v>1112</v>
      </c>
      <c r="D1702" s="428" t="s">
        <v>4583</v>
      </c>
      <c r="E1702" s="54" t="s">
        <v>4584</v>
      </c>
      <c r="F1702" s="54" t="s">
        <v>1121</v>
      </c>
      <c r="G1702" s="54">
        <v>37</v>
      </c>
      <c r="H1702" s="54">
        <v>0</v>
      </c>
      <c r="I1702" s="54" t="s">
        <v>43</v>
      </c>
      <c r="J1702" s="54" t="s">
        <v>60</v>
      </c>
    </row>
    <row r="1703" spans="1:10" ht="12.75" customHeight="1" x14ac:dyDescent="0.35">
      <c r="A1703" s="428" t="s">
        <v>1113</v>
      </c>
      <c r="B1703" s="429">
        <v>17</v>
      </c>
      <c r="C1703" s="428" t="s">
        <v>1112</v>
      </c>
      <c r="D1703" s="428" t="s">
        <v>4585</v>
      </c>
      <c r="E1703" s="54" t="s">
        <v>4586</v>
      </c>
      <c r="F1703" s="54" t="s">
        <v>1121</v>
      </c>
      <c r="G1703" s="54">
        <v>24.5</v>
      </c>
      <c r="H1703" s="54">
        <v>0</v>
      </c>
      <c r="I1703" s="54" t="s">
        <v>43</v>
      </c>
      <c r="J1703" s="54" t="s">
        <v>60</v>
      </c>
    </row>
    <row r="1704" spans="1:10" ht="12.75" customHeight="1" x14ac:dyDescent="0.35">
      <c r="A1704" s="428" t="s">
        <v>1113</v>
      </c>
      <c r="B1704" s="429">
        <v>18</v>
      </c>
      <c r="C1704" s="428" t="s">
        <v>1112</v>
      </c>
      <c r="D1704" s="428" t="s">
        <v>4587</v>
      </c>
      <c r="E1704" s="54" t="s">
        <v>4588</v>
      </c>
      <c r="F1704" s="54" t="s">
        <v>1121</v>
      </c>
      <c r="G1704" s="54">
        <v>41</v>
      </c>
      <c r="H1704" s="54">
        <v>0</v>
      </c>
      <c r="I1704" s="54" t="s">
        <v>43</v>
      </c>
      <c r="J1704" s="54" t="s">
        <v>60</v>
      </c>
    </row>
    <row r="1705" spans="1:10" ht="12.75" customHeight="1" x14ac:dyDescent="0.35">
      <c r="A1705" s="428" t="s">
        <v>1113</v>
      </c>
      <c r="B1705" s="429">
        <v>19</v>
      </c>
      <c r="C1705" s="428" t="s">
        <v>1112</v>
      </c>
      <c r="D1705" s="428" t="s">
        <v>4589</v>
      </c>
      <c r="E1705" s="54" t="s">
        <v>4590</v>
      </c>
      <c r="F1705" s="54" t="s">
        <v>1121</v>
      </c>
      <c r="G1705" s="54">
        <v>31</v>
      </c>
      <c r="H1705" s="54">
        <v>0</v>
      </c>
      <c r="I1705" s="54" t="s">
        <v>43</v>
      </c>
      <c r="J1705" s="54" t="s">
        <v>60</v>
      </c>
    </row>
    <row r="1706" spans="1:10" ht="12.75" customHeight="1" x14ac:dyDescent="0.35">
      <c r="A1706" s="428" t="s">
        <v>1113</v>
      </c>
      <c r="B1706" s="429">
        <v>20</v>
      </c>
      <c r="C1706" s="428" t="s">
        <v>1112</v>
      </c>
      <c r="D1706" s="428" t="s">
        <v>4591</v>
      </c>
      <c r="E1706" s="54" t="s">
        <v>1268</v>
      </c>
      <c r="F1706" s="54" t="s">
        <v>1121</v>
      </c>
      <c r="G1706" s="54">
        <v>94.5</v>
      </c>
      <c r="H1706" s="54">
        <v>0</v>
      </c>
      <c r="I1706" s="54" t="s">
        <v>43</v>
      </c>
      <c r="J1706" s="54" t="s">
        <v>60</v>
      </c>
    </row>
    <row r="1707" spans="1:10" ht="12.75" customHeight="1" x14ac:dyDescent="0.35">
      <c r="A1707" s="428" t="s">
        <v>1113</v>
      </c>
      <c r="B1707" s="429">
        <v>21</v>
      </c>
      <c r="C1707" s="428" t="s">
        <v>1112</v>
      </c>
      <c r="D1707" s="428" t="s">
        <v>4592</v>
      </c>
      <c r="E1707" s="54" t="s">
        <v>4593</v>
      </c>
      <c r="F1707" s="54" t="s">
        <v>1121</v>
      </c>
      <c r="G1707" s="54">
        <v>31.5</v>
      </c>
      <c r="H1707" s="54">
        <v>0</v>
      </c>
      <c r="I1707" s="54" t="s">
        <v>43</v>
      </c>
      <c r="J1707" s="54" t="s">
        <v>60</v>
      </c>
    </row>
    <row r="1708" spans="1:10" ht="12.75" customHeight="1" x14ac:dyDescent="0.35">
      <c r="A1708" s="428" t="s">
        <v>1113</v>
      </c>
      <c r="B1708" s="429">
        <v>22</v>
      </c>
      <c r="C1708" s="428" t="s">
        <v>1112</v>
      </c>
      <c r="D1708" s="428" t="s">
        <v>4594</v>
      </c>
      <c r="E1708" s="54" t="s">
        <v>1140</v>
      </c>
      <c r="F1708" s="54" t="s">
        <v>1140</v>
      </c>
      <c r="G1708" s="54">
        <v>16.25</v>
      </c>
      <c r="H1708" s="54">
        <v>0</v>
      </c>
      <c r="I1708" s="54" t="s">
        <v>43</v>
      </c>
      <c r="J1708" s="54" t="s">
        <v>60</v>
      </c>
    </row>
    <row r="1709" spans="1:10" ht="12.75" customHeight="1" x14ac:dyDescent="0.35">
      <c r="A1709" s="428" t="s">
        <v>1113</v>
      </c>
      <c r="B1709" s="429">
        <v>23</v>
      </c>
      <c r="C1709" s="428" t="s">
        <v>1112</v>
      </c>
      <c r="D1709" s="428" t="s">
        <v>4595</v>
      </c>
      <c r="E1709" s="54" t="s">
        <v>4596</v>
      </c>
      <c r="F1709" s="54" t="s">
        <v>1121</v>
      </c>
      <c r="G1709" s="54">
        <v>9</v>
      </c>
      <c r="H1709" s="54">
        <v>0</v>
      </c>
      <c r="I1709" s="54" t="s">
        <v>43</v>
      </c>
      <c r="J1709" s="54" t="s">
        <v>60</v>
      </c>
    </row>
    <row r="1710" spans="1:10" ht="12.75" customHeight="1" x14ac:dyDescent="0.35">
      <c r="A1710" s="428" t="s">
        <v>1113</v>
      </c>
      <c r="B1710" s="429">
        <v>24</v>
      </c>
      <c r="C1710" s="428" t="s">
        <v>1112</v>
      </c>
      <c r="D1710" s="428" t="s">
        <v>4597</v>
      </c>
      <c r="E1710" s="54" t="s">
        <v>4598</v>
      </c>
      <c r="F1710" s="54" t="s">
        <v>1121</v>
      </c>
      <c r="G1710" s="54">
        <v>8.25</v>
      </c>
      <c r="H1710" s="54">
        <v>0</v>
      </c>
      <c r="I1710" s="54" t="s">
        <v>43</v>
      </c>
      <c r="J1710" s="54" t="s">
        <v>60</v>
      </c>
    </row>
    <row r="1711" spans="1:10" ht="12.75" customHeight="1" x14ac:dyDescent="0.35">
      <c r="A1711" s="428" t="s">
        <v>1013</v>
      </c>
      <c r="B1711" s="429">
        <v>1</v>
      </c>
      <c r="C1711" s="428" t="s">
        <v>1012</v>
      </c>
      <c r="D1711" s="428" t="s">
        <v>4599</v>
      </c>
      <c r="E1711" s="54" t="s">
        <v>1305</v>
      </c>
      <c r="F1711" s="54" t="s">
        <v>1121</v>
      </c>
      <c r="G1711" s="54">
        <v>48</v>
      </c>
      <c r="H1711" s="54">
        <v>0</v>
      </c>
      <c r="I1711" s="54" t="s">
        <v>43</v>
      </c>
      <c r="J1711" s="54" t="s">
        <v>60</v>
      </c>
    </row>
    <row r="1712" spans="1:10" ht="12.75" customHeight="1" x14ac:dyDescent="0.35">
      <c r="A1712" s="428" t="s">
        <v>1013</v>
      </c>
      <c r="B1712" s="429">
        <v>2</v>
      </c>
      <c r="C1712" s="428" t="s">
        <v>1012</v>
      </c>
      <c r="D1712" s="428" t="s">
        <v>4600</v>
      </c>
      <c r="E1712" s="54" t="s">
        <v>4601</v>
      </c>
      <c r="F1712" s="54" t="s">
        <v>1121</v>
      </c>
      <c r="G1712" s="54">
        <v>7</v>
      </c>
      <c r="H1712" s="54">
        <v>0</v>
      </c>
      <c r="I1712" s="54" t="s">
        <v>43</v>
      </c>
      <c r="J1712" s="54" t="s">
        <v>60</v>
      </c>
    </row>
    <row r="1713" spans="1:10" ht="12.75" customHeight="1" x14ac:dyDescent="0.35">
      <c r="A1713" s="428" t="s">
        <v>1013</v>
      </c>
      <c r="B1713" s="429">
        <v>3</v>
      </c>
      <c r="C1713" s="428" t="s">
        <v>1012</v>
      </c>
      <c r="D1713" s="428" t="s">
        <v>4602</v>
      </c>
      <c r="E1713" s="54" t="s">
        <v>4603</v>
      </c>
      <c r="F1713" s="54" t="s">
        <v>1121</v>
      </c>
      <c r="G1713" s="54">
        <v>7</v>
      </c>
      <c r="H1713" s="54">
        <v>0</v>
      </c>
      <c r="I1713" s="54" t="s">
        <v>43</v>
      </c>
      <c r="J1713" s="54" t="s">
        <v>60</v>
      </c>
    </row>
    <row r="1714" spans="1:10" ht="12.75" customHeight="1" x14ac:dyDescent="0.35">
      <c r="A1714" s="428" t="s">
        <v>1013</v>
      </c>
      <c r="B1714" s="429">
        <v>4</v>
      </c>
      <c r="C1714" s="428" t="s">
        <v>1012</v>
      </c>
      <c r="D1714" s="428" t="s">
        <v>4604</v>
      </c>
      <c r="E1714" s="54" t="s">
        <v>4605</v>
      </c>
      <c r="F1714" s="54" t="s">
        <v>1121</v>
      </c>
      <c r="G1714" s="54">
        <v>10</v>
      </c>
      <c r="H1714" s="54">
        <v>0</v>
      </c>
      <c r="I1714" s="54" t="s">
        <v>43</v>
      </c>
      <c r="J1714" s="54" t="s">
        <v>60</v>
      </c>
    </row>
    <row r="1715" spans="1:10" ht="12.75" customHeight="1" x14ac:dyDescent="0.35">
      <c r="A1715" s="428" t="s">
        <v>1013</v>
      </c>
      <c r="B1715" s="429">
        <v>5</v>
      </c>
      <c r="C1715" s="428" t="s">
        <v>1012</v>
      </c>
      <c r="D1715" s="428" t="s">
        <v>4606</v>
      </c>
      <c r="E1715" s="54" t="s">
        <v>4607</v>
      </c>
      <c r="F1715" s="54" t="s">
        <v>1121</v>
      </c>
      <c r="G1715" s="54">
        <v>7</v>
      </c>
      <c r="H1715" s="54">
        <v>0</v>
      </c>
      <c r="I1715" s="54" t="s">
        <v>43</v>
      </c>
      <c r="J1715" s="54" t="s">
        <v>60</v>
      </c>
    </row>
    <row r="1716" spans="1:10" ht="12.75" customHeight="1" x14ac:dyDescent="0.35">
      <c r="A1716" s="428" t="s">
        <v>1013</v>
      </c>
      <c r="B1716" s="429">
        <v>6</v>
      </c>
      <c r="C1716" s="428" t="s">
        <v>1012</v>
      </c>
      <c r="D1716" s="428" t="s">
        <v>4608</v>
      </c>
      <c r="E1716" s="54" t="s">
        <v>4609</v>
      </c>
      <c r="F1716" s="54" t="s">
        <v>1121</v>
      </c>
      <c r="G1716" s="54">
        <v>10</v>
      </c>
      <c r="H1716" s="54">
        <v>0</v>
      </c>
      <c r="I1716" s="54" t="s">
        <v>43</v>
      </c>
      <c r="J1716" s="54" t="s">
        <v>60</v>
      </c>
    </row>
    <row r="1717" spans="1:10" ht="12.75" customHeight="1" x14ac:dyDescent="0.35">
      <c r="A1717" s="428" t="s">
        <v>1013</v>
      </c>
      <c r="B1717" s="429">
        <v>7</v>
      </c>
      <c r="C1717" s="428" t="s">
        <v>1012</v>
      </c>
      <c r="D1717" s="428" t="s">
        <v>4610</v>
      </c>
      <c r="E1717" s="54" t="s">
        <v>4611</v>
      </c>
      <c r="F1717" s="54" t="s">
        <v>1121</v>
      </c>
      <c r="G1717" s="54">
        <v>7</v>
      </c>
      <c r="H1717" s="54">
        <v>0</v>
      </c>
      <c r="I1717" s="54" t="s">
        <v>43</v>
      </c>
      <c r="J1717" s="54" t="s">
        <v>60</v>
      </c>
    </row>
    <row r="1718" spans="1:10" ht="12.75" customHeight="1" x14ac:dyDescent="0.35">
      <c r="A1718" s="428" t="s">
        <v>1013</v>
      </c>
      <c r="B1718" s="429">
        <v>8</v>
      </c>
      <c r="C1718" s="428" t="s">
        <v>1012</v>
      </c>
      <c r="D1718" s="428" t="s">
        <v>4612</v>
      </c>
      <c r="E1718" s="54" t="s">
        <v>4613</v>
      </c>
      <c r="F1718" s="54" t="s">
        <v>1121</v>
      </c>
      <c r="G1718" s="54">
        <v>7</v>
      </c>
      <c r="H1718" s="54">
        <v>0</v>
      </c>
      <c r="I1718" s="54" t="s">
        <v>43</v>
      </c>
      <c r="J1718" s="54" t="s">
        <v>60</v>
      </c>
    </row>
    <row r="1719" spans="1:10" ht="12.75" customHeight="1" x14ac:dyDescent="0.35">
      <c r="A1719" s="428" t="s">
        <v>1013</v>
      </c>
      <c r="B1719" s="429">
        <v>9</v>
      </c>
      <c r="C1719" s="428" t="s">
        <v>1012</v>
      </c>
      <c r="D1719" s="428" t="s">
        <v>4614</v>
      </c>
      <c r="E1719" s="54" t="s">
        <v>1140</v>
      </c>
      <c r="F1719" s="54" t="s">
        <v>1140</v>
      </c>
      <c r="G1719" s="54">
        <v>12.5</v>
      </c>
      <c r="H1719" s="54">
        <v>0</v>
      </c>
      <c r="I1719" s="54" t="s">
        <v>43</v>
      </c>
      <c r="J1719" s="54" t="s">
        <v>60</v>
      </c>
    </row>
    <row r="1720" spans="1:10" ht="12.75" customHeight="1" x14ac:dyDescent="0.35">
      <c r="A1720" s="428" t="s">
        <v>781</v>
      </c>
      <c r="B1720" s="429">
        <v>1</v>
      </c>
      <c r="C1720" s="428" t="s">
        <v>780</v>
      </c>
      <c r="D1720" s="428" t="s">
        <v>4615</v>
      </c>
      <c r="E1720" s="54" t="s">
        <v>4616</v>
      </c>
      <c r="F1720" s="54" t="s">
        <v>1121</v>
      </c>
      <c r="G1720" s="54">
        <v>26</v>
      </c>
      <c r="H1720" s="54">
        <v>0</v>
      </c>
      <c r="I1720" s="54" t="s">
        <v>43</v>
      </c>
      <c r="J1720" s="54" t="s">
        <v>60</v>
      </c>
    </row>
    <row r="1721" spans="1:10" ht="12.75" customHeight="1" x14ac:dyDescent="0.35">
      <c r="A1721" s="428" t="s">
        <v>781</v>
      </c>
      <c r="B1721" s="429">
        <v>2</v>
      </c>
      <c r="C1721" s="428" t="s">
        <v>780</v>
      </c>
      <c r="D1721" s="428" t="s">
        <v>4617</v>
      </c>
      <c r="E1721" s="54" t="s">
        <v>4618</v>
      </c>
      <c r="F1721" s="54" t="s">
        <v>1121</v>
      </c>
      <c r="G1721" s="54">
        <v>26</v>
      </c>
      <c r="H1721" s="54">
        <v>0</v>
      </c>
      <c r="I1721" s="54" t="s">
        <v>43</v>
      </c>
      <c r="J1721" s="54" t="s">
        <v>60</v>
      </c>
    </row>
    <row r="1722" spans="1:10" ht="12.75" customHeight="1" x14ac:dyDescent="0.35">
      <c r="A1722" s="428" t="s">
        <v>781</v>
      </c>
      <c r="B1722" s="429">
        <v>3</v>
      </c>
      <c r="C1722" s="428" t="s">
        <v>780</v>
      </c>
      <c r="D1722" s="428" t="s">
        <v>4619</v>
      </c>
      <c r="E1722" s="54" t="s">
        <v>4620</v>
      </c>
      <c r="F1722" s="54" t="s">
        <v>1121</v>
      </c>
      <c r="G1722" s="54">
        <v>51</v>
      </c>
      <c r="H1722" s="54">
        <v>0</v>
      </c>
      <c r="I1722" s="54" t="s">
        <v>43</v>
      </c>
      <c r="J1722" s="54" t="s">
        <v>60</v>
      </c>
    </row>
    <row r="1723" spans="1:10" ht="12.75" customHeight="1" x14ac:dyDescent="0.35">
      <c r="A1723" s="428" t="s">
        <v>781</v>
      </c>
      <c r="B1723" s="429">
        <v>4</v>
      </c>
      <c r="C1723" s="428" t="s">
        <v>780</v>
      </c>
      <c r="D1723" s="428" t="s">
        <v>4621</v>
      </c>
      <c r="E1723" s="54" t="s">
        <v>4622</v>
      </c>
      <c r="F1723" s="54" t="s">
        <v>1121</v>
      </c>
      <c r="G1723" s="54">
        <v>22</v>
      </c>
      <c r="H1723" s="54">
        <v>0</v>
      </c>
      <c r="I1723" s="54" t="s">
        <v>43</v>
      </c>
      <c r="J1723" s="54" t="s">
        <v>60</v>
      </c>
    </row>
    <row r="1724" spans="1:10" ht="12.75" customHeight="1" x14ac:dyDescent="0.35">
      <c r="A1724" s="428" t="s">
        <v>781</v>
      </c>
      <c r="B1724" s="429">
        <v>5</v>
      </c>
      <c r="C1724" s="428" t="s">
        <v>780</v>
      </c>
      <c r="D1724" s="428" t="s">
        <v>4623</v>
      </c>
      <c r="E1724" s="54" t="s">
        <v>4624</v>
      </c>
      <c r="F1724" s="54" t="s">
        <v>1121</v>
      </c>
      <c r="G1724" s="54">
        <v>26</v>
      </c>
      <c r="H1724" s="54">
        <v>0</v>
      </c>
      <c r="I1724" s="54" t="s">
        <v>43</v>
      </c>
      <c r="J1724" s="54" t="s">
        <v>60</v>
      </c>
    </row>
    <row r="1725" spans="1:10" ht="12.75" customHeight="1" x14ac:dyDescent="0.35">
      <c r="A1725" s="428" t="s">
        <v>781</v>
      </c>
      <c r="B1725" s="429">
        <v>6</v>
      </c>
      <c r="C1725" s="428" t="s">
        <v>780</v>
      </c>
      <c r="D1725" s="428" t="s">
        <v>4625</v>
      </c>
      <c r="E1725" s="54" t="s">
        <v>1120</v>
      </c>
      <c r="F1725" s="54" t="s">
        <v>1121</v>
      </c>
      <c r="G1725" s="54">
        <v>61.5</v>
      </c>
      <c r="H1725" s="54">
        <v>0</v>
      </c>
      <c r="I1725" s="54" t="s">
        <v>43</v>
      </c>
      <c r="J1725" s="54" t="s">
        <v>60</v>
      </c>
    </row>
    <row r="1726" spans="1:10" ht="12.75" customHeight="1" x14ac:dyDescent="0.35">
      <c r="A1726" s="428" t="s">
        <v>781</v>
      </c>
      <c r="B1726" s="429">
        <v>7</v>
      </c>
      <c r="C1726" s="428" t="s">
        <v>780</v>
      </c>
      <c r="D1726" s="428" t="s">
        <v>4626</v>
      </c>
      <c r="E1726" s="54" t="s">
        <v>4627</v>
      </c>
      <c r="F1726" s="54" t="s">
        <v>1121</v>
      </c>
      <c r="G1726" s="54">
        <v>26</v>
      </c>
      <c r="H1726" s="54">
        <v>0</v>
      </c>
      <c r="I1726" s="54" t="s">
        <v>44</v>
      </c>
      <c r="J1726" s="54" t="s">
        <v>61</v>
      </c>
    </row>
    <row r="1727" spans="1:10" ht="12.75" customHeight="1" x14ac:dyDescent="0.35">
      <c r="A1727" s="428" t="s">
        <v>781</v>
      </c>
      <c r="B1727" s="429">
        <v>8</v>
      </c>
      <c r="C1727" s="428" t="s">
        <v>780</v>
      </c>
      <c r="D1727" s="428" t="s">
        <v>4628</v>
      </c>
      <c r="E1727" s="54" t="s">
        <v>4629</v>
      </c>
      <c r="F1727" s="54" t="s">
        <v>1121</v>
      </c>
      <c r="G1727" s="54">
        <v>43</v>
      </c>
      <c r="H1727" s="54">
        <v>0</v>
      </c>
      <c r="I1727" s="54" t="s">
        <v>43</v>
      </c>
      <c r="J1727" s="54" t="s">
        <v>60</v>
      </c>
    </row>
    <row r="1728" spans="1:10" ht="12.75" customHeight="1" x14ac:dyDescent="0.35">
      <c r="A1728" s="428" t="s">
        <v>781</v>
      </c>
      <c r="B1728" s="429">
        <v>9</v>
      </c>
      <c r="C1728" s="428" t="s">
        <v>780</v>
      </c>
      <c r="D1728" s="428" t="s">
        <v>4630</v>
      </c>
      <c r="E1728" s="54" t="s">
        <v>4631</v>
      </c>
      <c r="F1728" s="54" t="s">
        <v>1121</v>
      </c>
      <c r="G1728" s="54">
        <v>28</v>
      </c>
      <c r="H1728" s="54">
        <v>0</v>
      </c>
      <c r="I1728" s="54" t="s">
        <v>44</v>
      </c>
      <c r="J1728" s="54" t="s">
        <v>61</v>
      </c>
    </row>
    <row r="1729" spans="1:10" ht="12.75" customHeight="1" x14ac:dyDescent="0.35">
      <c r="A1729" s="428" t="s">
        <v>781</v>
      </c>
      <c r="B1729" s="429">
        <v>10</v>
      </c>
      <c r="C1729" s="428" t="s">
        <v>780</v>
      </c>
      <c r="D1729" s="428" t="s">
        <v>4632</v>
      </c>
      <c r="E1729" s="54" t="s">
        <v>4633</v>
      </c>
      <c r="F1729" s="54" t="s">
        <v>1121</v>
      </c>
      <c r="G1729" s="54">
        <v>27</v>
      </c>
      <c r="H1729" s="54">
        <v>0</v>
      </c>
      <c r="I1729" s="54" t="s">
        <v>44</v>
      </c>
      <c r="J1729" s="54" t="s">
        <v>61</v>
      </c>
    </row>
    <row r="1730" spans="1:10" ht="12.75" customHeight="1" x14ac:dyDescent="0.35">
      <c r="A1730" s="428" t="s">
        <v>781</v>
      </c>
      <c r="B1730" s="429">
        <v>11</v>
      </c>
      <c r="C1730" s="428" t="s">
        <v>780</v>
      </c>
      <c r="D1730" s="428" t="s">
        <v>4634</v>
      </c>
      <c r="E1730" s="54" t="s">
        <v>4635</v>
      </c>
      <c r="F1730" s="54" t="s">
        <v>1121</v>
      </c>
      <c r="G1730" s="54">
        <v>51</v>
      </c>
      <c r="H1730" s="54">
        <v>0</v>
      </c>
      <c r="I1730" s="54" t="s">
        <v>43</v>
      </c>
      <c r="J1730" s="54" t="s">
        <v>60</v>
      </c>
    </row>
    <row r="1731" spans="1:10" ht="12.75" customHeight="1" x14ac:dyDescent="0.35">
      <c r="A1731" s="428" t="s">
        <v>781</v>
      </c>
      <c r="B1731" s="429">
        <v>12</v>
      </c>
      <c r="C1731" s="428" t="s">
        <v>780</v>
      </c>
      <c r="D1731" s="428" t="s">
        <v>4636</v>
      </c>
      <c r="E1731" s="54" t="s">
        <v>4637</v>
      </c>
      <c r="F1731" s="54" t="s">
        <v>1121</v>
      </c>
      <c r="G1731" s="54">
        <v>19</v>
      </c>
      <c r="H1731" s="54">
        <v>0</v>
      </c>
      <c r="I1731" s="54" t="s">
        <v>43</v>
      </c>
      <c r="J1731" s="54" t="s">
        <v>60</v>
      </c>
    </row>
    <row r="1732" spans="1:10" ht="12.75" customHeight="1" x14ac:dyDescent="0.35">
      <c r="A1732" s="428" t="s">
        <v>781</v>
      </c>
      <c r="B1732" s="429">
        <v>13</v>
      </c>
      <c r="C1732" s="428" t="s">
        <v>780</v>
      </c>
      <c r="D1732" s="428" t="s">
        <v>4638</v>
      </c>
      <c r="E1732" s="54" t="s">
        <v>4639</v>
      </c>
      <c r="F1732" s="54" t="s">
        <v>1121</v>
      </c>
      <c r="G1732" s="54">
        <v>20</v>
      </c>
      <c r="H1732" s="54">
        <v>0</v>
      </c>
      <c r="I1732" s="54" t="s">
        <v>43</v>
      </c>
      <c r="J1732" s="54" t="s">
        <v>60</v>
      </c>
    </row>
    <row r="1733" spans="1:10" ht="12.75" customHeight="1" x14ac:dyDescent="0.35">
      <c r="A1733" s="428" t="s">
        <v>781</v>
      </c>
      <c r="B1733" s="429">
        <v>14</v>
      </c>
      <c r="C1733" s="428" t="s">
        <v>780</v>
      </c>
      <c r="D1733" s="428" t="s">
        <v>4640</v>
      </c>
      <c r="E1733" s="54" t="s">
        <v>4641</v>
      </c>
      <c r="F1733" s="54" t="s">
        <v>1121</v>
      </c>
      <c r="G1733" s="54">
        <v>43</v>
      </c>
      <c r="H1733" s="54">
        <v>0</v>
      </c>
      <c r="I1733" s="54" t="s">
        <v>43</v>
      </c>
      <c r="J1733" s="54" t="s">
        <v>60</v>
      </c>
    </row>
    <row r="1734" spans="1:10" ht="12.75" customHeight="1" x14ac:dyDescent="0.35">
      <c r="A1734" s="428" t="s">
        <v>781</v>
      </c>
      <c r="B1734" s="429">
        <v>15</v>
      </c>
      <c r="C1734" s="428" t="s">
        <v>780</v>
      </c>
      <c r="D1734" s="428" t="s">
        <v>4642</v>
      </c>
      <c r="E1734" s="54" t="s">
        <v>4643</v>
      </c>
      <c r="F1734" s="54" t="s">
        <v>1121</v>
      </c>
      <c r="G1734" s="54">
        <v>47</v>
      </c>
      <c r="H1734" s="54">
        <v>0</v>
      </c>
      <c r="I1734" s="54" t="s">
        <v>43</v>
      </c>
      <c r="J1734" s="54" t="s">
        <v>60</v>
      </c>
    </row>
    <row r="1735" spans="1:10" ht="12.75" customHeight="1" x14ac:dyDescent="0.35">
      <c r="A1735" s="428" t="s">
        <v>781</v>
      </c>
      <c r="B1735" s="429">
        <v>16</v>
      </c>
      <c r="C1735" s="428" t="s">
        <v>780</v>
      </c>
      <c r="D1735" s="428" t="s">
        <v>4644</v>
      </c>
      <c r="E1735" s="54" t="s">
        <v>4645</v>
      </c>
      <c r="F1735" s="54" t="s">
        <v>1121</v>
      </c>
      <c r="G1735" s="54">
        <v>47</v>
      </c>
      <c r="H1735" s="54">
        <v>0</v>
      </c>
      <c r="I1735" s="54" t="s">
        <v>43</v>
      </c>
      <c r="J1735" s="54" t="s">
        <v>60</v>
      </c>
    </row>
    <row r="1736" spans="1:10" ht="12.75" customHeight="1" x14ac:dyDescent="0.35">
      <c r="A1736" s="428" t="s">
        <v>781</v>
      </c>
      <c r="B1736" s="429">
        <v>17</v>
      </c>
      <c r="C1736" s="428" t="s">
        <v>780</v>
      </c>
      <c r="D1736" s="428" t="s">
        <v>4646</v>
      </c>
      <c r="E1736" s="54" t="s">
        <v>4647</v>
      </c>
      <c r="F1736" s="54" t="s">
        <v>1121</v>
      </c>
      <c r="G1736" s="54">
        <v>43</v>
      </c>
      <c r="H1736" s="54">
        <v>0</v>
      </c>
      <c r="I1736" s="54" t="s">
        <v>43</v>
      </c>
      <c r="J1736" s="54" t="s">
        <v>60</v>
      </c>
    </row>
    <row r="1737" spans="1:10" ht="12.75" customHeight="1" x14ac:dyDescent="0.35">
      <c r="A1737" s="428" t="s">
        <v>877</v>
      </c>
      <c r="B1737" s="429">
        <v>1</v>
      </c>
      <c r="C1737" s="428" t="s">
        <v>876</v>
      </c>
      <c r="D1737" s="428" t="s">
        <v>4648</v>
      </c>
      <c r="E1737" s="54" t="s">
        <v>4649</v>
      </c>
      <c r="F1737" s="54" t="s">
        <v>1121</v>
      </c>
      <c r="G1737" s="54">
        <v>18</v>
      </c>
      <c r="H1737" s="54">
        <v>0</v>
      </c>
      <c r="I1737" s="54" t="s">
        <v>44</v>
      </c>
      <c r="J1737" s="54" t="s">
        <v>61</v>
      </c>
    </row>
    <row r="1738" spans="1:10" ht="12.75" customHeight="1" x14ac:dyDescent="0.35">
      <c r="A1738" s="428" t="s">
        <v>877</v>
      </c>
      <c r="B1738" s="429">
        <v>2</v>
      </c>
      <c r="C1738" s="428" t="s">
        <v>876</v>
      </c>
      <c r="D1738" s="428" t="s">
        <v>4650</v>
      </c>
      <c r="E1738" s="54" t="s">
        <v>4651</v>
      </c>
      <c r="F1738" s="54" t="s">
        <v>1121</v>
      </c>
      <c r="G1738" s="54">
        <v>13</v>
      </c>
      <c r="H1738" s="54">
        <v>0</v>
      </c>
      <c r="I1738" s="54" t="s">
        <v>44</v>
      </c>
      <c r="J1738" s="54" t="s">
        <v>61</v>
      </c>
    </row>
    <row r="1739" spans="1:10" ht="12.75" customHeight="1" x14ac:dyDescent="0.35">
      <c r="A1739" s="428" t="s">
        <v>877</v>
      </c>
      <c r="B1739" s="429">
        <v>3</v>
      </c>
      <c r="C1739" s="428" t="s">
        <v>876</v>
      </c>
      <c r="D1739" s="428" t="s">
        <v>4652</v>
      </c>
      <c r="E1739" s="54" t="s">
        <v>4653</v>
      </c>
      <c r="F1739" s="54" t="s">
        <v>1121</v>
      </c>
      <c r="G1739" s="54">
        <v>24.5</v>
      </c>
      <c r="H1739" s="54">
        <v>0</v>
      </c>
      <c r="I1739" s="54" t="s">
        <v>43</v>
      </c>
      <c r="J1739" s="54" t="s">
        <v>60</v>
      </c>
    </row>
    <row r="1740" spans="1:10" ht="12.75" customHeight="1" x14ac:dyDescent="0.35">
      <c r="A1740" s="428" t="s">
        <v>877</v>
      </c>
      <c r="B1740" s="429">
        <v>4</v>
      </c>
      <c r="C1740" s="428" t="s">
        <v>876</v>
      </c>
      <c r="D1740" s="428" t="s">
        <v>4654</v>
      </c>
      <c r="E1740" s="54" t="s">
        <v>4655</v>
      </c>
      <c r="F1740" s="54" t="s">
        <v>1121</v>
      </c>
      <c r="G1740" s="54">
        <v>15</v>
      </c>
      <c r="H1740" s="54">
        <v>0</v>
      </c>
      <c r="I1740" s="54" t="s">
        <v>44</v>
      </c>
      <c r="J1740" s="54" t="s">
        <v>61</v>
      </c>
    </row>
    <row r="1741" spans="1:10" ht="12.75" customHeight="1" x14ac:dyDescent="0.35">
      <c r="A1741" s="428" t="s">
        <v>877</v>
      </c>
      <c r="B1741" s="429">
        <v>5</v>
      </c>
      <c r="C1741" s="428" t="s">
        <v>876</v>
      </c>
      <c r="D1741" s="428" t="s">
        <v>4656</v>
      </c>
      <c r="E1741" s="54" t="s">
        <v>4657</v>
      </c>
      <c r="F1741" s="54" t="s">
        <v>1121</v>
      </c>
      <c r="G1741" s="54">
        <v>10</v>
      </c>
      <c r="H1741" s="54">
        <v>0</v>
      </c>
      <c r="I1741" s="54" t="s">
        <v>44</v>
      </c>
      <c r="J1741" s="54" t="s">
        <v>61</v>
      </c>
    </row>
    <row r="1742" spans="1:10" ht="12.75" customHeight="1" x14ac:dyDescent="0.35">
      <c r="A1742" s="428" t="s">
        <v>877</v>
      </c>
      <c r="B1742" s="429">
        <v>6</v>
      </c>
      <c r="C1742" s="428" t="s">
        <v>876</v>
      </c>
      <c r="D1742" s="428" t="s">
        <v>4658</v>
      </c>
      <c r="E1742" s="54" t="s">
        <v>4659</v>
      </c>
      <c r="F1742" s="54" t="s">
        <v>1121</v>
      </c>
      <c r="G1742" s="54">
        <v>24.5</v>
      </c>
      <c r="H1742" s="54">
        <v>0</v>
      </c>
      <c r="I1742" s="54" t="s">
        <v>43</v>
      </c>
      <c r="J1742" s="54" t="s">
        <v>60</v>
      </c>
    </row>
    <row r="1743" spans="1:10" ht="12.75" customHeight="1" x14ac:dyDescent="0.35">
      <c r="A1743" s="428" t="s">
        <v>877</v>
      </c>
      <c r="B1743" s="429">
        <v>7</v>
      </c>
      <c r="C1743" s="428" t="s">
        <v>876</v>
      </c>
      <c r="D1743" s="428" t="s">
        <v>4660</v>
      </c>
      <c r="E1743" s="54" t="s">
        <v>1362</v>
      </c>
      <c r="F1743" s="54" t="s">
        <v>1121</v>
      </c>
      <c r="G1743" s="54">
        <v>50</v>
      </c>
      <c r="H1743" s="54">
        <v>0</v>
      </c>
      <c r="I1743" s="54" t="s">
        <v>43</v>
      </c>
      <c r="J1743" s="54" t="s">
        <v>60</v>
      </c>
    </row>
    <row r="1744" spans="1:10" ht="12.75" customHeight="1" x14ac:dyDescent="0.35">
      <c r="A1744" s="428" t="s">
        <v>877</v>
      </c>
      <c r="B1744" s="429">
        <v>8</v>
      </c>
      <c r="C1744" s="428" t="s">
        <v>876</v>
      </c>
      <c r="D1744" s="428" t="s">
        <v>4661</v>
      </c>
      <c r="E1744" s="54" t="s">
        <v>4662</v>
      </c>
      <c r="F1744" s="54" t="s">
        <v>1121</v>
      </c>
      <c r="G1744" s="54">
        <v>42</v>
      </c>
      <c r="H1744" s="54">
        <v>0</v>
      </c>
      <c r="I1744" s="54" t="s">
        <v>43</v>
      </c>
      <c r="J1744" s="54" t="s">
        <v>60</v>
      </c>
    </row>
    <row r="1745" spans="1:10" ht="12.75" customHeight="1" x14ac:dyDescent="0.35">
      <c r="A1745" s="428" t="s">
        <v>877</v>
      </c>
      <c r="B1745" s="429">
        <v>9</v>
      </c>
      <c r="C1745" s="428" t="s">
        <v>876</v>
      </c>
      <c r="D1745" s="428" t="s">
        <v>4663</v>
      </c>
      <c r="E1745" s="54" t="s">
        <v>4664</v>
      </c>
      <c r="F1745" s="54" t="s">
        <v>1121</v>
      </c>
      <c r="G1745" s="54">
        <v>27.5</v>
      </c>
      <c r="H1745" s="54">
        <v>0</v>
      </c>
      <c r="I1745" s="54" t="s">
        <v>43</v>
      </c>
      <c r="J1745" s="54" t="s">
        <v>60</v>
      </c>
    </row>
    <row r="1746" spans="1:10" ht="12.75" customHeight="1" x14ac:dyDescent="0.35">
      <c r="A1746" s="428" t="s">
        <v>877</v>
      </c>
      <c r="B1746" s="429">
        <v>10</v>
      </c>
      <c r="C1746" s="428" t="s">
        <v>876</v>
      </c>
      <c r="D1746" s="428" t="s">
        <v>4665</v>
      </c>
      <c r="E1746" s="54" t="s">
        <v>4666</v>
      </c>
      <c r="F1746" s="54" t="s">
        <v>1121</v>
      </c>
      <c r="G1746" s="54">
        <v>22.5</v>
      </c>
      <c r="H1746" s="54">
        <v>0</v>
      </c>
      <c r="I1746" s="54" t="s">
        <v>44</v>
      </c>
      <c r="J1746" s="54" t="s">
        <v>61</v>
      </c>
    </row>
    <row r="1747" spans="1:10" ht="12.75" customHeight="1" x14ac:dyDescent="0.35">
      <c r="A1747" s="428" t="s">
        <v>877</v>
      </c>
      <c r="B1747" s="429">
        <v>11</v>
      </c>
      <c r="C1747" s="428" t="s">
        <v>876</v>
      </c>
      <c r="D1747" s="428" t="s">
        <v>4667</v>
      </c>
      <c r="E1747" s="54" t="s">
        <v>4668</v>
      </c>
      <c r="F1747" s="54" t="s">
        <v>1121</v>
      </c>
      <c r="G1747" s="54">
        <v>24</v>
      </c>
      <c r="H1747" s="54">
        <v>0</v>
      </c>
      <c r="I1747" s="54" t="s">
        <v>43</v>
      </c>
      <c r="J1747" s="54" t="s">
        <v>60</v>
      </c>
    </row>
    <row r="1748" spans="1:10" ht="12.75" customHeight="1" x14ac:dyDescent="0.35">
      <c r="A1748" s="428" t="s">
        <v>877</v>
      </c>
      <c r="B1748" s="429">
        <v>12</v>
      </c>
      <c r="C1748" s="428" t="s">
        <v>876</v>
      </c>
      <c r="D1748" s="428" t="s">
        <v>4669</v>
      </c>
      <c r="E1748" s="54" t="s">
        <v>4670</v>
      </c>
      <c r="F1748" s="54" t="s">
        <v>1140</v>
      </c>
      <c r="G1748" s="54">
        <v>9</v>
      </c>
      <c r="H1748" s="54">
        <v>0</v>
      </c>
      <c r="I1748" s="54" t="s">
        <v>43</v>
      </c>
      <c r="J1748" s="54" t="s">
        <v>60</v>
      </c>
    </row>
    <row r="1749" spans="1:10" ht="12.75" customHeight="1" x14ac:dyDescent="0.35">
      <c r="A1749" s="428" t="s">
        <v>877</v>
      </c>
      <c r="B1749" s="429">
        <v>13</v>
      </c>
      <c r="C1749" s="428" t="s">
        <v>876</v>
      </c>
      <c r="D1749" s="428" t="s">
        <v>4671</v>
      </c>
      <c r="E1749" s="54" t="s">
        <v>2324</v>
      </c>
      <c r="F1749" s="54" t="s">
        <v>1140</v>
      </c>
      <c r="G1749" s="54">
        <v>9</v>
      </c>
      <c r="H1749" s="54">
        <v>0</v>
      </c>
      <c r="I1749" s="54" t="s">
        <v>43</v>
      </c>
      <c r="J1749" s="54" t="s">
        <v>60</v>
      </c>
    </row>
    <row r="1750" spans="1:10" ht="12.75" customHeight="1" x14ac:dyDescent="0.35">
      <c r="A1750" s="428" t="s">
        <v>767</v>
      </c>
      <c r="B1750" s="429">
        <v>1</v>
      </c>
      <c r="C1750" s="428" t="s">
        <v>766</v>
      </c>
      <c r="D1750" s="428" t="s">
        <v>4672</v>
      </c>
      <c r="E1750" s="54" t="s">
        <v>4673</v>
      </c>
      <c r="F1750" s="54" t="s">
        <v>1121</v>
      </c>
      <c r="G1750" s="54">
        <v>42</v>
      </c>
      <c r="H1750" s="54">
        <v>0</v>
      </c>
      <c r="I1750" s="54" t="s">
        <v>43</v>
      </c>
      <c r="J1750" s="54" t="s">
        <v>60</v>
      </c>
    </row>
    <row r="1751" spans="1:10" ht="12.75" customHeight="1" x14ac:dyDescent="0.35">
      <c r="A1751" s="428" t="s">
        <v>767</v>
      </c>
      <c r="B1751" s="429">
        <v>2</v>
      </c>
      <c r="C1751" s="428" t="s">
        <v>766</v>
      </c>
      <c r="D1751" s="428" t="s">
        <v>4674</v>
      </c>
      <c r="E1751" s="54" t="s">
        <v>4675</v>
      </c>
      <c r="F1751" s="54" t="s">
        <v>1121</v>
      </c>
      <c r="G1751" s="54">
        <v>39</v>
      </c>
      <c r="H1751" s="54">
        <v>0</v>
      </c>
      <c r="I1751" s="54" t="s">
        <v>43</v>
      </c>
      <c r="J1751" s="54" t="s">
        <v>60</v>
      </c>
    </row>
    <row r="1752" spans="1:10" ht="12.75" customHeight="1" x14ac:dyDescent="0.35">
      <c r="A1752" s="428" t="s">
        <v>767</v>
      </c>
      <c r="B1752" s="429">
        <v>3</v>
      </c>
      <c r="C1752" s="428" t="s">
        <v>766</v>
      </c>
      <c r="D1752" s="428" t="s">
        <v>4676</v>
      </c>
      <c r="E1752" s="54" t="s">
        <v>4677</v>
      </c>
      <c r="F1752" s="54" t="s">
        <v>1121</v>
      </c>
      <c r="G1752" s="54">
        <v>38.5</v>
      </c>
      <c r="H1752" s="54">
        <v>0</v>
      </c>
      <c r="I1752" s="54" t="s">
        <v>43</v>
      </c>
      <c r="J1752" s="54" t="s">
        <v>60</v>
      </c>
    </row>
    <row r="1753" spans="1:10" ht="12.75" customHeight="1" x14ac:dyDescent="0.35">
      <c r="A1753" s="428" t="s">
        <v>767</v>
      </c>
      <c r="B1753" s="429">
        <v>4</v>
      </c>
      <c r="C1753" s="428" t="s">
        <v>766</v>
      </c>
      <c r="D1753" s="428" t="s">
        <v>4678</v>
      </c>
      <c r="E1753" s="54" t="s">
        <v>4679</v>
      </c>
      <c r="F1753" s="54" t="s">
        <v>1121</v>
      </c>
      <c r="G1753" s="54">
        <v>37.5</v>
      </c>
      <c r="H1753" s="54">
        <v>0</v>
      </c>
      <c r="I1753" s="54" t="s">
        <v>43</v>
      </c>
      <c r="J1753" s="54" t="s">
        <v>60</v>
      </c>
    </row>
    <row r="1754" spans="1:10" ht="12.75" customHeight="1" x14ac:dyDescent="0.35">
      <c r="A1754" s="428" t="s">
        <v>767</v>
      </c>
      <c r="B1754" s="429">
        <v>5</v>
      </c>
      <c r="C1754" s="428" t="s">
        <v>766</v>
      </c>
      <c r="D1754" s="428" t="s">
        <v>4680</v>
      </c>
      <c r="E1754" s="54" t="s">
        <v>4681</v>
      </c>
      <c r="F1754" s="54" t="s">
        <v>1121</v>
      </c>
      <c r="G1754" s="54">
        <v>17</v>
      </c>
      <c r="H1754" s="54">
        <v>0</v>
      </c>
      <c r="I1754" s="54" t="s">
        <v>44</v>
      </c>
      <c r="J1754" s="54" t="s">
        <v>60</v>
      </c>
    </row>
    <row r="1755" spans="1:10" ht="12.75" customHeight="1" x14ac:dyDescent="0.35">
      <c r="A1755" s="428" t="s">
        <v>767</v>
      </c>
      <c r="B1755" s="429">
        <v>6</v>
      </c>
      <c r="C1755" s="428" t="s">
        <v>766</v>
      </c>
      <c r="D1755" s="428" t="s">
        <v>4682</v>
      </c>
      <c r="E1755" s="54" t="s">
        <v>4683</v>
      </c>
      <c r="F1755" s="54" t="s">
        <v>1121</v>
      </c>
      <c r="G1755" s="54">
        <v>9</v>
      </c>
      <c r="H1755" s="54">
        <v>0</v>
      </c>
      <c r="I1755" s="54" t="s">
        <v>44</v>
      </c>
      <c r="J1755" s="54" t="s">
        <v>61</v>
      </c>
    </row>
    <row r="1756" spans="1:10" ht="12.75" customHeight="1" x14ac:dyDescent="0.35">
      <c r="A1756" s="428" t="s">
        <v>767</v>
      </c>
      <c r="B1756" s="429">
        <v>7</v>
      </c>
      <c r="C1756" s="428" t="s">
        <v>766</v>
      </c>
      <c r="D1756" s="428" t="s">
        <v>4684</v>
      </c>
      <c r="E1756" s="54" t="s">
        <v>4685</v>
      </c>
      <c r="F1756" s="54" t="s">
        <v>1140</v>
      </c>
      <c r="G1756" s="54">
        <v>37</v>
      </c>
      <c r="H1756" s="54">
        <v>0</v>
      </c>
      <c r="I1756" s="54" t="s">
        <v>43</v>
      </c>
      <c r="J1756" s="54" t="s">
        <v>60</v>
      </c>
    </row>
    <row r="1757" spans="1:10" ht="12.75" customHeight="1" x14ac:dyDescent="0.35">
      <c r="A1757" s="428" t="s">
        <v>767</v>
      </c>
      <c r="B1757" s="429">
        <v>8</v>
      </c>
      <c r="C1757" s="428" t="s">
        <v>766</v>
      </c>
      <c r="D1757" s="428" t="s">
        <v>4686</v>
      </c>
      <c r="E1757" s="54" t="s">
        <v>4687</v>
      </c>
      <c r="F1757" s="54" t="s">
        <v>1140</v>
      </c>
      <c r="G1757" s="54">
        <v>37</v>
      </c>
      <c r="H1757" s="54">
        <v>0</v>
      </c>
      <c r="I1757" s="54" t="s">
        <v>43</v>
      </c>
      <c r="J1757" s="54" t="s">
        <v>60</v>
      </c>
    </row>
    <row r="1758" spans="1:10" ht="12.75" customHeight="1" x14ac:dyDescent="0.35">
      <c r="A1758" s="428" t="s">
        <v>767</v>
      </c>
      <c r="B1758" s="429">
        <v>9</v>
      </c>
      <c r="C1758" s="428" t="s">
        <v>766</v>
      </c>
      <c r="D1758" s="428" t="s">
        <v>4688</v>
      </c>
      <c r="E1758" s="54" t="s">
        <v>4689</v>
      </c>
      <c r="F1758" s="54" t="s">
        <v>1140</v>
      </c>
      <c r="G1758" s="54">
        <v>37</v>
      </c>
      <c r="H1758" s="54">
        <v>0</v>
      </c>
      <c r="I1758" s="54" t="s">
        <v>43</v>
      </c>
      <c r="J1758" s="54" t="s">
        <v>60</v>
      </c>
    </row>
    <row r="1759" spans="1:10" ht="12.75" customHeight="1" x14ac:dyDescent="0.35">
      <c r="A1759" s="428" t="s">
        <v>995</v>
      </c>
      <c r="B1759" s="429">
        <v>1</v>
      </c>
      <c r="C1759" s="428" t="s">
        <v>994</v>
      </c>
      <c r="D1759" s="428" t="s">
        <v>4690</v>
      </c>
      <c r="E1759" s="54" t="s">
        <v>4691</v>
      </c>
      <c r="F1759" s="54" t="s">
        <v>1121</v>
      </c>
      <c r="G1759" s="54">
        <v>41</v>
      </c>
      <c r="H1759" s="54">
        <v>0</v>
      </c>
      <c r="I1759" s="54" t="s">
        <v>43</v>
      </c>
      <c r="J1759" s="54" t="s">
        <v>60</v>
      </c>
    </row>
    <row r="1760" spans="1:10" ht="12.75" customHeight="1" x14ac:dyDescent="0.35">
      <c r="A1760" s="428" t="s">
        <v>995</v>
      </c>
      <c r="B1760" s="429">
        <v>2</v>
      </c>
      <c r="C1760" s="428" t="s">
        <v>994</v>
      </c>
      <c r="D1760" s="428" t="s">
        <v>4692</v>
      </c>
      <c r="E1760" s="54" t="s">
        <v>4693</v>
      </c>
      <c r="F1760" s="54" t="s">
        <v>1121</v>
      </c>
      <c r="G1760" s="54">
        <v>53.5</v>
      </c>
      <c r="H1760" s="54">
        <v>0</v>
      </c>
      <c r="I1760" s="54" t="s">
        <v>43</v>
      </c>
      <c r="J1760" s="54" t="s">
        <v>60</v>
      </c>
    </row>
    <row r="1761" spans="1:10" ht="12.75" customHeight="1" x14ac:dyDescent="0.35">
      <c r="A1761" s="428" t="s">
        <v>995</v>
      </c>
      <c r="B1761" s="429">
        <v>3</v>
      </c>
      <c r="C1761" s="428" t="s">
        <v>994</v>
      </c>
      <c r="D1761" s="428" t="s">
        <v>4694</v>
      </c>
      <c r="E1761" s="54" t="s">
        <v>4695</v>
      </c>
      <c r="F1761" s="54" t="s">
        <v>1121</v>
      </c>
      <c r="G1761" s="54">
        <v>41</v>
      </c>
      <c r="H1761" s="54">
        <v>0</v>
      </c>
      <c r="I1761" s="54" t="s">
        <v>43</v>
      </c>
      <c r="J1761" s="54" t="s">
        <v>60</v>
      </c>
    </row>
    <row r="1762" spans="1:10" ht="12.75" customHeight="1" x14ac:dyDescent="0.35">
      <c r="A1762" s="428" t="s">
        <v>995</v>
      </c>
      <c r="B1762" s="429">
        <v>4</v>
      </c>
      <c r="C1762" s="428" t="s">
        <v>994</v>
      </c>
      <c r="D1762" s="428" t="s">
        <v>4696</v>
      </c>
      <c r="E1762" s="54" t="s">
        <v>4697</v>
      </c>
      <c r="F1762" s="54" t="s">
        <v>1121</v>
      </c>
      <c r="G1762" s="54">
        <v>41</v>
      </c>
      <c r="H1762" s="54">
        <v>0</v>
      </c>
      <c r="I1762" s="54" t="s">
        <v>43</v>
      </c>
      <c r="J1762" s="54" t="s">
        <v>60</v>
      </c>
    </row>
    <row r="1763" spans="1:10" ht="12.75" customHeight="1" x14ac:dyDescent="0.35">
      <c r="A1763" s="428" t="s">
        <v>995</v>
      </c>
      <c r="B1763" s="429">
        <v>5</v>
      </c>
      <c r="C1763" s="428" t="s">
        <v>994</v>
      </c>
      <c r="D1763" s="428" t="s">
        <v>4698</v>
      </c>
      <c r="E1763" s="54" t="s">
        <v>4699</v>
      </c>
      <c r="F1763" s="54" t="s">
        <v>1121</v>
      </c>
      <c r="G1763" s="54">
        <v>41</v>
      </c>
      <c r="H1763" s="54">
        <v>0</v>
      </c>
      <c r="I1763" s="54" t="s">
        <v>43</v>
      </c>
      <c r="J1763" s="54" t="s">
        <v>60</v>
      </c>
    </row>
    <row r="1764" spans="1:10" ht="12.75" customHeight="1" x14ac:dyDescent="0.35">
      <c r="A1764" s="428" t="s">
        <v>995</v>
      </c>
      <c r="B1764" s="429">
        <v>6</v>
      </c>
      <c r="C1764" s="428" t="s">
        <v>994</v>
      </c>
      <c r="D1764" s="428" t="s">
        <v>4700</v>
      </c>
      <c r="E1764" s="54" t="s">
        <v>4701</v>
      </c>
      <c r="F1764" s="54" t="s">
        <v>1121</v>
      </c>
      <c r="G1764" s="54">
        <v>19.5</v>
      </c>
      <c r="H1764" s="54">
        <v>0</v>
      </c>
      <c r="I1764" s="54" t="s">
        <v>43</v>
      </c>
      <c r="J1764" s="54" t="s">
        <v>60</v>
      </c>
    </row>
    <row r="1765" spans="1:10" ht="12.75" customHeight="1" x14ac:dyDescent="0.35">
      <c r="A1765" s="428" t="s">
        <v>995</v>
      </c>
      <c r="B1765" s="429">
        <v>7</v>
      </c>
      <c r="C1765" s="428" t="s">
        <v>994</v>
      </c>
      <c r="D1765" s="428" t="s">
        <v>4702</v>
      </c>
      <c r="E1765" s="54" t="s">
        <v>4703</v>
      </c>
      <c r="F1765" s="54" t="s">
        <v>1121</v>
      </c>
      <c r="G1765" s="54">
        <v>22.5</v>
      </c>
      <c r="H1765" s="54">
        <v>0</v>
      </c>
      <c r="I1765" s="54" t="s">
        <v>43</v>
      </c>
      <c r="J1765" s="54" t="s">
        <v>60</v>
      </c>
    </row>
    <row r="1766" spans="1:10" ht="12.75" customHeight="1" x14ac:dyDescent="0.35">
      <c r="A1766" s="428" t="s">
        <v>995</v>
      </c>
      <c r="B1766" s="429">
        <v>8</v>
      </c>
      <c r="C1766" s="428" t="s">
        <v>994</v>
      </c>
      <c r="D1766" s="428" t="s">
        <v>4704</v>
      </c>
      <c r="E1766" s="54" t="s">
        <v>1560</v>
      </c>
      <c r="F1766" s="54" t="s">
        <v>1121</v>
      </c>
      <c r="G1766" s="54">
        <v>54.5</v>
      </c>
      <c r="H1766" s="54">
        <v>0</v>
      </c>
      <c r="I1766" s="54" t="s">
        <v>43</v>
      </c>
      <c r="J1766" s="54" t="s">
        <v>60</v>
      </c>
    </row>
    <row r="1767" spans="1:10" ht="12.75" customHeight="1" x14ac:dyDescent="0.35">
      <c r="A1767" s="428" t="s">
        <v>995</v>
      </c>
      <c r="B1767" s="429">
        <v>9</v>
      </c>
      <c r="C1767" s="428" t="s">
        <v>994</v>
      </c>
      <c r="D1767" s="428" t="s">
        <v>4705</v>
      </c>
      <c r="E1767" s="54" t="s">
        <v>4706</v>
      </c>
      <c r="F1767" s="54" t="s">
        <v>1121</v>
      </c>
      <c r="G1767" s="54">
        <v>50.5</v>
      </c>
      <c r="H1767" s="54">
        <v>0</v>
      </c>
      <c r="I1767" s="54" t="s">
        <v>43</v>
      </c>
      <c r="J1767" s="54" t="s">
        <v>60</v>
      </c>
    </row>
    <row r="1768" spans="1:10" ht="12.75" customHeight="1" x14ac:dyDescent="0.35">
      <c r="A1768" s="428" t="s">
        <v>995</v>
      </c>
      <c r="B1768" s="429">
        <v>10</v>
      </c>
      <c r="C1768" s="428" t="s">
        <v>994</v>
      </c>
      <c r="D1768" s="428" t="s">
        <v>4707</v>
      </c>
      <c r="E1768" s="54" t="s">
        <v>4708</v>
      </c>
      <c r="F1768" s="54" t="s">
        <v>1121</v>
      </c>
      <c r="G1768" s="54">
        <v>54.5</v>
      </c>
      <c r="H1768" s="54">
        <v>0</v>
      </c>
      <c r="I1768" s="54" t="s">
        <v>43</v>
      </c>
      <c r="J1768" s="54" t="s">
        <v>60</v>
      </c>
    </row>
    <row r="1769" spans="1:10" ht="12.75" customHeight="1" x14ac:dyDescent="0.35">
      <c r="A1769" s="428" t="s">
        <v>995</v>
      </c>
      <c r="B1769" s="429">
        <v>11</v>
      </c>
      <c r="C1769" s="428" t="s">
        <v>994</v>
      </c>
      <c r="D1769" s="428" t="s">
        <v>4709</v>
      </c>
      <c r="E1769" s="54" t="s">
        <v>4710</v>
      </c>
      <c r="F1769" s="54" t="s">
        <v>1121</v>
      </c>
      <c r="G1769" s="54">
        <v>50.5</v>
      </c>
      <c r="H1769" s="54">
        <v>0</v>
      </c>
      <c r="I1769" s="54" t="s">
        <v>43</v>
      </c>
      <c r="J1769" s="54" t="s">
        <v>60</v>
      </c>
    </row>
    <row r="1770" spans="1:10" ht="12.75" customHeight="1" x14ac:dyDescent="0.35">
      <c r="A1770" s="428" t="s">
        <v>995</v>
      </c>
      <c r="B1770" s="429">
        <v>12</v>
      </c>
      <c r="C1770" s="428" t="s">
        <v>994</v>
      </c>
      <c r="D1770" s="428" t="s">
        <v>4711</v>
      </c>
      <c r="E1770" s="54" t="s">
        <v>4712</v>
      </c>
      <c r="F1770" s="54" t="s">
        <v>1121</v>
      </c>
      <c r="G1770" s="54">
        <v>49.5</v>
      </c>
      <c r="H1770" s="54">
        <v>0</v>
      </c>
      <c r="I1770" s="54" t="s">
        <v>43</v>
      </c>
      <c r="J1770" s="54" t="s">
        <v>60</v>
      </c>
    </row>
    <row r="1771" spans="1:10" ht="12.75" customHeight="1" x14ac:dyDescent="0.35">
      <c r="A1771" s="428" t="s">
        <v>1029</v>
      </c>
      <c r="B1771" s="429">
        <v>1</v>
      </c>
      <c r="C1771" s="428" t="s">
        <v>1028</v>
      </c>
      <c r="D1771" s="428" t="s">
        <v>4713</v>
      </c>
      <c r="E1771" s="54" t="s">
        <v>4714</v>
      </c>
      <c r="F1771" s="54" t="s">
        <v>1121</v>
      </c>
      <c r="G1771" s="54">
        <v>60</v>
      </c>
      <c r="H1771" s="54">
        <v>0</v>
      </c>
      <c r="I1771" s="54" t="s">
        <v>43</v>
      </c>
      <c r="J1771" s="54" t="s">
        <v>60</v>
      </c>
    </row>
    <row r="1772" spans="1:10" ht="12.75" customHeight="1" x14ac:dyDescent="0.35">
      <c r="A1772" s="428" t="s">
        <v>1029</v>
      </c>
      <c r="B1772" s="429">
        <v>2</v>
      </c>
      <c r="C1772" s="428" t="s">
        <v>1028</v>
      </c>
      <c r="D1772" s="428" t="s">
        <v>4715</v>
      </c>
      <c r="E1772" s="54" t="s">
        <v>4716</v>
      </c>
      <c r="F1772" s="54" t="s">
        <v>1121</v>
      </c>
      <c r="G1772" s="54">
        <v>48</v>
      </c>
      <c r="H1772" s="54">
        <v>0</v>
      </c>
      <c r="I1772" s="54" t="s">
        <v>43</v>
      </c>
      <c r="J1772" s="54" t="s">
        <v>60</v>
      </c>
    </row>
    <row r="1773" spans="1:10" ht="12.75" customHeight="1" x14ac:dyDescent="0.35">
      <c r="A1773" s="428" t="s">
        <v>1029</v>
      </c>
      <c r="B1773" s="429">
        <v>3</v>
      </c>
      <c r="C1773" s="428" t="s">
        <v>1028</v>
      </c>
      <c r="D1773" s="428" t="s">
        <v>4717</v>
      </c>
      <c r="E1773" s="54" t="s">
        <v>4718</v>
      </c>
      <c r="F1773" s="54" t="s">
        <v>1121</v>
      </c>
      <c r="G1773" s="54">
        <v>51.5</v>
      </c>
      <c r="H1773" s="54">
        <v>0</v>
      </c>
      <c r="I1773" s="54" t="s">
        <v>43</v>
      </c>
      <c r="J1773" s="54" t="s">
        <v>60</v>
      </c>
    </row>
    <row r="1774" spans="1:10" ht="12.75" customHeight="1" x14ac:dyDescent="0.35">
      <c r="A1774" s="428" t="s">
        <v>1029</v>
      </c>
      <c r="B1774" s="429">
        <v>4</v>
      </c>
      <c r="C1774" s="428" t="s">
        <v>1028</v>
      </c>
      <c r="D1774" s="428" t="s">
        <v>4719</v>
      </c>
      <c r="E1774" s="54" t="s">
        <v>4720</v>
      </c>
      <c r="F1774" s="54" t="s">
        <v>1121</v>
      </c>
      <c r="G1774" s="54">
        <v>51.5</v>
      </c>
      <c r="H1774" s="54">
        <v>0</v>
      </c>
      <c r="I1774" s="54" t="s">
        <v>43</v>
      </c>
      <c r="J1774" s="54" t="s">
        <v>60</v>
      </c>
    </row>
    <row r="1775" spans="1:10" ht="12.75" customHeight="1" x14ac:dyDescent="0.35">
      <c r="A1775" s="428" t="s">
        <v>1029</v>
      </c>
      <c r="B1775" s="429">
        <v>5</v>
      </c>
      <c r="C1775" s="428" t="s">
        <v>1028</v>
      </c>
      <c r="D1775" s="428" t="s">
        <v>4721</v>
      </c>
      <c r="E1775" s="54" t="s">
        <v>4722</v>
      </c>
      <c r="F1775" s="54" t="s">
        <v>1121</v>
      </c>
      <c r="G1775" s="54">
        <v>32.5</v>
      </c>
      <c r="H1775" s="54">
        <v>0</v>
      </c>
      <c r="I1775" s="54" t="s">
        <v>44</v>
      </c>
      <c r="J1775" s="54" t="s">
        <v>61</v>
      </c>
    </row>
    <row r="1776" spans="1:10" ht="12.75" customHeight="1" x14ac:dyDescent="0.35">
      <c r="A1776" s="428" t="s">
        <v>1029</v>
      </c>
      <c r="B1776" s="429">
        <v>6</v>
      </c>
      <c r="C1776" s="428" t="s">
        <v>1028</v>
      </c>
      <c r="D1776" s="428" t="s">
        <v>4723</v>
      </c>
      <c r="E1776" s="54" t="s">
        <v>4724</v>
      </c>
      <c r="F1776" s="54" t="s">
        <v>1121</v>
      </c>
      <c r="G1776" s="54">
        <v>35</v>
      </c>
      <c r="H1776" s="54">
        <v>0</v>
      </c>
      <c r="I1776" s="54" t="s">
        <v>44</v>
      </c>
      <c r="J1776" s="54" t="s">
        <v>61</v>
      </c>
    </row>
    <row r="1777" spans="1:10" ht="12.75" customHeight="1" x14ac:dyDescent="0.35">
      <c r="A1777" s="428" t="s">
        <v>1029</v>
      </c>
      <c r="B1777" s="429">
        <v>7</v>
      </c>
      <c r="C1777" s="428" t="s">
        <v>1028</v>
      </c>
      <c r="D1777" s="428" t="s">
        <v>4725</v>
      </c>
      <c r="E1777" s="54" t="s">
        <v>4726</v>
      </c>
      <c r="F1777" s="54" t="s">
        <v>1121</v>
      </c>
      <c r="G1777" s="54">
        <v>47</v>
      </c>
      <c r="H1777" s="54">
        <v>0</v>
      </c>
      <c r="I1777" s="54" t="s">
        <v>44</v>
      </c>
      <c r="J1777" s="54" t="s">
        <v>61</v>
      </c>
    </row>
    <row r="1778" spans="1:10" ht="12.75" customHeight="1" x14ac:dyDescent="0.35">
      <c r="A1778" s="428" t="s">
        <v>1029</v>
      </c>
      <c r="B1778" s="429">
        <v>8</v>
      </c>
      <c r="C1778" s="428" t="s">
        <v>1028</v>
      </c>
      <c r="D1778" s="428" t="s">
        <v>4727</v>
      </c>
      <c r="E1778" s="54" t="s">
        <v>4728</v>
      </c>
      <c r="F1778" s="54" t="s">
        <v>1121</v>
      </c>
      <c r="G1778" s="54">
        <v>24</v>
      </c>
      <c r="H1778" s="54">
        <v>0</v>
      </c>
      <c r="I1778" s="54" t="s">
        <v>44</v>
      </c>
      <c r="J1778" s="54" t="s">
        <v>61</v>
      </c>
    </row>
    <row r="1779" spans="1:10" ht="12.75" customHeight="1" x14ac:dyDescent="0.35">
      <c r="A1779" s="428" t="s">
        <v>997</v>
      </c>
      <c r="B1779" s="429">
        <v>1</v>
      </c>
      <c r="C1779" s="428" t="s">
        <v>996</v>
      </c>
      <c r="D1779" s="428" t="s">
        <v>4729</v>
      </c>
      <c r="E1779" s="54" t="s">
        <v>4730</v>
      </c>
      <c r="F1779" s="54" t="s">
        <v>1121</v>
      </c>
      <c r="G1779" s="54">
        <v>27.5</v>
      </c>
      <c r="H1779" s="54">
        <v>0</v>
      </c>
      <c r="I1779" s="54" t="s">
        <v>43</v>
      </c>
      <c r="J1779" s="54" t="s">
        <v>60</v>
      </c>
    </row>
    <row r="1780" spans="1:10" ht="12.75" customHeight="1" x14ac:dyDescent="0.35">
      <c r="A1780" s="428" t="s">
        <v>997</v>
      </c>
      <c r="B1780" s="429">
        <v>2</v>
      </c>
      <c r="C1780" s="428" t="s">
        <v>996</v>
      </c>
      <c r="D1780" s="428" t="s">
        <v>4731</v>
      </c>
      <c r="E1780" s="54" t="s">
        <v>4732</v>
      </c>
      <c r="F1780" s="54" t="s">
        <v>1121</v>
      </c>
      <c r="G1780" s="54">
        <v>30.5</v>
      </c>
      <c r="H1780" s="54">
        <v>0</v>
      </c>
      <c r="I1780" s="54" t="s">
        <v>43</v>
      </c>
      <c r="J1780" s="54" t="s">
        <v>60</v>
      </c>
    </row>
    <row r="1781" spans="1:10" ht="12.75" customHeight="1" x14ac:dyDescent="0.35">
      <c r="A1781" s="428" t="s">
        <v>997</v>
      </c>
      <c r="B1781" s="429">
        <v>3</v>
      </c>
      <c r="C1781" s="428" t="s">
        <v>996</v>
      </c>
      <c r="D1781" s="428" t="s">
        <v>4733</v>
      </c>
      <c r="E1781" s="54" t="s">
        <v>4734</v>
      </c>
      <c r="F1781" s="54" t="s">
        <v>1121</v>
      </c>
      <c r="G1781" s="54">
        <v>29</v>
      </c>
      <c r="H1781" s="54">
        <v>0</v>
      </c>
      <c r="I1781" s="54" t="s">
        <v>43</v>
      </c>
      <c r="J1781" s="54" t="s">
        <v>60</v>
      </c>
    </row>
    <row r="1782" spans="1:10" ht="12.75" customHeight="1" x14ac:dyDescent="0.35">
      <c r="A1782" s="428" t="s">
        <v>997</v>
      </c>
      <c r="B1782" s="429">
        <v>4</v>
      </c>
      <c r="C1782" s="428" t="s">
        <v>996</v>
      </c>
      <c r="D1782" s="428" t="s">
        <v>4735</v>
      </c>
      <c r="E1782" s="54" t="s">
        <v>4736</v>
      </c>
      <c r="F1782" s="54" t="s">
        <v>1121</v>
      </c>
      <c r="G1782" s="54">
        <v>29</v>
      </c>
      <c r="H1782" s="54">
        <v>0</v>
      </c>
      <c r="I1782" s="54" t="s">
        <v>43</v>
      </c>
      <c r="J1782" s="54" t="s">
        <v>60</v>
      </c>
    </row>
    <row r="1783" spans="1:10" ht="12.75" customHeight="1" x14ac:dyDescent="0.35">
      <c r="A1783" s="428" t="s">
        <v>997</v>
      </c>
      <c r="B1783" s="429">
        <v>5</v>
      </c>
      <c r="C1783" s="428" t="s">
        <v>996</v>
      </c>
      <c r="D1783" s="428" t="s">
        <v>4737</v>
      </c>
      <c r="E1783" s="54" t="s">
        <v>1294</v>
      </c>
      <c r="F1783" s="54" t="s">
        <v>1121</v>
      </c>
      <c r="G1783" s="54">
        <v>42.5</v>
      </c>
      <c r="H1783" s="54">
        <v>0</v>
      </c>
      <c r="I1783" s="54" t="s">
        <v>43</v>
      </c>
      <c r="J1783" s="54" t="s">
        <v>60</v>
      </c>
    </row>
    <row r="1784" spans="1:10" ht="12.75" customHeight="1" x14ac:dyDescent="0.35">
      <c r="A1784" s="428" t="s">
        <v>997</v>
      </c>
      <c r="B1784" s="429">
        <v>6</v>
      </c>
      <c r="C1784" s="428" t="s">
        <v>996</v>
      </c>
      <c r="D1784" s="428" t="s">
        <v>4738</v>
      </c>
      <c r="E1784" s="54" t="s">
        <v>4739</v>
      </c>
      <c r="F1784" s="54" t="s">
        <v>1121</v>
      </c>
      <c r="G1784" s="54">
        <v>33.5</v>
      </c>
      <c r="H1784" s="54">
        <v>0</v>
      </c>
      <c r="I1784" s="54" t="s">
        <v>43</v>
      </c>
      <c r="J1784" s="54" t="s">
        <v>60</v>
      </c>
    </row>
    <row r="1785" spans="1:10" ht="12.75" customHeight="1" x14ac:dyDescent="0.35">
      <c r="A1785" s="428" t="s">
        <v>997</v>
      </c>
      <c r="B1785" s="429">
        <v>7</v>
      </c>
      <c r="C1785" s="428" t="s">
        <v>996</v>
      </c>
      <c r="D1785" s="428" t="s">
        <v>4740</v>
      </c>
      <c r="E1785" s="54" t="s">
        <v>4741</v>
      </c>
      <c r="F1785" s="54" t="s">
        <v>1121</v>
      </c>
      <c r="G1785" s="54">
        <v>27.5</v>
      </c>
      <c r="H1785" s="54">
        <v>0</v>
      </c>
      <c r="I1785" s="54" t="s">
        <v>43</v>
      </c>
      <c r="J1785" s="54" t="s">
        <v>60</v>
      </c>
    </row>
    <row r="1786" spans="1:10" ht="12.75" customHeight="1" x14ac:dyDescent="0.35">
      <c r="A1786" s="428" t="s">
        <v>997</v>
      </c>
      <c r="B1786" s="429">
        <v>8</v>
      </c>
      <c r="C1786" s="428" t="s">
        <v>996</v>
      </c>
      <c r="D1786" s="428" t="s">
        <v>4742</v>
      </c>
      <c r="E1786" s="54" t="s">
        <v>4743</v>
      </c>
      <c r="F1786" s="54" t="s">
        <v>1121</v>
      </c>
      <c r="G1786" s="54">
        <v>45</v>
      </c>
      <c r="H1786" s="54">
        <v>0</v>
      </c>
      <c r="I1786" s="54" t="s">
        <v>43</v>
      </c>
      <c r="J1786" s="54" t="s">
        <v>60</v>
      </c>
    </row>
    <row r="1787" spans="1:10" ht="12.75" customHeight="1" x14ac:dyDescent="0.35">
      <c r="A1787" s="428" t="s">
        <v>997</v>
      </c>
      <c r="B1787" s="429">
        <v>9</v>
      </c>
      <c r="C1787" s="428" t="s">
        <v>996</v>
      </c>
      <c r="D1787" s="428" t="s">
        <v>4744</v>
      </c>
      <c r="E1787" s="54" t="s">
        <v>4745</v>
      </c>
      <c r="F1787" s="54" t="s">
        <v>1121</v>
      </c>
      <c r="G1787" s="54">
        <v>17</v>
      </c>
      <c r="H1787" s="54">
        <v>0</v>
      </c>
      <c r="I1787" s="54" t="s">
        <v>43</v>
      </c>
      <c r="J1787" s="54" t="s">
        <v>60</v>
      </c>
    </row>
    <row r="1788" spans="1:10" ht="12.75" customHeight="1" x14ac:dyDescent="0.35">
      <c r="A1788" s="428" t="s">
        <v>997</v>
      </c>
      <c r="B1788" s="429">
        <v>10</v>
      </c>
      <c r="C1788" s="428" t="s">
        <v>996</v>
      </c>
      <c r="D1788" s="428" t="s">
        <v>4746</v>
      </c>
      <c r="E1788" s="54" t="s">
        <v>4747</v>
      </c>
      <c r="F1788" s="54" t="s">
        <v>1121</v>
      </c>
      <c r="G1788" s="54">
        <v>35</v>
      </c>
      <c r="H1788" s="54">
        <v>0</v>
      </c>
      <c r="I1788" s="54" t="s">
        <v>43</v>
      </c>
      <c r="J1788" s="54" t="s">
        <v>60</v>
      </c>
    </row>
    <row r="1789" spans="1:10" ht="12.75" customHeight="1" x14ac:dyDescent="0.35">
      <c r="A1789" s="428" t="s">
        <v>997</v>
      </c>
      <c r="B1789" s="429">
        <v>11</v>
      </c>
      <c r="C1789" s="428" t="s">
        <v>996</v>
      </c>
      <c r="D1789" s="428" t="s">
        <v>4748</v>
      </c>
      <c r="E1789" s="54" t="s">
        <v>4749</v>
      </c>
      <c r="F1789" s="54" t="s">
        <v>1121</v>
      </c>
      <c r="G1789" s="54">
        <v>15</v>
      </c>
      <c r="H1789" s="54">
        <v>0</v>
      </c>
      <c r="I1789" s="54" t="s">
        <v>43</v>
      </c>
      <c r="J1789" s="54" t="s">
        <v>60</v>
      </c>
    </row>
    <row r="1790" spans="1:10" ht="12.75" customHeight="1" x14ac:dyDescent="0.35">
      <c r="A1790" s="428" t="s">
        <v>997</v>
      </c>
      <c r="B1790" s="429">
        <v>12</v>
      </c>
      <c r="C1790" s="428" t="s">
        <v>996</v>
      </c>
      <c r="D1790" s="428" t="s">
        <v>4750</v>
      </c>
      <c r="E1790" s="54" t="s">
        <v>4751</v>
      </c>
      <c r="F1790" s="54" t="s">
        <v>1121</v>
      </c>
      <c r="G1790" s="54">
        <v>52.5</v>
      </c>
      <c r="H1790" s="54">
        <v>0</v>
      </c>
      <c r="I1790" s="54" t="s">
        <v>43</v>
      </c>
      <c r="J1790" s="54" t="s">
        <v>60</v>
      </c>
    </row>
    <row r="1791" spans="1:10" ht="12.75" customHeight="1" x14ac:dyDescent="0.35">
      <c r="A1791" s="428" t="s">
        <v>997</v>
      </c>
      <c r="B1791" s="429">
        <v>13</v>
      </c>
      <c r="C1791" s="428" t="s">
        <v>996</v>
      </c>
      <c r="D1791" s="428" t="s">
        <v>4752</v>
      </c>
      <c r="E1791" s="54" t="s">
        <v>4753</v>
      </c>
      <c r="F1791" s="54" t="s">
        <v>1121</v>
      </c>
      <c r="G1791" s="54">
        <v>29</v>
      </c>
      <c r="H1791" s="54">
        <v>0</v>
      </c>
      <c r="I1791" s="54" t="s">
        <v>43</v>
      </c>
      <c r="J1791" s="54" t="s">
        <v>60</v>
      </c>
    </row>
    <row r="1792" spans="1:10" ht="12.75" customHeight="1" x14ac:dyDescent="0.35">
      <c r="A1792" s="428" t="s">
        <v>997</v>
      </c>
      <c r="B1792" s="429">
        <v>14</v>
      </c>
      <c r="C1792" s="428" t="s">
        <v>996</v>
      </c>
      <c r="D1792" s="428" t="s">
        <v>4754</v>
      </c>
      <c r="E1792" s="54" t="s">
        <v>4755</v>
      </c>
      <c r="F1792" s="54" t="s">
        <v>1121</v>
      </c>
      <c r="G1792" s="54">
        <v>15</v>
      </c>
      <c r="H1792" s="54">
        <v>0</v>
      </c>
      <c r="I1792" s="54" t="s">
        <v>43</v>
      </c>
      <c r="J1792" s="54" t="s">
        <v>60</v>
      </c>
    </row>
    <row r="1793" spans="1:10" ht="12.75" customHeight="1" x14ac:dyDescent="0.35">
      <c r="A1793" s="428" t="s">
        <v>997</v>
      </c>
      <c r="B1793" s="429">
        <v>15</v>
      </c>
      <c r="C1793" s="428" t="s">
        <v>996</v>
      </c>
      <c r="D1793" s="428" t="s">
        <v>7356</v>
      </c>
      <c r="E1793" s="54" t="s">
        <v>4756</v>
      </c>
      <c r="F1793" s="54" t="s">
        <v>1121</v>
      </c>
      <c r="G1793" s="54">
        <v>0</v>
      </c>
      <c r="H1793" s="54">
        <v>0</v>
      </c>
      <c r="I1793" s="54" t="s">
        <v>44</v>
      </c>
      <c r="J1793" s="54" t="s">
        <v>60</v>
      </c>
    </row>
    <row r="1794" spans="1:10" ht="12.75" customHeight="1" x14ac:dyDescent="0.35">
      <c r="A1794" s="428" t="s">
        <v>997</v>
      </c>
      <c r="B1794" s="429">
        <v>16</v>
      </c>
      <c r="C1794" s="428" t="s">
        <v>996</v>
      </c>
      <c r="D1794" s="428" t="s">
        <v>7359</v>
      </c>
      <c r="E1794" s="54" t="s">
        <v>7360</v>
      </c>
      <c r="F1794" s="54" t="s">
        <v>1121</v>
      </c>
      <c r="G1794" s="54">
        <v>47</v>
      </c>
      <c r="H1794" s="54">
        <v>0</v>
      </c>
      <c r="I1794" s="54" t="s">
        <v>7361</v>
      </c>
      <c r="J1794" s="54" t="s">
        <v>60</v>
      </c>
    </row>
    <row r="1795" spans="1:10" ht="12.75" customHeight="1" x14ac:dyDescent="0.35">
      <c r="A1795" s="428" t="s">
        <v>965</v>
      </c>
      <c r="B1795" s="429">
        <v>1</v>
      </c>
      <c r="C1795" s="428" t="s">
        <v>964</v>
      </c>
      <c r="D1795" s="428" t="s">
        <v>4757</v>
      </c>
      <c r="E1795" s="54" t="s">
        <v>4758</v>
      </c>
      <c r="F1795" s="54" t="s">
        <v>1121</v>
      </c>
      <c r="G1795" s="54">
        <v>8</v>
      </c>
      <c r="H1795" s="54">
        <v>0</v>
      </c>
      <c r="I1795" s="54" t="s">
        <v>44</v>
      </c>
      <c r="J1795" s="54" t="s">
        <v>60</v>
      </c>
    </row>
    <row r="1796" spans="1:10" ht="12.75" customHeight="1" x14ac:dyDescent="0.35">
      <c r="A1796" s="428" t="s">
        <v>965</v>
      </c>
      <c r="B1796" s="429">
        <v>2</v>
      </c>
      <c r="C1796" s="428" t="s">
        <v>964</v>
      </c>
      <c r="D1796" s="428" t="s">
        <v>4759</v>
      </c>
      <c r="E1796" s="54" t="s">
        <v>4760</v>
      </c>
      <c r="F1796" s="54" t="s">
        <v>1121</v>
      </c>
      <c r="G1796" s="54">
        <v>52</v>
      </c>
      <c r="H1796" s="54">
        <v>0</v>
      </c>
      <c r="I1796" s="54" t="s">
        <v>45</v>
      </c>
      <c r="J1796" s="54" t="s">
        <v>60</v>
      </c>
    </row>
    <row r="1797" spans="1:10" ht="12.75" customHeight="1" x14ac:dyDescent="0.35">
      <c r="A1797" s="428" t="s">
        <v>965</v>
      </c>
      <c r="B1797" s="429">
        <v>3</v>
      </c>
      <c r="C1797" s="428" t="s">
        <v>964</v>
      </c>
      <c r="D1797" s="428" t="s">
        <v>4761</v>
      </c>
      <c r="E1797" s="54" t="s">
        <v>4762</v>
      </c>
      <c r="F1797" s="54" t="s">
        <v>1121</v>
      </c>
      <c r="G1797" s="54">
        <v>26</v>
      </c>
      <c r="H1797" s="54">
        <v>0</v>
      </c>
      <c r="I1797" s="54" t="s">
        <v>45</v>
      </c>
      <c r="J1797" s="54" t="s">
        <v>60</v>
      </c>
    </row>
    <row r="1798" spans="1:10" ht="12.75" customHeight="1" x14ac:dyDescent="0.35">
      <c r="A1798" s="428" t="s">
        <v>965</v>
      </c>
      <c r="B1798" s="429">
        <v>4</v>
      </c>
      <c r="C1798" s="428" t="s">
        <v>964</v>
      </c>
      <c r="D1798" s="428" t="s">
        <v>4763</v>
      </c>
      <c r="E1798" s="54" t="s">
        <v>4764</v>
      </c>
      <c r="F1798" s="54" t="s">
        <v>1121</v>
      </c>
      <c r="G1798" s="54">
        <v>9.5</v>
      </c>
      <c r="H1798" s="54">
        <v>0</v>
      </c>
      <c r="I1798" s="54" t="s">
        <v>45</v>
      </c>
      <c r="J1798" s="54" t="s">
        <v>60</v>
      </c>
    </row>
    <row r="1799" spans="1:10" ht="12.75" customHeight="1" x14ac:dyDescent="0.35">
      <c r="A1799" s="428" t="s">
        <v>965</v>
      </c>
      <c r="B1799" s="429">
        <v>5</v>
      </c>
      <c r="C1799" s="428" t="s">
        <v>964</v>
      </c>
      <c r="D1799" s="428" t="s">
        <v>4765</v>
      </c>
      <c r="E1799" s="54" t="s">
        <v>4766</v>
      </c>
      <c r="F1799" s="54" t="s">
        <v>1121</v>
      </c>
      <c r="G1799" s="54">
        <v>53</v>
      </c>
      <c r="H1799" s="54">
        <v>0</v>
      </c>
      <c r="I1799" s="54" t="s">
        <v>45</v>
      </c>
      <c r="J1799" s="54" t="s">
        <v>60</v>
      </c>
    </row>
    <row r="1800" spans="1:10" ht="12.75" customHeight="1" x14ac:dyDescent="0.35">
      <c r="A1800" s="428" t="s">
        <v>965</v>
      </c>
      <c r="B1800" s="429">
        <v>6</v>
      </c>
      <c r="C1800" s="428" t="s">
        <v>964</v>
      </c>
      <c r="D1800" s="428" t="s">
        <v>4767</v>
      </c>
      <c r="E1800" s="54" t="s">
        <v>4768</v>
      </c>
      <c r="F1800" s="54" t="s">
        <v>1121</v>
      </c>
      <c r="G1800" s="54">
        <v>10.5</v>
      </c>
      <c r="H1800" s="54">
        <v>0</v>
      </c>
      <c r="I1800" s="54" t="s">
        <v>45</v>
      </c>
      <c r="J1800" s="54" t="s">
        <v>60</v>
      </c>
    </row>
    <row r="1801" spans="1:10" ht="12.75" customHeight="1" x14ac:dyDescent="0.35">
      <c r="A1801" s="428" t="s">
        <v>965</v>
      </c>
      <c r="B1801" s="429">
        <v>7</v>
      </c>
      <c r="C1801" s="428" t="s">
        <v>964</v>
      </c>
      <c r="D1801" s="428" t="s">
        <v>4769</v>
      </c>
      <c r="E1801" s="54" t="s">
        <v>4770</v>
      </c>
      <c r="F1801" s="54" t="s">
        <v>1121</v>
      </c>
      <c r="G1801" s="54">
        <v>44</v>
      </c>
      <c r="H1801" s="54">
        <v>0</v>
      </c>
      <c r="I1801" s="54" t="s">
        <v>45</v>
      </c>
      <c r="J1801" s="54" t="s">
        <v>60</v>
      </c>
    </row>
    <row r="1802" spans="1:10" ht="12.75" customHeight="1" x14ac:dyDescent="0.35">
      <c r="A1802" s="428" t="s">
        <v>965</v>
      </c>
      <c r="B1802" s="429">
        <v>8</v>
      </c>
      <c r="C1802" s="428" t="s">
        <v>964</v>
      </c>
      <c r="D1802" s="428" t="s">
        <v>4771</v>
      </c>
      <c r="E1802" s="54" t="s">
        <v>4772</v>
      </c>
      <c r="F1802" s="54" t="s">
        <v>1121</v>
      </c>
      <c r="G1802" s="54">
        <v>28</v>
      </c>
      <c r="H1802" s="54">
        <v>0</v>
      </c>
      <c r="I1802" s="54" t="s">
        <v>45</v>
      </c>
      <c r="J1802" s="54" t="s">
        <v>60</v>
      </c>
    </row>
    <row r="1803" spans="1:10" ht="12.75" customHeight="1" x14ac:dyDescent="0.35">
      <c r="A1803" s="428" t="s">
        <v>965</v>
      </c>
      <c r="B1803" s="429">
        <v>9</v>
      </c>
      <c r="C1803" s="428" t="s">
        <v>964</v>
      </c>
      <c r="D1803" s="428" t="s">
        <v>4773</v>
      </c>
      <c r="E1803" s="54" t="s">
        <v>4774</v>
      </c>
      <c r="F1803" s="54" t="s">
        <v>1121</v>
      </c>
      <c r="G1803" s="54">
        <v>14.5</v>
      </c>
      <c r="H1803" s="54">
        <v>0</v>
      </c>
      <c r="I1803" s="54" t="s">
        <v>45</v>
      </c>
      <c r="J1803" s="54" t="s">
        <v>60</v>
      </c>
    </row>
    <row r="1804" spans="1:10" ht="12.75" customHeight="1" x14ac:dyDescent="0.35">
      <c r="A1804" s="428" t="s">
        <v>965</v>
      </c>
      <c r="B1804" s="429">
        <v>10</v>
      </c>
      <c r="C1804" s="428" t="s">
        <v>964</v>
      </c>
      <c r="D1804" s="428" t="s">
        <v>4775</v>
      </c>
      <c r="E1804" s="54" t="s">
        <v>4776</v>
      </c>
      <c r="F1804" s="54" t="s">
        <v>1121</v>
      </c>
      <c r="G1804" s="54">
        <v>24</v>
      </c>
      <c r="H1804" s="54">
        <v>0</v>
      </c>
      <c r="I1804" s="54" t="s">
        <v>45</v>
      </c>
      <c r="J1804" s="54" t="s">
        <v>60</v>
      </c>
    </row>
    <row r="1805" spans="1:10" ht="12.75" customHeight="1" x14ac:dyDescent="0.35">
      <c r="A1805" s="428" t="s">
        <v>965</v>
      </c>
      <c r="B1805" s="429">
        <v>11</v>
      </c>
      <c r="C1805" s="428" t="s">
        <v>964</v>
      </c>
      <c r="D1805" s="428" t="s">
        <v>4777</v>
      </c>
      <c r="E1805" s="54" t="s">
        <v>4778</v>
      </c>
      <c r="F1805" s="54" t="s">
        <v>1121</v>
      </c>
      <c r="G1805" s="54">
        <v>22</v>
      </c>
      <c r="H1805" s="54">
        <v>0</v>
      </c>
      <c r="I1805" s="54" t="s">
        <v>45</v>
      </c>
      <c r="J1805" s="54" t="s">
        <v>60</v>
      </c>
    </row>
    <row r="1806" spans="1:10" ht="12.75" customHeight="1" x14ac:dyDescent="0.35">
      <c r="A1806" s="428" t="s">
        <v>965</v>
      </c>
      <c r="B1806" s="429">
        <v>12</v>
      </c>
      <c r="C1806" s="428" t="s">
        <v>964</v>
      </c>
      <c r="D1806" s="428" t="s">
        <v>4779</v>
      </c>
      <c r="E1806" s="54" t="s">
        <v>4780</v>
      </c>
      <c r="F1806" s="54" t="s">
        <v>1121</v>
      </c>
      <c r="G1806" s="54">
        <v>31</v>
      </c>
      <c r="H1806" s="54">
        <v>0</v>
      </c>
      <c r="I1806" s="54" t="s">
        <v>45</v>
      </c>
      <c r="J1806" s="54" t="s">
        <v>60</v>
      </c>
    </row>
    <row r="1807" spans="1:10" ht="12.75" customHeight="1" x14ac:dyDescent="0.35">
      <c r="A1807" s="428" t="s">
        <v>965</v>
      </c>
      <c r="B1807" s="429">
        <v>13</v>
      </c>
      <c r="C1807" s="428" t="s">
        <v>964</v>
      </c>
      <c r="D1807" s="428" t="s">
        <v>4781</v>
      </c>
      <c r="E1807" s="54" t="s">
        <v>4782</v>
      </c>
      <c r="F1807" s="54" t="s">
        <v>1121</v>
      </c>
      <c r="G1807" s="54">
        <v>15</v>
      </c>
      <c r="H1807" s="54">
        <v>0</v>
      </c>
      <c r="I1807" s="54" t="s">
        <v>45</v>
      </c>
      <c r="J1807" s="54" t="s">
        <v>60</v>
      </c>
    </row>
    <row r="1808" spans="1:10" ht="12.75" customHeight="1" x14ac:dyDescent="0.35">
      <c r="A1808" s="428" t="s">
        <v>965</v>
      </c>
      <c r="B1808" s="429">
        <v>14</v>
      </c>
      <c r="C1808" s="428" t="s">
        <v>964</v>
      </c>
      <c r="D1808" s="428" t="s">
        <v>4783</v>
      </c>
      <c r="E1808" s="54" t="s">
        <v>4784</v>
      </c>
      <c r="F1808" s="54" t="s">
        <v>1121</v>
      </c>
      <c r="G1808" s="54">
        <v>15</v>
      </c>
      <c r="H1808" s="54">
        <v>0</v>
      </c>
      <c r="I1808" s="54" t="s">
        <v>45</v>
      </c>
      <c r="J1808" s="54" t="s">
        <v>60</v>
      </c>
    </row>
    <row r="1809" spans="1:10" ht="12.75" customHeight="1" x14ac:dyDescent="0.35">
      <c r="A1809" s="428" t="s">
        <v>965</v>
      </c>
      <c r="B1809" s="429">
        <v>15</v>
      </c>
      <c r="C1809" s="428" t="s">
        <v>964</v>
      </c>
      <c r="D1809" s="428" t="s">
        <v>4785</v>
      </c>
      <c r="E1809" s="54" t="s">
        <v>4786</v>
      </c>
      <c r="F1809" s="54" t="s">
        <v>1121</v>
      </c>
      <c r="G1809" s="54">
        <v>9.5</v>
      </c>
      <c r="H1809" s="54">
        <v>0</v>
      </c>
      <c r="I1809" s="54" t="s">
        <v>45</v>
      </c>
      <c r="J1809" s="54" t="s">
        <v>60</v>
      </c>
    </row>
    <row r="1810" spans="1:10" ht="12.75" customHeight="1" x14ac:dyDescent="0.35">
      <c r="A1810" s="428" t="s">
        <v>965</v>
      </c>
      <c r="B1810" s="429">
        <v>16</v>
      </c>
      <c r="C1810" s="428" t="s">
        <v>964</v>
      </c>
      <c r="D1810" s="428" t="s">
        <v>4787</v>
      </c>
      <c r="E1810" s="54" t="s">
        <v>4788</v>
      </c>
      <c r="F1810" s="54" t="s">
        <v>1121</v>
      </c>
      <c r="G1810" s="54">
        <v>19.5</v>
      </c>
      <c r="H1810" s="54">
        <v>0</v>
      </c>
      <c r="I1810" s="54" t="s">
        <v>44</v>
      </c>
      <c r="J1810" s="54" t="s">
        <v>60</v>
      </c>
    </row>
    <row r="1811" spans="1:10" ht="12.75" customHeight="1" x14ac:dyDescent="0.35">
      <c r="A1811" s="428" t="s">
        <v>965</v>
      </c>
      <c r="B1811" s="429">
        <v>17</v>
      </c>
      <c r="C1811" s="428" t="s">
        <v>964</v>
      </c>
      <c r="D1811" s="428" t="s">
        <v>4789</v>
      </c>
      <c r="E1811" s="54" t="s">
        <v>4790</v>
      </c>
      <c r="F1811" s="54" t="s">
        <v>1121</v>
      </c>
      <c r="G1811" s="54">
        <v>44</v>
      </c>
      <c r="H1811" s="54">
        <v>0</v>
      </c>
      <c r="I1811" s="54" t="s">
        <v>45</v>
      </c>
      <c r="J1811" s="54" t="s">
        <v>60</v>
      </c>
    </row>
    <row r="1812" spans="1:10" ht="12.75" customHeight="1" x14ac:dyDescent="0.35">
      <c r="A1812" s="428" t="s">
        <v>965</v>
      </c>
      <c r="B1812" s="429">
        <v>18</v>
      </c>
      <c r="C1812" s="428" t="s">
        <v>964</v>
      </c>
      <c r="D1812" s="428" t="s">
        <v>4791</v>
      </c>
      <c r="E1812" s="54" t="s">
        <v>4792</v>
      </c>
      <c r="F1812" s="54" t="s">
        <v>1121</v>
      </c>
      <c r="G1812" s="54">
        <v>42.5</v>
      </c>
      <c r="H1812" s="54">
        <v>0</v>
      </c>
      <c r="I1812" s="54" t="s">
        <v>45</v>
      </c>
      <c r="J1812" s="54" t="s">
        <v>60</v>
      </c>
    </row>
    <row r="1813" spans="1:10" ht="12.75" customHeight="1" x14ac:dyDescent="0.35">
      <c r="A1813" s="428" t="s">
        <v>965</v>
      </c>
      <c r="B1813" s="429">
        <v>19</v>
      </c>
      <c r="C1813" s="428" t="s">
        <v>964</v>
      </c>
      <c r="D1813" s="428" t="s">
        <v>4793</v>
      </c>
      <c r="E1813" s="54" t="s">
        <v>4794</v>
      </c>
      <c r="F1813" s="54" t="s">
        <v>1121</v>
      </c>
      <c r="G1813" s="54">
        <v>27</v>
      </c>
      <c r="H1813" s="54">
        <v>0</v>
      </c>
      <c r="I1813" s="54" t="s">
        <v>45</v>
      </c>
      <c r="J1813" s="54" t="s">
        <v>60</v>
      </c>
    </row>
    <row r="1814" spans="1:10" ht="12.75" customHeight="1" x14ac:dyDescent="0.35">
      <c r="A1814" s="428" t="s">
        <v>965</v>
      </c>
      <c r="B1814" s="429">
        <v>20</v>
      </c>
      <c r="C1814" s="428" t="s">
        <v>964</v>
      </c>
      <c r="D1814" s="428" t="s">
        <v>4795</v>
      </c>
      <c r="E1814" s="54" t="s">
        <v>4796</v>
      </c>
      <c r="F1814" s="54" t="s">
        <v>1121</v>
      </c>
      <c r="G1814" s="54">
        <v>31</v>
      </c>
      <c r="H1814" s="54">
        <v>0</v>
      </c>
      <c r="I1814" s="54" t="s">
        <v>45</v>
      </c>
      <c r="J1814" s="54" t="s">
        <v>60</v>
      </c>
    </row>
    <row r="1815" spans="1:10" ht="12.75" customHeight="1" x14ac:dyDescent="0.35">
      <c r="A1815" s="428" t="s">
        <v>965</v>
      </c>
      <c r="B1815" s="429">
        <v>21</v>
      </c>
      <c r="C1815" s="428" t="s">
        <v>964</v>
      </c>
      <c r="D1815" s="428" t="s">
        <v>4797</v>
      </c>
      <c r="E1815" s="54" t="s">
        <v>4798</v>
      </c>
      <c r="F1815" s="54" t="s">
        <v>1121</v>
      </c>
      <c r="G1815" s="54">
        <v>8.5</v>
      </c>
      <c r="H1815" s="54">
        <v>0</v>
      </c>
      <c r="I1815" s="54" t="s">
        <v>45</v>
      </c>
      <c r="J1815" s="54" t="s">
        <v>60</v>
      </c>
    </row>
    <row r="1816" spans="1:10" ht="12.75" customHeight="1" x14ac:dyDescent="0.35">
      <c r="A1816" s="428" t="s">
        <v>965</v>
      </c>
      <c r="B1816" s="429">
        <v>22</v>
      </c>
      <c r="C1816" s="428" t="s">
        <v>964</v>
      </c>
      <c r="D1816" s="428" t="s">
        <v>4799</v>
      </c>
      <c r="E1816" s="54" t="s">
        <v>4800</v>
      </c>
      <c r="F1816" s="54" t="s">
        <v>1121</v>
      </c>
      <c r="G1816" s="54">
        <v>23.5</v>
      </c>
      <c r="H1816" s="54">
        <v>0</v>
      </c>
      <c r="I1816" s="54" t="s">
        <v>45</v>
      </c>
      <c r="J1816" s="54" t="s">
        <v>60</v>
      </c>
    </row>
    <row r="1817" spans="1:10" ht="12.75" customHeight="1" x14ac:dyDescent="0.35">
      <c r="A1817" s="428" t="s">
        <v>965</v>
      </c>
      <c r="B1817" s="429">
        <v>23</v>
      </c>
      <c r="C1817" s="428" t="s">
        <v>964</v>
      </c>
      <c r="D1817" s="428" t="s">
        <v>4801</v>
      </c>
      <c r="E1817" s="54" t="s">
        <v>4802</v>
      </c>
      <c r="F1817" s="54" t="s">
        <v>1121</v>
      </c>
      <c r="G1817" s="54">
        <v>15</v>
      </c>
      <c r="H1817" s="54">
        <v>0</v>
      </c>
      <c r="I1817" s="54" t="s">
        <v>45</v>
      </c>
      <c r="J1817" s="54" t="s">
        <v>60</v>
      </c>
    </row>
    <row r="1818" spans="1:10" ht="12.75" customHeight="1" x14ac:dyDescent="0.35">
      <c r="A1818" s="428" t="s">
        <v>965</v>
      </c>
      <c r="B1818" s="429">
        <v>24</v>
      </c>
      <c r="C1818" s="428" t="s">
        <v>964</v>
      </c>
      <c r="D1818" s="428" t="s">
        <v>4803</v>
      </c>
      <c r="E1818" s="54" t="s">
        <v>4804</v>
      </c>
      <c r="F1818" s="54" t="s">
        <v>1121</v>
      </c>
      <c r="G1818" s="54">
        <v>22</v>
      </c>
      <c r="H1818" s="54">
        <v>0</v>
      </c>
      <c r="I1818" s="54" t="s">
        <v>45</v>
      </c>
      <c r="J1818" s="54" t="s">
        <v>60</v>
      </c>
    </row>
    <row r="1819" spans="1:10" ht="12.75" customHeight="1" x14ac:dyDescent="0.35">
      <c r="A1819" s="428" t="s">
        <v>965</v>
      </c>
      <c r="B1819" s="429">
        <v>25</v>
      </c>
      <c r="C1819" s="428" t="s">
        <v>964</v>
      </c>
      <c r="D1819" s="428" t="s">
        <v>4805</v>
      </c>
      <c r="E1819" s="54" t="s">
        <v>4806</v>
      </c>
      <c r="F1819" s="54" t="s">
        <v>1121</v>
      </c>
      <c r="G1819" s="54">
        <v>10.5</v>
      </c>
      <c r="H1819" s="54">
        <v>0</v>
      </c>
      <c r="I1819" s="54" t="s">
        <v>45</v>
      </c>
      <c r="J1819" s="54" t="s">
        <v>60</v>
      </c>
    </row>
    <row r="1820" spans="1:10" ht="12.75" customHeight="1" x14ac:dyDescent="0.35">
      <c r="A1820" s="428" t="s">
        <v>965</v>
      </c>
      <c r="B1820" s="429">
        <v>26</v>
      </c>
      <c r="C1820" s="428" t="s">
        <v>964</v>
      </c>
      <c r="D1820" s="428" t="s">
        <v>4807</v>
      </c>
      <c r="E1820" s="54" t="s">
        <v>4808</v>
      </c>
      <c r="F1820" s="54" t="s">
        <v>1121</v>
      </c>
      <c r="G1820" s="54">
        <v>8</v>
      </c>
      <c r="H1820" s="54">
        <v>0</v>
      </c>
      <c r="I1820" s="54" t="s">
        <v>44</v>
      </c>
      <c r="J1820" s="54" t="s">
        <v>60</v>
      </c>
    </row>
    <row r="1821" spans="1:10" ht="12.75" customHeight="1" x14ac:dyDescent="0.35">
      <c r="A1821" s="428" t="s">
        <v>965</v>
      </c>
      <c r="B1821" s="429">
        <v>27</v>
      </c>
      <c r="C1821" s="428" t="s">
        <v>964</v>
      </c>
      <c r="D1821" s="428" t="s">
        <v>4809</v>
      </c>
      <c r="E1821" s="54" t="s">
        <v>4810</v>
      </c>
      <c r="F1821" s="54" t="s">
        <v>1121</v>
      </c>
      <c r="G1821" s="54">
        <v>46</v>
      </c>
      <c r="H1821" s="54">
        <v>0</v>
      </c>
      <c r="I1821" s="54" t="s">
        <v>45</v>
      </c>
      <c r="J1821" s="54" t="s">
        <v>60</v>
      </c>
    </row>
    <row r="1822" spans="1:10" ht="12.75" customHeight="1" x14ac:dyDescent="0.35">
      <c r="A1822" s="428" t="s">
        <v>965</v>
      </c>
      <c r="B1822" s="429">
        <v>28</v>
      </c>
      <c r="C1822" s="428" t="s">
        <v>964</v>
      </c>
      <c r="D1822" s="428" t="s">
        <v>4811</v>
      </c>
      <c r="E1822" s="54" t="s">
        <v>4812</v>
      </c>
      <c r="F1822" s="54" t="s">
        <v>1121</v>
      </c>
      <c r="G1822" s="54">
        <v>12.5</v>
      </c>
      <c r="H1822" s="54">
        <v>0</v>
      </c>
      <c r="I1822" s="54" t="s">
        <v>45</v>
      </c>
      <c r="J1822" s="54" t="s">
        <v>60</v>
      </c>
    </row>
    <row r="1823" spans="1:10" ht="12.75" customHeight="1" x14ac:dyDescent="0.35">
      <c r="A1823" s="428" t="s">
        <v>965</v>
      </c>
      <c r="B1823" s="429">
        <v>29</v>
      </c>
      <c r="C1823" s="428" t="s">
        <v>964</v>
      </c>
      <c r="D1823" s="428" t="s">
        <v>4813</v>
      </c>
      <c r="E1823" s="54" t="s">
        <v>4814</v>
      </c>
      <c r="F1823" s="54" t="s">
        <v>1121</v>
      </c>
      <c r="G1823" s="54">
        <v>8</v>
      </c>
      <c r="H1823" s="54">
        <v>0</v>
      </c>
      <c r="I1823" s="54" t="s">
        <v>45</v>
      </c>
      <c r="J1823" s="54" t="s">
        <v>60</v>
      </c>
    </row>
    <row r="1824" spans="1:10" ht="12.75" customHeight="1" x14ac:dyDescent="0.35">
      <c r="A1824" s="428" t="s">
        <v>965</v>
      </c>
      <c r="B1824" s="429">
        <v>30</v>
      </c>
      <c r="C1824" s="428" t="s">
        <v>964</v>
      </c>
      <c r="D1824" s="428" t="s">
        <v>4815</v>
      </c>
      <c r="E1824" s="54" t="s">
        <v>4816</v>
      </c>
      <c r="F1824" s="54" t="s">
        <v>1121</v>
      </c>
      <c r="G1824" s="54">
        <v>11</v>
      </c>
      <c r="H1824" s="54">
        <v>0</v>
      </c>
      <c r="I1824" s="54" t="s">
        <v>44</v>
      </c>
      <c r="J1824" s="54" t="s">
        <v>60</v>
      </c>
    </row>
    <row r="1825" spans="1:10" ht="12.75" customHeight="1" x14ac:dyDescent="0.35">
      <c r="A1825" s="428" t="s">
        <v>965</v>
      </c>
      <c r="B1825" s="429">
        <v>31</v>
      </c>
      <c r="C1825" s="428" t="s">
        <v>964</v>
      </c>
      <c r="D1825" s="428" t="s">
        <v>4817</v>
      </c>
      <c r="E1825" s="54" t="s">
        <v>4818</v>
      </c>
      <c r="F1825" s="54" t="s">
        <v>1121</v>
      </c>
      <c r="G1825" s="54">
        <v>31</v>
      </c>
      <c r="H1825" s="54">
        <v>0</v>
      </c>
      <c r="I1825" s="54" t="s">
        <v>45</v>
      </c>
      <c r="J1825" s="54" t="s">
        <v>60</v>
      </c>
    </row>
    <row r="1826" spans="1:10" ht="12.75" customHeight="1" x14ac:dyDescent="0.35">
      <c r="A1826" s="428" t="s">
        <v>965</v>
      </c>
      <c r="B1826" s="429">
        <v>32</v>
      </c>
      <c r="C1826" s="428" t="s">
        <v>964</v>
      </c>
      <c r="D1826" s="428" t="s">
        <v>4819</v>
      </c>
      <c r="E1826" s="54" t="s">
        <v>4820</v>
      </c>
      <c r="F1826" s="54" t="s">
        <v>1121</v>
      </c>
      <c r="G1826" s="54">
        <v>24</v>
      </c>
      <c r="H1826" s="54">
        <v>0</v>
      </c>
      <c r="I1826" s="54" t="s">
        <v>45</v>
      </c>
      <c r="J1826" s="54" t="s">
        <v>60</v>
      </c>
    </row>
    <row r="1827" spans="1:10" ht="12.75" customHeight="1" x14ac:dyDescent="0.35">
      <c r="A1827" s="428" t="s">
        <v>965</v>
      </c>
      <c r="B1827" s="429">
        <v>33</v>
      </c>
      <c r="C1827" s="428" t="s">
        <v>964</v>
      </c>
      <c r="D1827" s="428" t="s">
        <v>4821</v>
      </c>
      <c r="E1827" s="54" t="s">
        <v>4822</v>
      </c>
      <c r="F1827" s="54" t="s">
        <v>1121</v>
      </c>
      <c r="G1827" s="54">
        <v>44</v>
      </c>
      <c r="H1827" s="54">
        <v>0</v>
      </c>
      <c r="I1827" s="54" t="s">
        <v>45</v>
      </c>
      <c r="J1827" s="54" t="s">
        <v>60</v>
      </c>
    </row>
    <row r="1828" spans="1:10" ht="12.75" customHeight="1" x14ac:dyDescent="0.35">
      <c r="A1828" s="428" t="s">
        <v>965</v>
      </c>
      <c r="B1828" s="429">
        <v>34</v>
      </c>
      <c r="C1828" s="428" t="s">
        <v>964</v>
      </c>
      <c r="D1828" s="428" t="s">
        <v>4823</v>
      </c>
      <c r="E1828" s="54" t="s">
        <v>4824</v>
      </c>
      <c r="F1828" s="54" t="s">
        <v>1121</v>
      </c>
      <c r="G1828" s="54">
        <v>18.5</v>
      </c>
      <c r="H1828" s="54">
        <v>0</v>
      </c>
      <c r="I1828" s="54" t="s">
        <v>45</v>
      </c>
      <c r="J1828" s="54" t="s">
        <v>60</v>
      </c>
    </row>
    <row r="1829" spans="1:10" ht="12.75" customHeight="1" x14ac:dyDescent="0.35">
      <c r="A1829" s="428" t="s">
        <v>965</v>
      </c>
      <c r="B1829" s="429">
        <v>35</v>
      </c>
      <c r="C1829" s="428" t="s">
        <v>964</v>
      </c>
      <c r="D1829" s="428" t="s">
        <v>4825</v>
      </c>
      <c r="E1829" s="54" t="s">
        <v>4826</v>
      </c>
      <c r="F1829" s="54" t="s">
        <v>1121</v>
      </c>
      <c r="G1829" s="54">
        <v>10</v>
      </c>
      <c r="H1829" s="54">
        <v>0</v>
      </c>
      <c r="I1829" s="54" t="s">
        <v>45</v>
      </c>
      <c r="J1829" s="54" t="s">
        <v>60</v>
      </c>
    </row>
    <row r="1830" spans="1:10" ht="12.75" customHeight="1" x14ac:dyDescent="0.35">
      <c r="A1830" s="428" t="s">
        <v>965</v>
      </c>
      <c r="B1830" s="429">
        <v>36</v>
      </c>
      <c r="C1830" s="428" t="s">
        <v>964</v>
      </c>
      <c r="D1830" s="428" t="s">
        <v>4827</v>
      </c>
      <c r="E1830" s="54" t="s">
        <v>4828</v>
      </c>
      <c r="F1830" s="54" t="s">
        <v>1121</v>
      </c>
      <c r="G1830" s="54">
        <v>9</v>
      </c>
      <c r="H1830" s="54">
        <v>0</v>
      </c>
      <c r="I1830" s="54" t="s">
        <v>44</v>
      </c>
      <c r="J1830" s="54" t="s">
        <v>60</v>
      </c>
    </row>
    <row r="1831" spans="1:10" ht="12.75" customHeight="1" x14ac:dyDescent="0.35">
      <c r="A1831" s="428" t="s">
        <v>965</v>
      </c>
      <c r="B1831" s="429">
        <v>37</v>
      </c>
      <c r="C1831" s="428" t="s">
        <v>964</v>
      </c>
      <c r="D1831" s="428" t="s">
        <v>4829</v>
      </c>
      <c r="E1831" s="54" t="s">
        <v>4830</v>
      </c>
      <c r="F1831" s="54" t="s">
        <v>1121</v>
      </c>
      <c r="G1831" s="54">
        <v>56</v>
      </c>
      <c r="H1831" s="54">
        <v>0</v>
      </c>
      <c r="I1831" s="54" t="s">
        <v>45</v>
      </c>
      <c r="J1831" s="54" t="s">
        <v>60</v>
      </c>
    </row>
    <row r="1832" spans="1:10" ht="12.75" customHeight="1" x14ac:dyDescent="0.35">
      <c r="A1832" s="428" t="s">
        <v>965</v>
      </c>
      <c r="B1832" s="429">
        <v>38</v>
      </c>
      <c r="C1832" s="428" t="s">
        <v>964</v>
      </c>
      <c r="D1832" s="428" t="s">
        <v>4831</v>
      </c>
      <c r="E1832" s="54" t="s">
        <v>4832</v>
      </c>
      <c r="F1832" s="54" t="s">
        <v>1121</v>
      </c>
      <c r="G1832" s="54">
        <v>31</v>
      </c>
      <c r="H1832" s="54">
        <v>0</v>
      </c>
      <c r="I1832" s="54" t="s">
        <v>45</v>
      </c>
      <c r="J1832" s="54" t="s">
        <v>60</v>
      </c>
    </row>
    <row r="1833" spans="1:10" ht="12.75" customHeight="1" x14ac:dyDescent="0.35">
      <c r="A1833" s="428" t="s">
        <v>965</v>
      </c>
      <c r="B1833" s="429">
        <v>39</v>
      </c>
      <c r="C1833" s="428" t="s">
        <v>964</v>
      </c>
      <c r="D1833" s="428" t="s">
        <v>4833</v>
      </c>
      <c r="E1833" s="54" t="s">
        <v>4834</v>
      </c>
      <c r="F1833" s="54" t="s">
        <v>1121</v>
      </c>
      <c r="G1833" s="54">
        <v>22</v>
      </c>
      <c r="H1833" s="54">
        <v>0</v>
      </c>
      <c r="I1833" s="54" t="s">
        <v>45</v>
      </c>
      <c r="J1833" s="54" t="s">
        <v>60</v>
      </c>
    </row>
    <row r="1834" spans="1:10" ht="12.75" customHeight="1" x14ac:dyDescent="0.35">
      <c r="A1834" s="428" t="s">
        <v>965</v>
      </c>
      <c r="B1834" s="429">
        <v>40</v>
      </c>
      <c r="C1834" s="428" t="s">
        <v>964</v>
      </c>
      <c r="D1834" s="428" t="s">
        <v>4835</v>
      </c>
      <c r="E1834" s="54" t="s">
        <v>4836</v>
      </c>
      <c r="F1834" s="54" t="s">
        <v>1121</v>
      </c>
      <c r="G1834" s="54">
        <v>12</v>
      </c>
      <c r="H1834" s="54">
        <v>0</v>
      </c>
      <c r="I1834" s="54" t="s">
        <v>44</v>
      </c>
      <c r="J1834" s="54" t="s">
        <v>60</v>
      </c>
    </row>
    <row r="1835" spans="1:10" ht="12.75" customHeight="1" x14ac:dyDescent="0.35">
      <c r="A1835" s="428" t="s">
        <v>965</v>
      </c>
      <c r="B1835" s="429">
        <v>41</v>
      </c>
      <c r="C1835" s="428" t="s">
        <v>964</v>
      </c>
      <c r="D1835" s="428" t="s">
        <v>4837</v>
      </c>
      <c r="E1835" s="54" t="s">
        <v>4838</v>
      </c>
      <c r="F1835" s="54" t="s">
        <v>1121</v>
      </c>
      <c r="G1835" s="54">
        <v>52</v>
      </c>
      <c r="H1835" s="54">
        <v>0</v>
      </c>
      <c r="I1835" s="54" t="s">
        <v>45</v>
      </c>
      <c r="J1835" s="54" t="s">
        <v>60</v>
      </c>
    </row>
    <row r="1836" spans="1:10" ht="12.75" customHeight="1" x14ac:dyDescent="0.35">
      <c r="A1836" s="428" t="s">
        <v>965</v>
      </c>
      <c r="B1836" s="429">
        <v>42</v>
      </c>
      <c r="C1836" s="428" t="s">
        <v>964</v>
      </c>
      <c r="D1836" s="428" t="s">
        <v>4839</v>
      </c>
      <c r="E1836" s="54" t="s">
        <v>4840</v>
      </c>
      <c r="F1836" s="54" t="s">
        <v>1121</v>
      </c>
      <c r="G1836" s="54">
        <v>27</v>
      </c>
      <c r="H1836" s="54">
        <v>0</v>
      </c>
      <c r="I1836" s="54" t="s">
        <v>45</v>
      </c>
      <c r="J1836" s="54" t="s">
        <v>60</v>
      </c>
    </row>
    <row r="1837" spans="1:10" ht="12.75" customHeight="1" x14ac:dyDescent="0.35">
      <c r="A1837" s="428" t="s">
        <v>965</v>
      </c>
      <c r="B1837" s="429">
        <v>43</v>
      </c>
      <c r="C1837" s="428" t="s">
        <v>964</v>
      </c>
      <c r="D1837" s="428" t="s">
        <v>4841</v>
      </c>
      <c r="E1837" s="54" t="s">
        <v>4842</v>
      </c>
      <c r="F1837" s="54" t="s">
        <v>1121</v>
      </c>
      <c r="G1837" s="54">
        <v>26</v>
      </c>
      <c r="H1837" s="54">
        <v>0</v>
      </c>
      <c r="I1837" s="54" t="s">
        <v>45</v>
      </c>
      <c r="J1837" s="54" t="s">
        <v>60</v>
      </c>
    </row>
    <row r="1838" spans="1:10" ht="12.75" customHeight="1" x14ac:dyDescent="0.35">
      <c r="A1838" s="428" t="s">
        <v>965</v>
      </c>
      <c r="B1838" s="429">
        <v>44</v>
      </c>
      <c r="C1838" s="428" t="s">
        <v>964</v>
      </c>
      <c r="D1838" s="428" t="s">
        <v>4843</v>
      </c>
      <c r="E1838" s="54" t="s">
        <v>4844</v>
      </c>
      <c r="F1838" s="54" t="s">
        <v>1121</v>
      </c>
      <c r="G1838" s="54">
        <v>8.5</v>
      </c>
      <c r="H1838" s="54">
        <v>0</v>
      </c>
      <c r="I1838" s="54" t="s">
        <v>44</v>
      </c>
      <c r="J1838" s="54" t="s">
        <v>60</v>
      </c>
    </row>
    <row r="1839" spans="1:10" ht="12.75" customHeight="1" x14ac:dyDescent="0.35">
      <c r="A1839" s="428" t="s">
        <v>965</v>
      </c>
      <c r="B1839" s="429">
        <v>45</v>
      </c>
      <c r="C1839" s="428" t="s">
        <v>964</v>
      </c>
      <c r="D1839" s="428" t="s">
        <v>4845</v>
      </c>
      <c r="E1839" s="54" t="s">
        <v>4846</v>
      </c>
      <c r="F1839" s="54" t="s">
        <v>1121</v>
      </c>
      <c r="G1839" s="54">
        <v>27</v>
      </c>
      <c r="H1839" s="54">
        <v>0</v>
      </c>
      <c r="I1839" s="54" t="s">
        <v>45</v>
      </c>
      <c r="J1839" s="54" t="s">
        <v>60</v>
      </c>
    </row>
    <row r="1840" spans="1:10" ht="12.75" customHeight="1" x14ac:dyDescent="0.35">
      <c r="A1840" s="428" t="s">
        <v>965</v>
      </c>
      <c r="B1840" s="429">
        <v>46</v>
      </c>
      <c r="C1840" s="428" t="s">
        <v>964</v>
      </c>
      <c r="D1840" s="428" t="s">
        <v>4847</v>
      </c>
      <c r="E1840" s="54" t="s">
        <v>4848</v>
      </c>
      <c r="F1840" s="54" t="s">
        <v>1121</v>
      </c>
      <c r="G1840" s="54">
        <v>49</v>
      </c>
      <c r="H1840" s="54">
        <v>0</v>
      </c>
      <c r="I1840" s="54" t="s">
        <v>45</v>
      </c>
      <c r="J1840" s="54" t="s">
        <v>60</v>
      </c>
    </row>
    <row r="1841" spans="1:10" ht="12.75" customHeight="1" x14ac:dyDescent="0.35">
      <c r="A1841" s="428" t="s">
        <v>965</v>
      </c>
      <c r="B1841" s="429">
        <v>47</v>
      </c>
      <c r="C1841" s="428" t="s">
        <v>964</v>
      </c>
      <c r="D1841" s="428" t="s">
        <v>4849</v>
      </c>
      <c r="E1841" s="54" t="s">
        <v>4850</v>
      </c>
      <c r="F1841" s="54" t="s">
        <v>1121</v>
      </c>
      <c r="G1841" s="54">
        <v>27</v>
      </c>
      <c r="H1841" s="54">
        <v>0</v>
      </c>
      <c r="I1841" s="54" t="s">
        <v>45</v>
      </c>
      <c r="J1841" s="54" t="s">
        <v>60</v>
      </c>
    </row>
    <row r="1842" spans="1:10" ht="12.75" customHeight="1" x14ac:dyDescent="0.35">
      <c r="A1842" s="428" t="s">
        <v>965</v>
      </c>
      <c r="B1842" s="429">
        <v>48</v>
      </c>
      <c r="C1842" s="428" t="s">
        <v>964</v>
      </c>
      <c r="D1842" s="428" t="s">
        <v>4851</v>
      </c>
      <c r="E1842" s="54" t="s">
        <v>4852</v>
      </c>
      <c r="F1842" s="54" t="s">
        <v>1121</v>
      </c>
      <c r="G1842" s="54">
        <v>22.5</v>
      </c>
      <c r="H1842" s="54">
        <v>0</v>
      </c>
      <c r="I1842" s="54" t="s">
        <v>44</v>
      </c>
      <c r="J1842" s="54" t="s">
        <v>60</v>
      </c>
    </row>
    <row r="1843" spans="1:10" ht="12.75" customHeight="1" x14ac:dyDescent="0.35">
      <c r="A1843" s="428" t="s">
        <v>965</v>
      </c>
      <c r="B1843" s="429">
        <v>49</v>
      </c>
      <c r="C1843" s="428" t="s">
        <v>964</v>
      </c>
      <c r="D1843" s="428" t="s">
        <v>4853</v>
      </c>
      <c r="E1843" s="54" t="s">
        <v>4854</v>
      </c>
      <c r="F1843" s="54" t="s">
        <v>1121</v>
      </c>
      <c r="G1843" s="54">
        <v>14</v>
      </c>
      <c r="H1843" s="54">
        <v>0</v>
      </c>
      <c r="I1843" s="54" t="s">
        <v>45</v>
      </c>
      <c r="J1843" s="54" t="s">
        <v>60</v>
      </c>
    </row>
    <row r="1844" spans="1:10" ht="12.75" customHeight="1" x14ac:dyDescent="0.35">
      <c r="A1844" s="428" t="s">
        <v>965</v>
      </c>
      <c r="B1844" s="429">
        <v>50</v>
      </c>
      <c r="C1844" s="428" t="s">
        <v>964</v>
      </c>
      <c r="D1844" s="428" t="s">
        <v>4855</v>
      </c>
      <c r="E1844" s="54" t="s">
        <v>4856</v>
      </c>
      <c r="F1844" s="54" t="s">
        <v>1121</v>
      </c>
      <c r="G1844" s="54">
        <v>47</v>
      </c>
      <c r="H1844" s="54">
        <v>0</v>
      </c>
      <c r="I1844" s="54" t="s">
        <v>45</v>
      </c>
      <c r="J1844" s="54" t="s">
        <v>60</v>
      </c>
    </row>
    <row r="1845" spans="1:10" ht="12.75" customHeight="1" x14ac:dyDescent="0.35">
      <c r="A1845" s="428" t="s">
        <v>965</v>
      </c>
      <c r="B1845" s="429">
        <v>51</v>
      </c>
      <c r="C1845" s="428" t="s">
        <v>964</v>
      </c>
      <c r="D1845" s="428" t="s">
        <v>4857</v>
      </c>
      <c r="E1845" s="54" t="s">
        <v>4858</v>
      </c>
      <c r="F1845" s="54" t="s">
        <v>1121</v>
      </c>
      <c r="G1845" s="54">
        <v>31</v>
      </c>
      <c r="H1845" s="54">
        <v>0</v>
      </c>
      <c r="I1845" s="54" t="s">
        <v>45</v>
      </c>
      <c r="J1845" s="54" t="s">
        <v>60</v>
      </c>
    </row>
    <row r="1846" spans="1:10" ht="12.75" customHeight="1" x14ac:dyDescent="0.35">
      <c r="A1846" s="428" t="s">
        <v>965</v>
      </c>
      <c r="B1846" s="429">
        <v>52</v>
      </c>
      <c r="C1846" s="428" t="s">
        <v>964</v>
      </c>
      <c r="D1846" s="428" t="s">
        <v>4859</v>
      </c>
      <c r="E1846" s="54" t="s">
        <v>4860</v>
      </c>
      <c r="F1846" s="54" t="s">
        <v>1121</v>
      </c>
      <c r="G1846" s="54">
        <v>8</v>
      </c>
      <c r="H1846" s="54">
        <v>0</v>
      </c>
      <c r="I1846" s="54" t="s">
        <v>45</v>
      </c>
      <c r="J1846" s="54" t="s">
        <v>60</v>
      </c>
    </row>
    <row r="1847" spans="1:10" ht="12.75" customHeight="1" x14ac:dyDescent="0.35">
      <c r="A1847" s="428" t="s">
        <v>965</v>
      </c>
      <c r="B1847" s="429">
        <v>53</v>
      </c>
      <c r="C1847" s="428" t="s">
        <v>964</v>
      </c>
      <c r="D1847" s="428" t="s">
        <v>4861</v>
      </c>
      <c r="E1847" s="54" t="s">
        <v>4862</v>
      </c>
      <c r="F1847" s="54" t="s">
        <v>1121</v>
      </c>
      <c r="G1847" s="54">
        <v>49</v>
      </c>
      <c r="H1847" s="54">
        <v>0</v>
      </c>
      <c r="I1847" s="54" t="s">
        <v>45</v>
      </c>
      <c r="J1847" s="54" t="s">
        <v>60</v>
      </c>
    </row>
    <row r="1848" spans="1:10" ht="12.75" customHeight="1" x14ac:dyDescent="0.35">
      <c r="A1848" s="428" t="s">
        <v>965</v>
      </c>
      <c r="B1848" s="429">
        <v>54</v>
      </c>
      <c r="C1848" s="428" t="s">
        <v>964</v>
      </c>
      <c r="D1848" s="428" t="s">
        <v>4863</v>
      </c>
      <c r="E1848" s="54" t="s">
        <v>4864</v>
      </c>
      <c r="F1848" s="54" t="s">
        <v>1121</v>
      </c>
      <c r="G1848" s="54">
        <v>9</v>
      </c>
      <c r="H1848" s="54">
        <v>0</v>
      </c>
      <c r="I1848" s="54" t="s">
        <v>44</v>
      </c>
      <c r="J1848" s="54" t="s">
        <v>60</v>
      </c>
    </row>
    <row r="1849" spans="1:10" ht="12.75" customHeight="1" x14ac:dyDescent="0.35">
      <c r="A1849" s="428" t="s">
        <v>965</v>
      </c>
      <c r="B1849" s="429">
        <v>55</v>
      </c>
      <c r="C1849" s="428" t="s">
        <v>964</v>
      </c>
      <c r="D1849" s="428" t="s">
        <v>4865</v>
      </c>
      <c r="E1849" s="54" t="s">
        <v>4866</v>
      </c>
      <c r="F1849" s="54" t="s">
        <v>1121</v>
      </c>
      <c r="G1849" s="54">
        <v>20</v>
      </c>
      <c r="H1849" s="54">
        <v>0</v>
      </c>
      <c r="I1849" s="54" t="s">
        <v>45</v>
      </c>
      <c r="J1849" s="54" t="s">
        <v>60</v>
      </c>
    </row>
    <row r="1850" spans="1:10" ht="12.75" customHeight="1" x14ac:dyDescent="0.35">
      <c r="A1850" s="428" t="s">
        <v>965</v>
      </c>
      <c r="B1850" s="429">
        <v>56</v>
      </c>
      <c r="C1850" s="428" t="s">
        <v>964</v>
      </c>
      <c r="D1850" s="428" t="s">
        <v>4867</v>
      </c>
      <c r="E1850" s="54" t="s">
        <v>4868</v>
      </c>
      <c r="F1850" s="54" t="s">
        <v>1121</v>
      </c>
      <c r="G1850" s="54">
        <v>12</v>
      </c>
      <c r="H1850" s="54">
        <v>0</v>
      </c>
      <c r="I1850" s="54" t="s">
        <v>44</v>
      </c>
      <c r="J1850" s="54" t="s">
        <v>60</v>
      </c>
    </row>
    <row r="1851" spans="1:10" ht="12.75" customHeight="1" x14ac:dyDescent="0.35">
      <c r="A1851" s="428" t="s">
        <v>965</v>
      </c>
      <c r="B1851" s="429">
        <v>57</v>
      </c>
      <c r="C1851" s="428" t="s">
        <v>964</v>
      </c>
      <c r="D1851" s="428" t="s">
        <v>4869</v>
      </c>
      <c r="E1851" s="54" t="s">
        <v>4870</v>
      </c>
      <c r="F1851" s="54" t="s">
        <v>1121</v>
      </c>
      <c r="G1851" s="54">
        <v>22</v>
      </c>
      <c r="H1851" s="54">
        <v>0</v>
      </c>
      <c r="I1851" s="54" t="s">
        <v>45</v>
      </c>
      <c r="J1851" s="54" t="s">
        <v>60</v>
      </c>
    </row>
    <row r="1852" spans="1:10" ht="12.75" customHeight="1" x14ac:dyDescent="0.35">
      <c r="A1852" s="428" t="s">
        <v>965</v>
      </c>
      <c r="B1852" s="429">
        <v>58</v>
      </c>
      <c r="C1852" s="428" t="s">
        <v>964</v>
      </c>
      <c r="D1852" s="428" t="s">
        <v>4871</v>
      </c>
      <c r="E1852" s="54" t="s">
        <v>1205</v>
      </c>
      <c r="F1852" s="54" t="s">
        <v>1121</v>
      </c>
      <c r="G1852" s="54">
        <v>55</v>
      </c>
      <c r="H1852" s="54">
        <v>0</v>
      </c>
      <c r="I1852" s="54" t="s">
        <v>45</v>
      </c>
      <c r="J1852" s="54" t="s">
        <v>60</v>
      </c>
    </row>
    <row r="1853" spans="1:10" ht="12.75" customHeight="1" x14ac:dyDescent="0.35">
      <c r="A1853" s="428" t="s">
        <v>965</v>
      </c>
      <c r="B1853" s="429">
        <v>59</v>
      </c>
      <c r="C1853" s="428" t="s">
        <v>964</v>
      </c>
      <c r="D1853" s="428" t="s">
        <v>4872</v>
      </c>
      <c r="E1853" s="54" t="s">
        <v>4873</v>
      </c>
      <c r="F1853" s="54" t="s">
        <v>1121</v>
      </c>
      <c r="G1853" s="54">
        <v>15</v>
      </c>
      <c r="H1853" s="54">
        <v>0</v>
      </c>
      <c r="I1853" s="54" t="s">
        <v>45</v>
      </c>
      <c r="J1853" s="54" t="s">
        <v>60</v>
      </c>
    </row>
    <row r="1854" spans="1:10" ht="12.75" customHeight="1" x14ac:dyDescent="0.35">
      <c r="A1854" s="428" t="s">
        <v>965</v>
      </c>
      <c r="B1854" s="429">
        <v>60</v>
      </c>
      <c r="C1854" s="428" t="s">
        <v>964</v>
      </c>
      <c r="D1854" s="428" t="s">
        <v>4874</v>
      </c>
      <c r="E1854" s="54" t="s">
        <v>4875</v>
      </c>
      <c r="F1854" s="54" t="s">
        <v>1121</v>
      </c>
      <c r="G1854" s="54">
        <v>55.5</v>
      </c>
      <c r="H1854" s="54">
        <v>0</v>
      </c>
      <c r="I1854" s="54" t="s">
        <v>45</v>
      </c>
      <c r="J1854" s="54" t="s">
        <v>60</v>
      </c>
    </row>
    <row r="1855" spans="1:10" ht="12.75" customHeight="1" x14ac:dyDescent="0.35">
      <c r="A1855" s="428" t="s">
        <v>965</v>
      </c>
      <c r="B1855" s="429">
        <v>61</v>
      </c>
      <c r="C1855" s="428" t="s">
        <v>964</v>
      </c>
      <c r="D1855" s="428" t="s">
        <v>4876</v>
      </c>
      <c r="E1855" s="54" t="s">
        <v>4877</v>
      </c>
      <c r="F1855" s="54" t="s">
        <v>1140</v>
      </c>
      <c r="G1855" s="54">
        <v>21</v>
      </c>
      <c r="H1855" s="54">
        <v>0</v>
      </c>
      <c r="I1855" s="54" t="s">
        <v>45</v>
      </c>
      <c r="J1855" s="54" t="s">
        <v>60</v>
      </c>
    </row>
    <row r="1856" spans="1:10" ht="12.75" customHeight="1" x14ac:dyDescent="0.35">
      <c r="A1856" s="428" t="s">
        <v>965</v>
      </c>
      <c r="B1856" s="429">
        <v>62</v>
      </c>
      <c r="C1856" s="428" t="s">
        <v>964</v>
      </c>
      <c r="D1856" s="428" t="s">
        <v>4878</v>
      </c>
      <c r="E1856" s="54" t="s">
        <v>4879</v>
      </c>
      <c r="F1856" s="54" t="s">
        <v>1140</v>
      </c>
      <c r="G1856" s="54">
        <v>21</v>
      </c>
      <c r="H1856" s="54">
        <v>0</v>
      </c>
      <c r="I1856" s="54" t="s">
        <v>45</v>
      </c>
      <c r="J1856" s="54" t="s">
        <v>60</v>
      </c>
    </row>
    <row r="1857" spans="1:10" ht="12.75" customHeight="1" x14ac:dyDescent="0.35">
      <c r="A1857" s="428" t="s">
        <v>965</v>
      </c>
      <c r="B1857" s="429">
        <v>63</v>
      </c>
      <c r="C1857" s="428" t="s">
        <v>964</v>
      </c>
      <c r="D1857" s="428" t="s">
        <v>4880</v>
      </c>
      <c r="E1857" s="54" t="s">
        <v>4881</v>
      </c>
      <c r="F1857" s="54" t="s">
        <v>1140</v>
      </c>
      <c r="G1857" s="54">
        <v>21</v>
      </c>
      <c r="H1857" s="54">
        <v>0</v>
      </c>
      <c r="I1857" s="54" t="s">
        <v>45</v>
      </c>
      <c r="J1857" s="54" t="s">
        <v>60</v>
      </c>
    </row>
    <row r="1858" spans="1:10" ht="12.75" customHeight="1" x14ac:dyDescent="0.35">
      <c r="A1858" s="428" t="s">
        <v>839</v>
      </c>
      <c r="B1858" s="429">
        <v>1</v>
      </c>
      <c r="C1858" s="428" t="s">
        <v>838</v>
      </c>
      <c r="D1858" s="428" t="s">
        <v>4882</v>
      </c>
      <c r="E1858" s="54" t="s">
        <v>4883</v>
      </c>
      <c r="F1858" s="54" t="s">
        <v>1121</v>
      </c>
      <c r="G1858" s="54">
        <v>48</v>
      </c>
      <c r="H1858" s="54">
        <v>0</v>
      </c>
      <c r="I1858" s="54" t="s">
        <v>4884</v>
      </c>
      <c r="J1858" s="54" t="s">
        <v>60</v>
      </c>
    </row>
    <row r="1859" spans="1:10" ht="12.75" customHeight="1" x14ac:dyDescent="0.35">
      <c r="A1859" s="428" t="s">
        <v>839</v>
      </c>
      <c r="B1859" s="429">
        <v>2</v>
      </c>
      <c r="C1859" s="428" t="s">
        <v>838</v>
      </c>
      <c r="D1859" s="428" t="s">
        <v>4885</v>
      </c>
      <c r="E1859" s="54" t="s">
        <v>4886</v>
      </c>
      <c r="F1859" s="54" t="s">
        <v>1121</v>
      </c>
      <c r="G1859" s="54">
        <v>48</v>
      </c>
      <c r="H1859" s="54">
        <v>0</v>
      </c>
      <c r="I1859" s="54" t="s">
        <v>4887</v>
      </c>
      <c r="J1859" s="54" t="s">
        <v>60</v>
      </c>
    </row>
    <row r="1860" spans="1:10" ht="12.75" customHeight="1" x14ac:dyDescent="0.35">
      <c r="A1860" s="428" t="s">
        <v>839</v>
      </c>
      <c r="B1860" s="429">
        <v>3</v>
      </c>
      <c r="C1860" s="428" t="s">
        <v>838</v>
      </c>
      <c r="D1860" s="428" t="s">
        <v>4888</v>
      </c>
      <c r="E1860" s="54" t="s">
        <v>4889</v>
      </c>
      <c r="F1860" s="54" t="s">
        <v>1121</v>
      </c>
      <c r="G1860" s="54">
        <v>42</v>
      </c>
      <c r="H1860" s="54">
        <v>0</v>
      </c>
      <c r="I1860" s="54" t="s">
        <v>4887</v>
      </c>
      <c r="J1860" s="54" t="s">
        <v>60</v>
      </c>
    </row>
    <row r="1861" spans="1:10" ht="12.75" customHeight="1" x14ac:dyDescent="0.35">
      <c r="A1861" s="428" t="s">
        <v>839</v>
      </c>
      <c r="B1861" s="429">
        <v>4</v>
      </c>
      <c r="C1861" s="428" t="s">
        <v>838</v>
      </c>
      <c r="D1861" s="428" t="s">
        <v>4890</v>
      </c>
      <c r="E1861" s="54" t="s">
        <v>4891</v>
      </c>
      <c r="F1861" s="54" t="s">
        <v>1121</v>
      </c>
      <c r="G1861" s="54">
        <v>56</v>
      </c>
      <c r="H1861" s="54">
        <v>0</v>
      </c>
      <c r="I1861" s="54" t="s">
        <v>4887</v>
      </c>
      <c r="J1861" s="54" t="s">
        <v>60</v>
      </c>
    </row>
    <row r="1862" spans="1:10" ht="12.75" customHeight="1" x14ac:dyDescent="0.35">
      <c r="A1862" s="428" t="s">
        <v>839</v>
      </c>
      <c r="B1862" s="429">
        <v>5</v>
      </c>
      <c r="C1862" s="428" t="s">
        <v>838</v>
      </c>
      <c r="D1862" s="428" t="s">
        <v>4892</v>
      </c>
      <c r="E1862" s="54" t="s">
        <v>4893</v>
      </c>
      <c r="F1862" s="54" t="s">
        <v>1121</v>
      </c>
      <c r="G1862" s="54">
        <v>48</v>
      </c>
      <c r="H1862" s="54">
        <v>0</v>
      </c>
      <c r="I1862" s="54" t="s">
        <v>4887</v>
      </c>
      <c r="J1862" s="54" t="s">
        <v>60</v>
      </c>
    </row>
    <row r="1863" spans="1:10" ht="12.75" customHeight="1" x14ac:dyDescent="0.35">
      <c r="A1863" s="428" t="s">
        <v>839</v>
      </c>
      <c r="B1863" s="429">
        <v>6</v>
      </c>
      <c r="C1863" s="428" t="s">
        <v>838</v>
      </c>
      <c r="D1863" s="428" t="s">
        <v>4894</v>
      </c>
      <c r="E1863" s="54" t="s">
        <v>4895</v>
      </c>
      <c r="F1863" s="54" t="s">
        <v>1121</v>
      </c>
      <c r="G1863" s="54">
        <v>48</v>
      </c>
      <c r="H1863" s="54">
        <v>0</v>
      </c>
      <c r="I1863" s="54" t="s">
        <v>4887</v>
      </c>
      <c r="J1863" s="54" t="s">
        <v>60</v>
      </c>
    </row>
    <row r="1864" spans="1:10" ht="12.75" customHeight="1" x14ac:dyDescent="0.35">
      <c r="A1864" s="428" t="s">
        <v>839</v>
      </c>
      <c r="B1864" s="429">
        <v>7</v>
      </c>
      <c r="C1864" s="428" t="s">
        <v>838</v>
      </c>
      <c r="D1864" s="428" t="s">
        <v>4896</v>
      </c>
      <c r="E1864" s="54" t="s">
        <v>4897</v>
      </c>
      <c r="F1864" s="54" t="s">
        <v>1121</v>
      </c>
      <c r="G1864" s="54">
        <v>48</v>
      </c>
      <c r="H1864" s="54">
        <v>0</v>
      </c>
      <c r="I1864" s="54" t="s">
        <v>4887</v>
      </c>
      <c r="J1864" s="54" t="s">
        <v>60</v>
      </c>
    </row>
    <row r="1865" spans="1:10" ht="12.75" customHeight="1" x14ac:dyDescent="0.35">
      <c r="A1865" s="428" t="s">
        <v>839</v>
      </c>
      <c r="B1865" s="429">
        <v>8</v>
      </c>
      <c r="C1865" s="428" t="s">
        <v>838</v>
      </c>
      <c r="D1865" s="428" t="s">
        <v>4898</v>
      </c>
      <c r="E1865" s="54" t="s">
        <v>4899</v>
      </c>
      <c r="F1865" s="54" t="s">
        <v>1121</v>
      </c>
      <c r="G1865" s="54">
        <v>42</v>
      </c>
      <c r="H1865" s="54">
        <v>0</v>
      </c>
      <c r="I1865" s="54" t="s">
        <v>4887</v>
      </c>
      <c r="J1865" s="54" t="s">
        <v>60</v>
      </c>
    </row>
    <row r="1866" spans="1:10" ht="12.75" customHeight="1" x14ac:dyDescent="0.35">
      <c r="A1866" s="428" t="s">
        <v>839</v>
      </c>
      <c r="B1866" s="429">
        <v>9</v>
      </c>
      <c r="C1866" s="428" t="s">
        <v>838</v>
      </c>
      <c r="D1866" s="428" t="s">
        <v>4900</v>
      </c>
      <c r="E1866" s="54" t="s">
        <v>4901</v>
      </c>
      <c r="F1866" s="54" t="s">
        <v>1121</v>
      </c>
      <c r="G1866" s="54">
        <v>48</v>
      </c>
      <c r="H1866" s="54">
        <v>0</v>
      </c>
      <c r="I1866" s="54" t="s">
        <v>4887</v>
      </c>
      <c r="J1866" s="54" t="s">
        <v>60</v>
      </c>
    </row>
    <row r="1867" spans="1:10" ht="12.75" customHeight="1" x14ac:dyDescent="0.35">
      <c r="A1867" s="428" t="s">
        <v>839</v>
      </c>
      <c r="B1867" s="429">
        <v>10</v>
      </c>
      <c r="C1867" s="428" t="s">
        <v>838</v>
      </c>
      <c r="D1867" s="428" t="s">
        <v>4902</v>
      </c>
      <c r="E1867" s="54" t="s">
        <v>4903</v>
      </c>
      <c r="F1867" s="54" t="s">
        <v>1121</v>
      </c>
      <c r="G1867" s="54">
        <v>42</v>
      </c>
      <c r="H1867" s="54">
        <v>0</v>
      </c>
      <c r="I1867" s="54" t="s">
        <v>4887</v>
      </c>
      <c r="J1867" s="54" t="s">
        <v>60</v>
      </c>
    </row>
    <row r="1868" spans="1:10" ht="12.75" customHeight="1" x14ac:dyDescent="0.35">
      <c r="A1868" s="428" t="s">
        <v>839</v>
      </c>
      <c r="B1868" s="429">
        <v>11</v>
      </c>
      <c r="C1868" s="428" t="s">
        <v>838</v>
      </c>
      <c r="D1868" s="428" t="s">
        <v>4904</v>
      </c>
      <c r="E1868" s="54" t="s">
        <v>4905</v>
      </c>
      <c r="F1868" s="54" t="s">
        <v>1121</v>
      </c>
      <c r="G1868" s="54">
        <v>42</v>
      </c>
      <c r="H1868" s="54">
        <v>0</v>
      </c>
      <c r="I1868" s="54" t="s">
        <v>4887</v>
      </c>
      <c r="J1868" s="54" t="s">
        <v>60</v>
      </c>
    </row>
    <row r="1869" spans="1:10" ht="12.75" customHeight="1" x14ac:dyDescent="0.35">
      <c r="A1869" s="428" t="s">
        <v>839</v>
      </c>
      <c r="B1869" s="429">
        <v>12</v>
      </c>
      <c r="C1869" s="428" t="s">
        <v>838</v>
      </c>
      <c r="D1869" s="428" t="s">
        <v>4906</v>
      </c>
      <c r="E1869" s="54" t="s">
        <v>4907</v>
      </c>
      <c r="F1869" s="54" t="s">
        <v>1121</v>
      </c>
      <c r="G1869" s="54">
        <v>50</v>
      </c>
      <c r="H1869" s="54">
        <v>0</v>
      </c>
      <c r="I1869" s="54" t="s">
        <v>4887</v>
      </c>
      <c r="J1869" s="54" t="s">
        <v>60</v>
      </c>
    </row>
    <row r="1870" spans="1:10" ht="12.75" customHeight="1" x14ac:dyDescent="0.35">
      <c r="A1870" s="428" t="s">
        <v>839</v>
      </c>
      <c r="B1870" s="429">
        <v>13</v>
      </c>
      <c r="C1870" s="428" t="s">
        <v>838</v>
      </c>
      <c r="D1870" s="428" t="s">
        <v>4908</v>
      </c>
      <c r="E1870" s="54" t="s">
        <v>4909</v>
      </c>
      <c r="F1870" s="54" t="s">
        <v>1121</v>
      </c>
      <c r="G1870" s="54">
        <v>48</v>
      </c>
      <c r="H1870" s="54">
        <v>0</v>
      </c>
      <c r="I1870" s="54" t="s">
        <v>4887</v>
      </c>
      <c r="J1870" s="54" t="s">
        <v>60</v>
      </c>
    </row>
    <row r="1871" spans="1:10" ht="12.75" customHeight="1" x14ac:dyDescent="0.35">
      <c r="A1871" s="428" t="s">
        <v>839</v>
      </c>
      <c r="B1871" s="429">
        <v>14</v>
      </c>
      <c r="C1871" s="428" t="s">
        <v>838</v>
      </c>
      <c r="D1871" s="428" t="s">
        <v>4910</v>
      </c>
      <c r="E1871" s="54" t="s">
        <v>4911</v>
      </c>
      <c r="F1871" s="54" t="s">
        <v>1121</v>
      </c>
      <c r="G1871" s="54">
        <v>48</v>
      </c>
      <c r="H1871" s="54">
        <v>0</v>
      </c>
      <c r="I1871" s="54" t="s">
        <v>4887</v>
      </c>
      <c r="J1871" s="54" t="s">
        <v>60</v>
      </c>
    </row>
    <row r="1872" spans="1:10" ht="12.75" customHeight="1" x14ac:dyDescent="0.35">
      <c r="A1872" s="428" t="s">
        <v>839</v>
      </c>
      <c r="B1872" s="429">
        <v>15</v>
      </c>
      <c r="C1872" s="428" t="s">
        <v>838</v>
      </c>
      <c r="D1872" s="428" t="s">
        <v>4912</v>
      </c>
      <c r="E1872" s="54" t="s">
        <v>4913</v>
      </c>
      <c r="F1872" s="54" t="s">
        <v>1121</v>
      </c>
      <c r="G1872" s="54">
        <v>59</v>
      </c>
      <c r="H1872" s="54">
        <v>0</v>
      </c>
      <c r="I1872" s="54" t="s">
        <v>4887</v>
      </c>
      <c r="J1872" s="54" t="s">
        <v>60</v>
      </c>
    </row>
    <row r="1873" spans="1:10" ht="12.75" customHeight="1" x14ac:dyDescent="0.35">
      <c r="A1873" s="428" t="s">
        <v>839</v>
      </c>
      <c r="B1873" s="429">
        <v>16</v>
      </c>
      <c r="C1873" s="428" t="s">
        <v>838</v>
      </c>
      <c r="D1873" s="428" t="s">
        <v>4914</v>
      </c>
      <c r="E1873" s="54" t="s">
        <v>4915</v>
      </c>
      <c r="F1873" s="54" t="s">
        <v>1121</v>
      </c>
      <c r="G1873" s="54">
        <v>48</v>
      </c>
      <c r="H1873" s="54">
        <v>0</v>
      </c>
      <c r="I1873" s="54" t="s">
        <v>4887</v>
      </c>
      <c r="J1873" s="54" t="s">
        <v>60</v>
      </c>
    </row>
    <row r="1874" spans="1:10" ht="12.75" customHeight="1" x14ac:dyDescent="0.35">
      <c r="A1874" s="428" t="s">
        <v>839</v>
      </c>
      <c r="B1874" s="429">
        <v>17</v>
      </c>
      <c r="C1874" s="428" t="s">
        <v>838</v>
      </c>
      <c r="D1874" s="428" t="s">
        <v>4916</v>
      </c>
      <c r="E1874" s="54" t="s">
        <v>4917</v>
      </c>
      <c r="F1874" s="54" t="s">
        <v>1121</v>
      </c>
      <c r="G1874" s="54">
        <v>48</v>
      </c>
      <c r="H1874" s="54">
        <v>0</v>
      </c>
      <c r="I1874" s="54" t="s">
        <v>4887</v>
      </c>
      <c r="J1874" s="54" t="s">
        <v>60</v>
      </c>
    </row>
    <row r="1875" spans="1:10" ht="12.75" customHeight="1" x14ac:dyDescent="0.35">
      <c r="A1875" s="428" t="s">
        <v>839</v>
      </c>
      <c r="B1875" s="429">
        <v>18</v>
      </c>
      <c r="C1875" s="428" t="s">
        <v>838</v>
      </c>
      <c r="D1875" s="428" t="s">
        <v>4918</v>
      </c>
      <c r="E1875" s="54" t="s">
        <v>4919</v>
      </c>
      <c r="F1875" s="54" t="s">
        <v>1121</v>
      </c>
      <c r="G1875" s="54">
        <v>48</v>
      </c>
      <c r="H1875" s="54">
        <v>0</v>
      </c>
      <c r="I1875" s="54" t="s">
        <v>4887</v>
      </c>
      <c r="J1875" s="54" t="s">
        <v>60</v>
      </c>
    </row>
    <row r="1876" spans="1:10" ht="12.75" customHeight="1" x14ac:dyDescent="0.35">
      <c r="A1876" s="428" t="s">
        <v>839</v>
      </c>
      <c r="B1876" s="429">
        <v>19</v>
      </c>
      <c r="C1876" s="428" t="s">
        <v>838</v>
      </c>
      <c r="D1876" s="428" t="s">
        <v>4920</v>
      </c>
      <c r="E1876" s="54" t="s">
        <v>4921</v>
      </c>
      <c r="F1876" s="54" t="s">
        <v>1121</v>
      </c>
      <c r="G1876" s="54">
        <v>42</v>
      </c>
      <c r="H1876" s="54">
        <v>0</v>
      </c>
      <c r="I1876" s="54" t="s">
        <v>4887</v>
      </c>
      <c r="J1876" s="54" t="s">
        <v>60</v>
      </c>
    </row>
    <row r="1877" spans="1:10" ht="12.75" customHeight="1" x14ac:dyDescent="0.35">
      <c r="A1877" s="428" t="s">
        <v>839</v>
      </c>
      <c r="B1877" s="429">
        <v>20</v>
      </c>
      <c r="C1877" s="428" t="s">
        <v>838</v>
      </c>
      <c r="D1877" s="428" t="s">
        <v>4922</v>
      </c>
      <c r="E1877" s="54" t="s">
        <v>4923</v>
      </c>
      <c r="F1877" s="54" t="s">
        <v>1121</v>
      </c>
      <c r="G1877" s="54">
        <v>42</v>
      </c>
      <c r="H1877" s="54">
        <v>0</v>
      </c>
      <c r="I1877" s="54" t="s">
        <v>4887</v>
      </c>
      <c r="J1877" s="54" t="s">
        <v>60</v>
      </c>
    </row>
    <row r="1878" spans="1:10" ht="12.75" customHeight="1" x14ac:dyDescent="0.35">
      <c r="A1878" s="428" t="s">
        <v>839</v>
      </c>
      <c r="B1878" s="429">
        <v>21</v>
      </c>
      <c r="C1878" s="428" t="s">
        <v>838</v>
      </c>
      <c r="D1878" s="428" t="s">
        <v>4924</v>
      </c>
      <c r="E1878" s="54" t="s">
        <v>4925</v>
      </c>
      <c r="F1878" s="54" t="s">
        <v>1121</v>
      </c>
      <c r="G1878" s="54">
        <v>60</v>
      </c>
      <c r="H1878" s="54">
        <v>0</v>
      </c>
      <c r="I1878" s="54" t="s">
        <v>4887</v>
      </c>
      <c r="J1878" s="54" t="s">
        <v>60</v>
      </c>
    </row>
    <row r="1879" spans="1:10" ht="12.75" customHeight="1" x14ac:dyDescent="0.35">
      <c r="A1879" s="428" t="s">
        <v>839</v>
      </c>
      <c r="B1879" s="429">
        <v>22</v>
      </c>
      <c r="C1879" s="428" t="s">
        <v>838</v>
      </c>
      <c r="D1879" s="428" t="s">
        <v>4926</v>
      </c>
      <c r="E1879" s="54" t="s">
        <v>4927</v>
      </c>
      <c r="F1879" s="54" t="s">
        <v>1121</v>
      </c>
      <c r="G1879" s="54">
        <v>48</v>
      </c>
      <c r="H1879" s="54">
        <v>0</v>
      </c>
      <c r="I1879" s="54" t="s">
        <v>4887</v>
      </c>
      <c r="J1879" s="54" t="s">
        <v>60</v>
      </c>
    </row>
    <row r="1880" spans="1:10" ht="12.75" customHeight="1" x14ac:dyDescent="0.35">
      <c r="A1880" s="428" t="s">
        <v>839</v>
      </c>
      <c r="B1880" s="429">
        <v>23</v>
      </c>
      <c r="C1880" s="428" t="s">
        <v>838</v>
      </c>
      <c r="D1880" s="428" t="s">
        <v>4928</v>
      </c>
      <c r="E1880" s="54" t="s">
        <v>4929</v>
      </c>
      <c r="F1880" s="54" t="s">
        <v>1121</v>
      </c>
      <c r="G1880" s="54">
        <v>48</v>
      </c>
      <c r="H1880" s="54">
        <v>0</v>
      </c>
      <c r="I1880" s="54" t="s">
        <v>4887</v>
      </c>
      <c r="J1880" s="54" t="s">
        <v>60</v>
      </c>
    </row>
    <row r="1881" spans="1:10" ht="12.75" customHeight="1" x14ac:dyDescent="0.35">
      <c r="A1881" s="428" t="s">
        <v>839</v>
      </c>
      <c r="B1881" s="429">
        <v>24</v>
      </c>
      <c r="C1881" s="428" t="s">
        <v>838</v>
      </c>
      <c r="D1881" s="428" t="s">
        <v>4930</v>
      </c>
      <c r="E1881" s="54" t="s">
        <v>4931</v>
      </c>
      <c r="F1881" s="54" t="s">
        <v>1121</v>
      </c>
      <c r="G1881" s="54">
        <v>48</v>
      </c>
      <c r="H1881" s="54">
        <v>0</v>
      </c>
      <c r="I1881" s="54" t="s">
        <v>4887</v>
      </c>
      <c r="J1881" s="54" t="s">
        <v>60</v>
      </c>
    </row>
    <row r="1882" spans="1:10" ht="12.75" customHeight="1" x14ac:dyDescent="0.35">
      <c r="A1882" s="428" t="s">
        <v>839</v>
      </c>
      <c r="B1882" s="429">
        <v>25</v>
      </c>
      <c r="C1882" s="428" t="s">
        <v>838</v>
      </c>
      <c r="D1882" s="428" t="s">
        <v>4932</v>
      </c>
      <c r="E1882" s="54" t="s">
        <v>4933</v>
      </c>
      <c r="F1882" s="54" t="s">
        <v>1121</v>
      </c>
      <c r="G1882" s="54">
        <v>48</v>
      </c>
      <c r="H1882" s="54">
        <v>0</v>
      </c>
      <c r="I1882" s="54" t="s">
        <v>4887</v>
      </c>
      <c r="J1882" s="54" t="s">
        <v>60</v>
      </c>
    </row>
    <row r="1883" spans="1:10" ht="12.75" customHeight="1" x14ac:dyDescent="0.35">
      <c r="A1883" s="428" t="s">
        <v>839</v>
      </c>
      <c r="B1883" s="429">
        <v>26</v>
      </c>
      <c r="C1883" s="428" t="s">
        <v>838</v>
      </c>
      <c r="D1883" s="428" t="s">
        <v>4934</v>
      </c>
      <c r="E1883" s="54" t="s">
        <v>4935</v>
      </c>
      <c r="F1883" s="54" t="s">
        <v>1121</v>
      </c>
      <c r="G1883" s="54">
        <v>48</v>
      </c>
      <c r="H1883" s="54">
        <v>0</v>
      </c>
      <c r="I1883" s="54" t="s">
        <v>4887</v>
      </c>
      <c r="J1883" s="54" t="s">
        <v>60</v>
      </c>
    </row>
    <row r="1884" spans="1:10" ht="12.75" customHeight="1" x14ac:dyDescent="0.35">
      <c r="A1884" s="428" t="s">
        <v>839</v>
      </c>
      <c r="B1884" s="429">
        <v>27</v>
      </c>
      <c r="C1884" s="428" t="s">
        <v>838</v>
      </c>
      <c r="D1884" s="428" t="s">
        <v>4936</v>
      </c>
      <c r="E1884" s="54" t="s">
        <v>4937</v>
      </c>
      <c r="F1884" s="54" t="s">
        <v>1121</v>
      </c>
      <c r="G1884" s="54">
        <v>42</v>
      </c>
      <c r="H1884" s="54">
        <v>0</v>
      </c>
      <c r="I1884" s="54" t="s">
        <v>4887</v>
      </c>
      <c r="J1884" s="54" t="s">
        <v>60</v>
      </c>
    </row>
    <row r="1885" spans="1:10" ht="12.75" customHeight="1" x14ac:dyDescent="0.35">
      <c r="A1885" s="428" t="s">
        <v>839</v>
      </c>
      <c r="B1885" s="429">
        <v>28</v>
      </c>
      <c r="C1885" s="428" t="s">
        <v>838</v>
      </c>
      <c r="D1885" s="428" t="s">
        <v>4938</v>
      </c>
      <c r="E1885" s="54" t="s">
        <v>4939</v>
      </c>
      <c r="F1885" s="54" t="s">
        <v>1121</v>
      </c>
      <c r="G1885" s="54">
        <v>48</v>
      </c>
      <c r="H1885" s="54">
        <v>0</v>
      </c>
      <c r="I1885" s="54" t="s">
        <v>4887</v>
      </c>
      <c r="J1885" s="54" t="s">
        <v>60</v>
      </c>
    </row>
    <row r="1886" spans="1:10" ht="12.75" customHeight="1" x14ac:dyDescent="0.35">
      <c r="A1886" s="428" t="s">
        <v>839</v>
      </c>
      <c r="B1886" s="429">
        <v>29</v>
      </c>
      <c r="C1886" s="428" t="s">
        <v>838</v>
      </c>
      <c r="D1886" s="428" t="s">
        <v>4940</v>
      </c>
      <c r="E1886" s="54" t="s">
        <v>4941</v>
      </c>
      <c r="F1886" s="54" t="s">
        <v>1121</v>
      </c>
      <c r="G1886" s="54">
        <v>42</v>
      </c>
      <c r="H1886" s="54">
        <v>0</v>
      </c>
      <c r="I1886" s="54" t="s">
        <v>4887</v>
      </c>
      <c r="J1886" s="54" t="s">
        <v>60</v>
      </c>
    </row>
    <row r="1887" spans="1:10" ht="12.75" customHeight="1" x14ac:dyDescent="0.35">
      <c r="A1887" s="428" t="s">
        <v>839</v>
      </c>
      <c r="B1887" s="429">
        <v>30</v>
      </c>
      <c r="C1887" s="428" t="s">
        <v>838</v>
      </c>
      <c r="D1887" s="428" t="s">
        <v>4942</v>
      </c>
      <c r="E1887" s="54" t="s">
        <v>4943</v>
      </c>
      <c r="F1887" s="54" t="s">
        <v>1121</v>
      </c>
      <c r="G1887" s="54">
        <v>48</v>
      </c>
      <c r="H1887" s="54">
        <v>0</v>
      </c>
      <c r="I1887" s="54" t="s">
        <v>4887</v>
      </c>
      <c r="J1887" s="54" t="s">
        <v>60</v>
      </c>
    </row>
    <row r="1888" spans="1:10" ht="12.75" customHeight="1" x14ac:dyDescent="0.35">
      <c r="A1888" s="428" t="s">
        <v>839</v>
      </c>
      <c r="B1888" s="429">
        <v>31</v>
      </c>
      <c r="C1888" s="428" t="s">
        <v>838</v>
      </c>
      <c r="D1888" s="428" t="s">
        <v>4944</v>
      </c>
      <c r="E1888" s="54" t="s">
        <v>4945</v>
      </c>
      <c r="F1888" s="54" t="s">
        <v>1121</v>
      </c>
      <c r="G1888" s="54">
        <v>48</v>
      </c>
      <c r="H1888" s="54">
        <v>0</v>
      </c>
      <c r="I1888" s="54" t="s">
        <v>4887</v>
      </c>
      <c r="J1888" s="54" t="s">
        <v>60</v>
      </c>
    </row>
    <row r="1889" spans="1:10" ht="12.75" customHeight="1" x14ac:dyDescent="0.35">
      <c r="A1889" s="428" t="s">
        <v>839</v>
      </c>
      <c r="B1889" s="429">
        <v>32</v>
      </c>
      <c r="C1889" s="428" t="s">
        <v>838</v>
      </c>
      <c r="D1889" s="428" t="s">
        <v>4946</v>
      </c>
      <c r="E1889" s="54" t="s">
        <v>4947</v>
      </c>
      <c r="F1889" s="54" t="s">
        <v>1121</v>
      </c>
      <c r="G1889" s="54">
        <v>42</v>
      </c>
      <c r="H1889" s="54">
        <v>0</v>
      </c>
      <c r="I1889" s="54" t="s">
        <v>4887</v>
      </c>
      <c r="J1889" s="54" t="s">
        <v>60</v>
      </c>
    </row>
    <row r="1890" spans="1:10" ht="12.75" customHeight="1" x14ac:dyDescent="0.35">
      <c r="A1890" s="428" t="s">
        <v>839</v>
      </c>
      <c r="B1890" s="429">
        <v>33</v>
      </c>
      <c r="C1890" s="428" t="s">
        <v>838</v>
      </c>
      <c r="D1890" s="428" t="s">
        <v>4948</v>
      </c>
      <c r="E1890" s="54" t="s">
        <v>4949</v>
      </c>
      <c r="F1890" s="54" t="s">
        <v>1121</v>
      </c>
      <c r="G1890" s="54">
        <v>48</v>
      </c>
      <c r="H1890" s="54">
        <v>0</v>
      </c>
      <c r="I1890" s="54" t="s">
        <v>4887</v>
      </c>
      <c r="J1890" s="54" t="s">
        <v>60</v>
      </c>
    </row>
    <row r="1891" spans="1:10" ht="12.75" customHeight="1" x14ac:dyDescent="0.35">
      <c r="A1891" s="428" t="s">
        <v>771</v>
      </c>
      <c r="B1891" s="429">
        <v>1</v>
      </c>
      <c r="C1891" s="428" t="s">
        <v>770</v>
      </c>
      <c r="D1891" s="428" t="s">
        <v>4950</v>
      </c>
      <c r="E1891" s="54" t="s">
        <v>4951</v>
      </c>
      <c r="F1891" s="54" t="s">
        <v>1121</v>
      </c>
      <c r="G1891" s="54">
        <v>22</v>
      </c>
      <c r="H1891" s="54">
        <v>0</v>
      </c>
      <c r="I1891" s="54" t="s">
        <v>43</v>
      </c>
      <c r="J1891" s="54" t="s">
        <v>60</v>
      </c>
    </row>
    <row r="1892" spans="1:10" ht="12.75" customHeight="1" x14ac:dyDescent="0.35">
      <c r="A1892" s="428" t="s">
        <v>771</v>
      </c>
      <c r="B1892" s="429">
        <v>2</v>
      </c>
      <c r="C1892" s="428" t="s">
        <v>770</v>
      </c>
      <c r="D1892" s="428" t="s">
        <v>4952</v>
      </c>
      <c r="E1892" s="54" t="s">
        <v>4953</v>
      </c>
      <c r="F1892" s="54" t="s">
        <v>1121</v>
      </c>
      <c r="G1892" s="54">
        <v>44.5</v>
      </c>
      <c r="H1892" s="54">
        <v>0</v>
      </c>
      <c r="I1892" s="54" t="s">
        <v>43</v>
      </c>
      <c r="J1892" s="54" t="s">
        <v>60</v>
      </c>
    </row>
    <row r="1893" spans="1:10" ht="12.75" customHeight="1" x14ac:dyDescent="0.35">
      <c r="A1893" s="428" t="s">
        <v>771</v>
      </c>
      <c r="B1893" s="429">
        <v>3</v>
      </c>
      <c r="C1893" s="428" t="s">
        <v>770</v>
      </c>
      <c r="D1893" s="428" t="s">
        <v>4954</v>
      </c>
      <c r="E1893" s="54" t="s">
        <v>1543</v>
      </c>
      <c r="F1893" s="54" t="s">
        <v>1121</v>
      </c>
      <c r="G1893" s="54">
        <v>71.5</v>
      </c>
      <c r="H1893" s="54">
        <v>32</v>
      </c>
      <c r="I1893" s="54" t="s">
        <v>43</v>
      </c>
      <c r="J1893" s="54" t="s">
        <v>60</v>
      </c>
    </row>
    <row r="1894" spans="1:10" ht="12.75" customHeight="1" x14ac:dyDescent="0.35">
      <c r="A1894" s="428" t="s">
        <v>771</v>
      </c>
      <c r="B1894" s="429">
        <v>4</v>
      </c>
      <c r="C1894" s="428" t="s">
        <v>770</v>
      </c>
      <c r="D1894" s="428" t="s">
        <v>4955</v>
      </c>
      <c r="E1894" s="54" t="s">
        <v>4956</v>
      </c>
      <c r="F1894" s="54" t="s">
        <v>1121</v>
      </c>
      <c r="G1894" s="54">
        <v>50</v>
      </c>
      <c r="H1894" s="54">
        <v>0</v>
      </c>
      <c r="I1894" s="54" t="s">
        <v>43</v>
      </c>
      <c r="J1894" s="54" t="s">
        <v>60</v>
      </c>
    </row>
    <row r="1895" spans="1:10" ht="12.75" customHeight="1" x14ac:dyDescent="0.35">
      <c r="A1895" s="428" t="s">
        <v>771</v>
      </c>
      <c r="B1895" s="429">
        <v>5</v>
      </c>
      <c r="C1895" s="428" t="s">
        <v>770</v>
      </c>
      <c r="D1895" s="428" t="s">
        <v>4957</v>
      </c>
      <c r="E1895" s="54" t="s">
        <v>4958</v>
      </c>
      <c r="F1895" s="54" t="s">
        <v>1121</v>
      </c>
      <c r="G1895" s="54">
        <v>48.5</v>
      </c>
      <c r="H1895" s="54">
        <v>0</v>
      </c>
      <c r="I1895" s="54" t="s">
        <v>43</v>
      </c>
      <c r="J1895" s="54" t="s">
        <v>60</v>
      </c>
    </row>
    <row r="1896" spans="1:10" ht="12.75" customHeight="1" x14ac:dyDescent="0.35">
      <c r="A1896" s="428" t="s">
        <v>771</v>
      </c>
      <c r="B1896" s="429">
        <v>6</v>
      </c>
      <c r="C1896" s="428" t="s">
        <v>770</v>
      </c>
      <c r="D1896" s="428" t="s">
        <v>4959</v>
      </c>
      <c r="E1896" s="54" t="s">
        <v>4960</v>
      </c>
      <c r="F1896" s="54" t="s">
        <v>1121</v>
      </c>
      <c r="G1896" s="54">
        <v>40</v>
      </c>
      <c r="H1896" s="54">
        <v>0</v>
      </c>
      <c r="I1896" s="54" t="s">
        <v>43</v>
      </c>
      <c r="J1896" s="54" t="s">
        <v>60</v>
      </c>
    </row>
    <row r="1897" spans="1:10" ht="12.75" customHeight="1" x14ac:dyDescent="0.35">
      <c r="A1897" s="428" t="s">
        <v>771</v>
      </c>
      <c r="B1897" s="429">
        <v>7</v>
      </c>
      <c r="C1897" s="428" t="s">
        <v>770</v>
      </c>
      <c r="D1897" s="428" t="s">
        <v>4961</v>
      </c>
      <c r="E1897" s="54" t="s">
        <v>4962</v>
      </c>
      <c r="F1897" s="54" t="s">
        <v>1121</v>
      </c>
      <c r="G1897" s="54">
        <v>33.5</v>
      </c>
      <c r="H1897" s="54">
        <v>0</v>
      </c>
      <c r="I1897" s="54" t="s">
        <v>43</v>
      </c>
      <c r="J1897" s="54" t="s">
        <v>60</v>
      </c>
    </row>
    <row r="1898" spans="1:10" ht="12.75" customHeight="1" x14ac:dyDescent="0.35">
      <c r="A1898" s="428" t="s">
        <v>771</v>
      </c>
      <c r="B1898" s="429">
        <v>8</v>
      </c>
      <c r="C1898" s="428" t="s">
        <v>770</v>
      </c>
      <c r="D1898" s="428" t="s">
        <v>4963</v>
      </c>
      <c r="E1898" s="54" t="s">
        <v>4964</v>
      </c>
      <c r="F1898" s="54" t="s">
        <v>1121</v>
      </c>
      <c r="G1898" s="54">
        <v>14</v>
      </c>
      <c r="H1898" s="54">
        <v>0</v>
      </c>
      <c r="I1898" s="54" t="s">
        <v>44</v>
      </c>
      <c r="J1898" s="54" t="s">
        <v>60</v>
      </c>
    </row>
    <row r="1899" spans="1:10" ht="12.75" customHeight="1" x14ac:dyDescent="0.35">
      <c r="A1899" s="428" t="s">
        <v>771</v>
      </c>
      <c r="B1899" s="429">
        <v>9</v>
      </c>
      <c r="C1899" s="428" t="s">
        <v>770</v>
      </c>
      <c r="D1899" s="428" t="s">
        <v>4965</v>
      </c>
      <c r="E1899" s="54" t="s">
        <v>4966</v>
      </c>
      <c r="F1899" s="54" t="s">
        <v>1121</v>
      </c>
      <c r="G1899" s="54">
        <v>25.5</v>
      </c>
      <c r="H1899" s="54">
        <v>0</v>
      </c>
      <c r="I1899" s="54" t="s">
        <v>43</v>
      </c>
      <c r="J1899" s="54" t="s">
        <v>60</v>
      </c>
    </row>
    <row r="1900" spans="1:10" ht="12.75" customHeight="1" x14ac:dyDescent="0.35">
      <c r="A1900" s="428" t="s">
        <v>771</v>
      </c>
      <c r="B1900" s="429">
        <v>10</v>
      </c>
      <c r="C1900" s="428" t="s">
        <v>770</v>
      </c>
      <c r="D1900" s="428" t="s">
        <v>4967</v>
      </c>
      <c r="E1900" s="54" t="s">
        <v>4968</v>
      </c>
      <c r="F1900" s="54" t="s">
        <v>1121</v>
      </c>
      <c r="G1900" s="54">
        <v>33.5</v>
      </c>
      <c r="H1900" s="54">
        <v>0</v>
      </c>
      <c r="I1900" s="54" t="s">
        <v>43</v>
      </c>
      <c r="J1900" s="54" t="s">
        <v>60</v>
      </c>
    </row>
    <row r="1901" spans="1:10" ht="12.75" customHeight="1" x14ac:dyDescent="0.35">
      <c r="A1901" s="428" t="s">
        <v>771</v>
      </c>
      <c r="B1901" s="429">
        <v>11</v>
      </c>
      <c r="C1901" s="428" t="s">
        <v>770</v>
      </c>
      <c r="D1901" s="428" t="s">
        <v>4969</v>
      </c>
      <c r="E1901" s="54" t="s">
        <v>4970</v>
      </c>
      <c r="F1901" s="54" t="s">
        <v>1121</v>
      </c>
      <c r="G1901" s="54">
        <v>27.5</v>
      </c>
      <c r="H1901" s="54">
        <v>0</v>
      </c>
      <c r="I1901" s="54" t="s">
        <v>43</v>
      </c>
      <c r="J1901" s="54" t="s">
        <v>60</v>
      </c>
    </row>
    <row r="1902" spans="1:10" ht="12.75" customHeight="1" x14ac:dyDescent="0.35">
      <c r="A1902" s="428" t="s">
        <v>771</v>
      </c>
      <c r="B1902" s="429">
        <v>12</v>
      </c>
      <c r="C1902" s="428" t="s">
        <v>770</v>
      </c>
      <c r="D1902" s="428" t="s">
        <v>4971</v>
      </c>
      <c r="E1902" s="54" t="s">
        <v>4972</v>
      </c>
      <c r="F1902" s="54" t="s">
        <v>1121</v>
      </c>
      <c r="G1902" s="54">
        <v>11</v>
      </c>
      <c r="H1902" s="54">
        <v>0</v>
      </c>
      <c r="I1902" s="54" t="s">
        <v>43</v>
      </c>
      <c r="J1902" s="54" t="s">
        <v>60</v>
      </c>
    </row>
    <row r="1903" spans="1:10" ht="12.75" customHeight="1" x14ac:dyDescent="0.35">
      <c r="A1903" s="428" t="s">
        <v>771</v>
      </c>
      <c r="B1903" s="429">
        <v>13</v>
      </c>
      <c r="C1903" s="428" t="s">
        <v>770</v>
      </c>
      <c r="D1903" s="428" t="s">
        <v>4973</v>
      </c>
      <c r="E1903" s="54" t="s">
        <v>4974</v>
      </c>
      <c r="F1903" s="54" t="s">
        <v>1121</v>
      </c>
      <c r="G1903" s="54">
        <v>47.5</v>
      </c>
      <c r="H1903" s="54">
        <v>0</v>
      </c>
      <c r="I1903" s="54" t="s">
        <v>43</v>
      </c>
      <c r="J1903" s="54" t="s">
        <v>60</v>
      </c>
    </row>
    <row r="1904" spans="1:10" ht="12.75" customHeight="1" x14ac:dyDescent="0.35">
      <c r="A1904" s="428" t="s">
        <v>771</v>
      </c>
      <c r="B1904" s="429">
        <v>14</v>
      </c>
      <c r="C1904" s="428" t="s">
        <v>770</v>
      </c>
      <c r="D1904" s="428" t="s">
        <v>4975</v>
      </c>
      <c r="E1904" s="54" t="s">
        <v>4976</v>
      </c>
      <c r="F1904" s="54" t="s">
        <v>1121</v>
      </c>
      <c r="G1904" s="54">
        <v>48</v>
      </c>
      <c r="H1904" s="54">
        <v>0</v>
      </c>
      <c r="I1904" s="54" t="s">
        <v>43</v>
      </c>
      <c r="J1904" s="54" t="s">
        <v>60</v>
      </c>
    </row>
    <row r="1905" spans="1:10" ht="12.75" customHeight="1" x14ac:dyDescent="0.35">
      <c r="A1905" s="428" t="s">
        <v>771</v>
      </c>
      <c r="B1905" s="429">
        <v>15</v>
      </c>
      <c r="C1905" s="428" t="s">
        <v>770</v>
      </c>
      <c r="D1905" s="428" t="s">
        <v>4977</v>
      </c>
      <c r="E1905" s="54" t="s">
        <v>4978</v>
      </c>
      <c r="F1905" s="54" t="s">
        <v>1121</v>
      </c>
      <c r="G1905" s="54">
        <v>33.5</v>
      </c>
      <c r="H1905" s="54">
        <v>0</v>
      </c>
      <c r="I1905" s="54" t="s">
        <v>43</v>
      </c>
      <c r="J1905" s="54" t="s">
        <v>60</v>
      </c>
    </row>
    <row r="1906" spans="1:10" ht="12.75" customHeight="1" x14ac:dyDescent="0.35">
      <c r="A1906" s="428" t="s">
        <v>771</v>
      </c>
      <c r="B1906" s="429">
        <v>16</v>
      </c>
      <c r="C1906" s="428" t="s">
        <v>770</v>
      </c>
      <c r="D1906" s="428" t="s">
        <v>4979</v>
      </c>
      <c r="E1906" s="54" t="s">
        <v>4980</v>
      </c>
      <c r="F1906" s="54" t="s">
        <v>1121</v>
      </c>
      <c r="G1906" s="54">
        <v>11</v>
      </c>
      <c r="H1906" s="54">
        <v>0</v>
      </c>
      <c r="I1906" s="54" t="s">
        <v>43</v>
      </c>
      <c r="J1906" s="54" t="s">
        <v>60</v>
      </c>
    </row>
    <row r="1907" spans="1:10" ht="12.75" customHeight="1" x14ac:dyDescent="0.35">
      <c r="A1907" s="428" t="s">
        <v>771</v>
      </c>
      <c r="B1907" s="429">
        <v>17</v>
      </c>
      <c r="C1907" s="428" t="s">
        <v>770</v>
      </c>
      <c r="D1907" s="428" t="s">
        <v>4981</v>
      </c>
      <c r="E1907" s="54" t="s">
        <v>4982</v>
      </c>
      <c r="F1907" s="54" t="s">
        <v>1121</v>
      </c>
      <c r="G1907" s="54">
        <v>10.5</v>
      </c>
      <c r="H1907" s="54">
        <v>0</v>
      </c>
      <c r="I1907" s="54" t="s">
        <v>43</v>
      </c>
      <c r="J1907" s="54" t="s">
        <v>60</v>
      </c>
    </row>
    <row r="1908" spans="1:10" ht="12.75" customHeight="1" x14ac:dyDescent="0.35">
      <c r="A1908" s="428" t="s">
        <v>771</v>
      </c>
      <c r="B1908" s="429">
        <v>18</v>
      </c>
      <c r="C1908" s="428" t="s">
        <v>770</v>
      </c>
      <c r="D1908" s="428" t="s">
        <v>4983</v>
      </c>
      <c r="E1908" s="54" t="s">
        <v>4984</v>
      </c>
      <c r="F1908" s="54" t="s">
        <v>1121</v>
      </c>
      <c r="G1908" s="54">
        <v>15</v>
      </c>
      <c r="H1908" s="54">
        <v>0</v>
      </c>
      <c r="I1908" s="54" t="s">
        <v>43</v>
      </c>
      <c r="J1908" s="54" t="s">
        <v>60</v>
      </c>
    </row>
    <row r="1909" spans="1:10" ht="12.75" customHeight="1" x14ac:dyDescent="0.35">
      <c r="A1909" s="428" t="s">
        <v>771</v>
      </c>
      <c r="B1909" s="429">
        <v>19</v>
      </c>
      <c r="C1909" s="428" t="s">
        <v>770</v>
      </c>
      <c r="D1909" s="428" t="s">
        <v>4985</v>
      </c>
      <c r="E1909" s="54" t="s">
        <v>2485</v>
      </c>
      <c r="F1909" s="54" t="s">
        <v>1121</v>
      </c>
      <c r="G1909" s="54">
        <v>40</v>
      </c>
      <c r="H1909" s="54">
        <v>0</v>
      </c>
      <c r="I1909" s="54" t="s">
        <v>43</v>
      </c>
      <c r="J1909" s="54" t="s">
        <v>60</v>
      </c>
    </row>
    <row r="1910" spans="1:10" ht="12.75" customHeight="1" x14ac:dyDescent="0.35">
      <c r="A1910" s="428" t="s">
        <v>771</v>
      </c>
      <c r="B1910" s="429">
        <v>20</v>
      </c>
      <c r="C1910" s="428" t="s">
        <v>770</v>
      </c>
      <c r="D1910" s="428" t="s">
        <v>4986</v>
      </c>
      <c r="E1910" s="54" t="s">
        <v>4987</v>
      </c>
      <c r="F1910" s="54" t="s">
        <v>1121</v>
      </c>
      <c r="G1910" s="54">
        <v>33.5</v>
      </c>
      <c r="H1910" s="54">
        <v>0</v>
      </c>
      <c r="I1910" s="54" t="s">
        <v>43</v>
      </c>
      <c r="J1910" s="54" t="s">
        <v>60</v>
      </c>
    </row>
    <row r="1911" spans="1:10" ht="12.75" customHeight="1" x14ac:dyDescent="0.35">
      <c r="A1911" s="428" t="s">
        <v>771</v>
      </c>
      <c r="B1911" s="429">
        <v>21</v>
      </c>
      <c r="C1911" s="428" t="s">
        <v>770</v>
      </c>
      <c r="D1911" s="428" t="s">
        <v>4988</v>
      </c>
      <c r="E1911" s="54" t="s">
        <v>4989</v>
      </c>
      <c r="F1911" s="54" t="s">
        <v>1121</v>
      </c>
      <c r="G1911" s="54">
        <v>30</v>
      </c>
      <c r="H1911" s="54">
        <v>0</v>
      </c>
      <c r="I1911" s="54" t="s">
        <v>43</v>
      </c>
      <c r="J1911" s="54" t="s">
        <v>60</v>
      </c>
    </row>
    <row r="1912" spans="1:10" ht="12.75" customHeight="1" x14ac:dyDescent="0.35">
      <c r="A1912" s="428" t="s">
        <v>771</v>
      </c>
      <c r="B1912" s="429">
        <v>22</v>
      </c>
      <c r="C1912" s="428" t="s">
        <v>770</v>
      </c>
      <c r="D1912" s="428" t="s">
        <v>4990</v>
      </c>
      <c r="E1912" s="54" t="s">
        <v>4991</v>
      </c>
      <c r="F1912" s="54" t="s">
        <v>1121</v>
      </c>
      <c r="G1912" s="54">
        <v>45</v>
      </c>
      <c r="H1912" s="54">
        <v>0</v>
      </c>
      <c r="I1912" s="54" t="s">
        <v>43</v>
      </c>
      <c r="J1912" s="54" t="s">
        <v>60</v>
      </c>
    </row>
    <row r="1913" spans="1:10" ht="12.75" customHeight="1" x14ac:dyDescent="0.35">
      <c r="A1913" s="428" t="s">
        <v>771</v>
      </c>
      <c r="B1913" s="429">
        <v>23</v>
      </c>
      <c r="C1913" s="428" t="s">
        <v>770</v>
      </c>
      <c r="D1913" s="428" t="s">
        <v>4992</v>
      </c>
      <c r="E1913" s="54" t="s">
        <v>4993</v>
      </c>
      <c r="F1913" s="54" t="s">
        <v>1140</v>
      </c>
      <c r="G1913" s="54">
        <v>20</v>
      </c>
      <c r="H1913" s="54">
        <v>0</v>
      </c>
      <c r="I1913" s="54" t="s">
        <v>43</v>
      </c>
      <c r="J1913" s="54" t="s">
        <v>60</v>
      </c>
    </row>
    <row r="1914" spans="1:10" ht="12.75" customHeight="1" x14ac:dyDescent="0.35">
      <c r="A1914" s="428" t="s">
        <v>929</v>
      </c>
      <c r="B1914" s="429">
        <v>1</v>
      </c>
      <c r="C1914" s="428" t="s">
        <v>928</v>
      </c>
      <c r="D1914" s="428" t="s">
        <v>4994</v>
      </c>
      <c r="E1914" s="54" t="s">
        <v>4995</v>
      </c>
      <c r="F1914" s="54" t="s">
        <v>1121</v>
      </c>
      <c r="G1914" s="54">
        <v>16</v>
      </c>
      <c r="H1914" s="54">
        <v>0</v>
      </c>
      <c r="I1914" s="54" t="s">
        <v>43</v>
      </c>
      <c r="J1914" s="54" t="s">
        <v>60</v>
      </c>
    </row>
    <row r="1915" spans="1:10" ht="12.75" customHeight="1" x14ac:dyDescent="0.35">
      <c r="A1915" s="428" t="s">
        <v>929</v>
      </c>
      <c r="B1915" s="429">
        <v>2</v>
      </c>
      <c r="C1915" s="428" t="s">
        <v>928</v>
      </c>
      <c r="D1915" s="428" t="s">
        <v>4996</v>
      </c>
      <c r="E1915" s="54" t="s">
        <v>4997</v>
      </c>
      <c r="F1915" s="54" t="s">
        <v>1121</v>
      </c>
      <c r="G1915" s="54">
        <v>36</v>
      </c>
      <c r="H1915" s="54">
        <v>0</v>
      </c>
      <c r="I1915" s="54" t="s">
        <v>43</v>
      </c>
      <c r="J1915" s="54" t="s">
        <v>60</v>
      </c>
    </row>
    <row r="1916" spans="1:10" ht="12.75" customHeight="1" x14ac:dyDescent="0.35">
      <c r="A1916" s="428" t="s">
        <v>929</v>
      </c>
      <c r="B1916" s="429">
        <v>3</v>
      </c>
      <c r="C1916" s="428" t="s">
        <v>928</v>
      </c>
      <c r="D1916" s="428" t="s">
        <v>4998</v>
      </c>
      <c r="E1916" s="54" t="s">
        <v>4999</v>
      </c>
      <c r="F1916" s="54" t="s">
        <v>1121</v>
      </c>
      <c r="G1916" s="54">
        <v>8</v>
      </c>
      <c r="H1916" s="54">
        <v>0</v>
      </c>
      <c r="I1916" s="54" t="s">
        <v>43</v>
      </c>
      <c r="J1916" s="54" t="s">
        <v>60</v>
      </c>
    </row>
    <row r="1917" spans="1:10" ht="12.75" customHeight="1" x14ac:dyDescent="0.35">
      <c r="A1917" s="428" t="s">
        <v>929</v>
      </c>
      <c r="B1917" s="429">
        <v>4</v>
      </c>
      <c r="C1917" s="428" t="s">
        <v>928</v>
      </c>
      <c r="D1917" s="428" t="s">
        <v>5000</v>
      </c>
      <c r="E1917" s="54" t="s">
        <v>5001</v>
      </c>
      <c r="F1917" s="54" t="s">
        <v>1121</v>
      </c>
      <c r="G1917" s="54">
        <v>12</v>
      </c>
      <c r="H1917" s="54">
        <v>0</v>
      </c>
      <c r="I1917" s="54" t="s">
        <v>43</v>
      </c>
      <c r="J1917" s="54" t="s">
        <v>60</v>
      </c>
    </row>
    <row r="1918" spans="1:10" ht="12.75" customHeight="1" x14ac:dyDescent="0.35">
      <c r="A1918" s="428" t="s">
        <v>929</v>
      </c>
      <c r="B1918" s="429">
        <v>5</v>
      </c>
      <c r="C1918" s="428" t="s">
        <v>928</v>
      </c>
      <c r="D1918" s="428" t="s">
        <v>5002</v>
      </c>
      <c r="E1918" s="54" t="s">
        <v>5003</v>
      </c>
      <c r="F1918" s="54" t="s">
        <v>1121</v>
      </c>
      <c r="G1918" s="54">
        <v>10</v>
      </c>
      <c r="H1918" s="54">
        <v>0</v>
      </c>
      <c r="I1918" s="54" t="s">
        <v>43</v>
      </c>
      <c r="J1918" s="54" t="s">
        <v>60</v>
      </c>
    </row>
    <row r="1919" spans="1:10" ht="12.75" customHeight="1" x14ac:dyDescent="0.35">
      <c r="A1919" s="428" t="s">
        <v>929</v>
      </c>
      <c r="B1919" s="429">
        <v>6</v>
      </c>
      <c r="C1919" s="428" t="s">
        <v>928</v>
      </c>
      <c r="D1919" s="428" t="s">
        <v>5004</v>
      </c>
      <c r="E1919" s="54" t="s">
        <v>1393</v>
      </c>
      <c r="F1919" s="54" t="s">
        <v>1121</v>
      </c>
      <c r="G1919" s="54">
        <v>56</v>
      </c>
      <c r="H1919" s="54">
        <v>0</v>
      </c>
      <c r="I1919" s="54" t="s">
        <v>43</v>
      </c>
      <c r="J1919" s="54" t="s">
        <v>60</v>
      </c>
    </row>
    <row r="1920" spans="1:10" ht="12.75" customHeight="1" x14ac:dyDescent="0.35">
      <c r="A1920" s="428" t="s">
        <v>929</v>
      </c>
      <c r="B1920" s="429">
        <v>7</v>
      </c>
      <c r="C1920" s="428" t="s">
        <v>928</v>
      </c>
      <c r="D1920" s="428" t="s">
        <v>5005</v>
      </c>
      <c r="E1920" s="54" t="s">
        <v>5006</v>
      </c>
      <c r="F1920" s="54" t="s">
        <v>1121</v>
      </c>
      <c r="G1920" s="54">
        <v>10</v>
      </c>
      <c r="H1920" s="54">
        <v>0</v>
      </c>
      <c r="I1920" s="54" t="s">
        <v>43</v>
      </c>
      <c r="J1920" s="54" t="s">
        <v>60</v>
      </c>
    </row>
    <row r="1921" spans="1:10" ht="12.75" customHeight="1" x14ac:dyDescent="0.35">
      <c r="A1921" s="428" t="s">
        <v>929</v>
      </c>
      <c r="B1921" s="429">
        <v>8</v>
      </c>
      <c r="C1921" s="428" t="s">
        <v>928</v>
      </c>
      <c r="D1921" s="428" t="s">
        <v>5007</v>
      </c>
      <c r="E1921" s="54" t="s">
        <v>5008</v>
      </c>
      <c r="F1921" s="54" t="s">
        <v>1121</v>
      </c>
      <c r="G1921" s="54">
        <v>36</v>
      </c>
      <c r="H1921" s="54">
        <v>0</v>
      </c>
      <c r="I1921" s="54" t="s">
        <v>43</v>
      </c>
      <c r="J1921" s="54" t="s">
        <v>60</v>
      </c>
    </row>
    <row r="1922" spans="1:10" ht="12.75" customHeight="1" x14ac:dyDescent="0.35">
      <c r="A1922" s="428" t="s">
        <v>929</v>
      </c>
      <c r="B1922" s="429">
        <v>9</v>
      </c>
      <c r="C1922" s="428" t="s">
        <v>928</v>
      </c>
      <c r="D1922" s="428" t="s">
        <v>5009</v>
      </c>
      <c r="E1922" s="54" t="s">
        <v>5010</v>
      </c>
      <c r="F1922" s="54" t="s">
        <v>1121</v>
      </c>
      <c r="G1922" s="54">
        <v>30</v>
      </c>
      <c r="H1922" s="54">
        <v>0</v>
      </c>
      <c r="I1922" s="54" t="s">
        <v>43</v>
      </c>
      <c r="J1922" s="54" t="s">
        <v>60</v>
      </c>
    </row>
    <row r="1923" spans="1:10" ht="12.75" customHeight="1" x14ac:dyDescent="0.35">
      <c r="A1923" s="428" t="s">
        <v>929</v>
      </c>
      <c r="B1923" s="429">
        <v>10</v>
      </c>
      <c r="C1923" s="428" t="s">
        <v>928</v>
      </c>
      <c r="D1923" s="428" t="s">
        <v>5011</v>
      </c>
      <c r="E1923" s="54" t="s">
        <v>5012</v>
      </c>
      <c r="F1923" s="54" t="s">
        <v>1121</v>
      </c>
      <c r="G1923" s="54">
        <v>16</v>
      </c>
      <c r="H1923" s="54">
        <v>0</v>
      </c>
      <c r="I1923" s="54" t="s">
        <v>43</v>
      </c>
      <c r="J1923" s="54" t="s">
        <v>60</v>
      </c>
    </row>
    <row r="1924" spans="1:10" ht="12.75" customHeight="1" x14ac:dyDescent="0.35">
      <c r="A1924" s="428" t="s">
        <v>929</v>
      </c>
      <c r="B1924" s="429">
        <v>11</v>
      </c>
      <c r="C1924" s="428" t="s">
        <v>928</v>
      </c>
      <c r="D1924" s="428" t="s">
        <v>5013</v>
      </c>
      <c r="E1924" s="54" t="s">
        <v>5014</v>
      </c>
      <c r="F1924" s="54" t="s">
        <v>1121</v>
      </c>
      <c r="G1924" s="54">
        <v>11</v>
      </c>
      <c r="H1924" s="54">
        <v>0</v>
      </c>
      <c r="I1924" s="54" t="s">
        <v>43</v>
      </c>
      <c r="J1924" s="54" t="s">
        <v>60</v>
      </c>
    </row>
    <row r="1925" spans="1:10" ht="12.75" customHeight="1" x14ac:dyDescent="0.35">
      <c r="A1925" s="428" t="s">
        <v>929</v>
      </c>
      <c r="B1925" s="429">
        <v>12</v>
      </c>
      <c r="C1925" s="428" t="s">
        <v>928</v>
      </c>
      <c r="D1925" s="428" t="s">
        <v>5015</v>
      </c>
      <c r="E1925" s="54" t="s">
        <v>1140</v>
      </c>
      <c r="F1925" s="54" t="s">
        <v>1140</v>
      </c>
      <c r="G1925" s="54">
        <v>29.3</v>
      </c>
      <c r="H1925" s="54">
        <v>0</v>
      </c>
      <c r="I1925" s="54" t="s">
        <v>43</v>
      </c>
      <c r="J1925" s="54" t="s">
        <v>60</v>
      </c>
    </row>
    <row r="1926" spans="1:10" ht="12.75" customHeight="1" x14ac:dyDescent="0.35">
      <c r="A1926" s="428" t="s">
        <v>953</v>
      </c>
      <c r="B1926" s="429">
        <v>1</v>
      </c>
      <c r="C1926" s="428" t="s">
        <v>952</v>
      </c>
      <c r="D1926" s="428" t="s">
        <v>5016</v>
      </c>
      <c r="E1926" s="54" t="s">
        <v>5017</v>
      </c>
      <c r="F1926" s="54" t="s">
        <v>1121</v>
      </c>
      <c r="G1926" s="54">
        <v>19</v>
      </c>
      <c r="H1926" s="54">
        <v>0</v>
      </c>
      <c r="I1926" s="54" t="s">
        <v>43</v>
      </c>
      <c r="J1926" s="54" t="s">
        <v>60</v>
      </c>
    </row>
    <row r="1927" spans="1:10" ht="12.75" customHeight="1" x14ac:dyDescent="0.35">
      <c r="A1927" s="428" t="s">
        <v>953</v>
      </c>
      <c r="B1927" s="429">
        <v>2</v>
      </c>
      <c r="C1927" s="428" t="s">
        <v>952</v>
      </c>
      <c r="D1927" s="428" t="s">
        <v>5018</v>
      </c>
      <c r="E1927" s="54" t="s">
        <v>5019</v>
      </c>
      <c r="F1927" s="54" t="s">
        <v>1121</v>
      </c>
      <c r="G1927" s="54">
        <v>19</v>
      </c>
      <c r="H1927" s="54">
        <v>0</v>
      </c>
      <c r="I1927" s="54" t="s">
        <v>43</v>
      </c>
      <c r="J1927" s="54" t="s">
        <v>60</v>
      </c>
    </row>
    <row r="1928" spans="1:10" ht="12.75" customHeight="1" x14ac:dyDescent="0.35">
      <c r="A1928" s="428" t="s">
        <v>953</v>
      </c>
      <c r="B1928" s="429">
        <v>3</v>
      </c>
      <c r="C1928" s="428" t="s">
        <v>952</v>
      </c>
      <c r="D1928" s="428" t="s">
        <v>5020</v>
      </c>
      <c r="E1928" s="54" t="s">
        <v>5021</v>
      </c>
      <c r="F1928" s="54" t="s">
        <v>1121</v>
      </c>
      <c r="G1928" s="54">
        <v>19</v>
      </c>
      <c r="H1928" s="54">
        <v>0</v>
      </c>
      <c r="I1928" s="54" t="s">
        <v>43</v>
      </c>
      <c r="J1928" s="54" t="s">
        <v>60</v>
      </c>
    </row>
    <row r="1929" spans="1:10" ht="12.75" customHeight="1" x14ac:dyDescent="0.35">
      <c r="A1929" s="428" t="s">
        <v>953</v>
      </c>
      <c r="B1929" s="429">
        <v>4</v>
      </c>
      <c r="C1929" s="428" t="s">
        <v>952</v>
      </c>
      <c r="D1929" s="428" t="s">
        <v>5022</v>
      </c>
      <c r="E1929" s="54" t="s">
        <v>5023</v>
      </c>
      <c r="F1929" s="54" t="s">
        <v>1121</v>
      </c>
      <c r="G1929" s="54">
        <v>19</v>
      </c>
      <c r="H1929" s="54">
        <v>0</v>
      </c>
      <c r="I1929" s="54" t="s">
        <v>43</v>
      </c>
      <c r="J1929" s="54" t="s">
        <v>60</v>
      </c>
    </row>
    <row r="1930" spans="1:10" ht="12.75" customHeight="1" x14ac:dyDescent="0.35">
      <c r="A1930" s="428" t="s">
        <v>953</v>
      </c>
      <c r="B1930" s="429">
        <v>5</v>
      </c>
      <c r="C1930" s="428" t="s">
        <v>952</v>
      </c>
      <c r="D1930" s="428" t="s">
        <v>5024</v>
      </c>
      <c r="E1930" s="54" t="s">
        <v>5025</v>
      </c>
      <c r="F1930" s="54" t="s">
        <v>1121</v>
      </c>
      <c r="G1930" s="54">
        <v>19</v>
      </c>
      <c r="H1930" s="54">
        <v>0</v>
      </c>
      <c r="I1930" s="54" t="s">
        <v>43</v>
      </c>
      <c r="J1930" s="54" t="s">
        <v>60</v>
      </c>
    </row>
    <row r="1931" spans="1:10" ht="12.75" customHeight="1" x14ac:dyDescent="0.35">
      <c r="A1931" s="428" t="s">
        <v>953</v>
      </c>
      <c r="B1931" s="429">
        <v>6</v>
      </c>
      <c r="C1931" s="428" t="s">
        <v>952</v>
      </c>
      <c r="D1931" s="428" t="s">
        <v>5026</v>
      </c>
      <c r="E1931" s="54" t="s">
        <v>5027</v>
      </c>
      <c r="F1931" s="54" t="s">
        <v>1121</v>
      </c>
      <c r="G1931" s="54">
        <v>46.5</v>
      </c>
      <c r="H1931" s="54">
        <v>0</v>
      </c>
      <c r="I1931" s="54" t="s">
        <v>43</v>
      </c>
      <c r="J1931" s="54" t="s">
        <v>60</v>
      </c>
    </row>
    <row r="1932" spans="1:10" ht="12.75" customHeight="1" x14ac:dyDescent="0.35">
      <c r="A1932" s="428" t="s">
        <v>953</v>
      </c>
      <c r="B1932" s="429">
        <v>7</v>
      </c>
      <c r="C1932" s="428" t="s">
        <v>952</v>
      </c>
      <c r="D1932" s="428" t="s">
        <v>5028</v>
      </c>
      <c r="E1932" s="54" t="s">
        <v>5029</v>
      </c>
      <c r="F1932" s="54" t="s">
        <v>1121</v>
      </c>
      <c r="G1932" s="54">
        <v>19</v>
      </c>
      <c r="H1932" s="54">
        <v>0</v>
      </c>
      <c r="I1932" s="54" t="s">
        <v>43</v>
      </c>
      <c r="J1932" s="54" t="s">
        <v>60</v>
      </c>
    </row>
    <row r="1933" spans="1:10" ht="12.75" customHeight="1" x14ac:dyDescent="0.35">
      <c r="A1933" s="428" t="s">
        <v>953</v>
      </c>
      <c r="B1933" s="429">
        <v>8</v>
      </c>
      <c r="C1933" s="428" t="s">
        <v>952</v>
      </c>
      <c r="D1933" s="428" t="s">
        <v>5030</v>
      </c>
      <c r="E1933" s="54" t="s">
        <v>5031</v>
      </c>
      <c r="F1933" s="54" t="s">
        <v>1121</v>
      </c>
      <c r="G1933" s="54">
        <v>19</v>
      </c>
      <c r="H1933" s="54">
        <v>0</v>
      </c>
      <c r="I1933" s="54" t="s">
        <v>43</v>
      </c>
      <c r="J1933" s="54" t="s">
        <v>60</v>
      </c>
    </row>
    <row r="1934" spans="1:10" ht="12.75" customHeight="1" x14ac:dyDescent="0.35">
      <c r="A1934" s="428" t="s">
        <v>953</v>
      </c>
      <c r="B1934" s="429">
        <v>9</v>
      </c>
      <c r="C1934" s="428" t="s">
        <v>952</v>
      </c>
      <c r="D1934" s="428" t="s">
        <v>5032</v>
      </c>
      <c r="E1934" s="54" t="s">
        <v>1229</v>
      </c>
      <c r="F1934" s="54" t="s">
        <v>1121</v>
      </c>
      <c r="G1934" s="54">
        <v>46.5</v>
      </c>
      <c r="H1934" s="54">
        <v>0</v>
      </c>
      <c r="I1934" s="54" t="s">
        <v>43</v>
      </c>
      <c r="J1934" s="54" t="s">
        <v>60</v>
      </c>
    </row>
    <row r="1935" spans="1:10" ht="12.75" customHeight="1" x14ac:dyDescent="0.35">
      <c r="A1935" s="428" t="s">
        <v>953</v>
      </c>
      <c r="B1935" s="429">
        <v>10</v>
      </c>
      <c r="C1935" s="428" t="s">
        <v>952</v>
      </c>
      <c r="D1935" s="428" t="s">
        <v>5033</v>
      </c>
      <c r="E1935" s="54" t="s">
        <v>5034</v>
      </c>
      <c r="F1935" s="54" t="s">
        <v>1121</v>
      </c>
      <c r="G1935" s="54">
        <v>19</v>
      </c>
      <c r="H1935" s="54">
        <v>0</v>
      </c>
      <c r="I1935" s="54" t="s">
        <v>43</v>
      </c>
      <c r="J1935" s="54" t="s">
        <v>60</v>
      </c>
    </row>
    <row r="1936" spans="1:10" ht="12.75" customHeight="1" x14ac:dyDescent="0.35">
      <c r="A1936" s="428" t="s">
        <v>953</v>
      </c>
      <c r="B1936" s="429">
        <v>11</v>
      </c>
      <c r="C1936" s="428" t="s">
        <v>952</v>
      </c>
      <c r="D1936" s="428" t="s">
        <v>5035</v>
      </c>
      <c r="E1936" s="54" t="s">
        <v>5036</v>
      </c>
      <c r="F1936" s="54" t="s">
        <v>1121</v>
      </c>
      <c r="G1936" s="54">
        <v>19</v>
      </c>
      <c r="H1936" s="54">
        <v>0</v>
      </c>
      <c r="I1936" s="54" t="s">
        <v>43</v>
      </c>
      <c r="J1936" s="54" t="s">
        <v>60</v>
      </c>
    </row>
    <row r="1937" spans="1:10" ht="12.75" customHeight="1" x14ac:dyDescent="0.35">
      <c r="A1937" s="428" t="s">
        <v>953</v>
      </c>
      <c r="B1937" s="429">
        <v>12</v>
      </c>
      <c r="C1937" s="428" t="s">
        <v>952</v>
      </c>
      <c r="D1937" s="428" t="s">
        <v>5037</v>
      </c>
      <c r="E1937" s="54" t="s">
        <v>5038</v>
      </c>
      <c r="F1937" s="54" t="s">
        <v>1121</v>
      </c>
      <c r="G1937" s="54">
        <v>46.5</v>
      </c>
      <c r="H1937" s="54">
        <v>0</v>
      </c>
      <c r="I1937" s="54" t="s">
        <v>43</v>
      </c>
      <c r="J1937" s="54" t="s">
        <v>60</v>
      </c>
    </row>
    <row r="1938" spans="1:10" ht="12.75" customHeight="1" x14ac:dyDescent="0.35">
      <c r="A1938" s="428" t="s">
        <v>953</v>
      </c>
      <c r="B1938" s="429">
        <v>13</v>
      </c>
      <c r="C1938" s="428" t="s">
        <v>952</v>
      </c>
      <c r="D1938" s="428" t="s">
        <v>5039</v>
      </c>
      <c r="E1938" s="54" t="s">
        <v>5040</v>
      </c>
      <c r="F1938" s="54" t="s">
        <v>1121</v>
      </c>
      <c r="G1938" s="54">
        <v>46.5</v>
      </c>
      <c r="H1938" s="54">
        <v>0</v>
      </c>
      <c r="I1938" s="54" t="s">
        <v>43</v>
      </c>
      <c r="J1938" s="54" t="s">
        <v>60</v>
      </c>
    </row>
    <row r="1939" spans="1:10" ht="12.75" customHeight="1" x14ac:dyDescent="0.35">
      <c r="A1939" s="428" t="s">
        <v>953</v>
      </c>
      <c r="B1939" s="429">
        <v>14</v>
      </c>
      <c r="C1939" s="428" t="s">
        <v>952</v>
      </c>
      <c r="D1939" s="428" t="s">
        <v>5041</v>
      </c>
      <c r="E1939" s="54" t="s">
        <v>5042</v>
      </c>
      <c r="F1939" s="54" t="s">
        <v>1121</v>
      </c>
      <c r="G1939" s="54">
        <v>19</v>
      </c>
      <c r="H1939" s="54">
        <v>0</v>
      </c>
      <c r="I1939" s="54" t="s">
        <v>43</v>
      </c>
      <c r="J1939" s="54" t="s">
        <v>60</v>
      </c>
    </row>
    <row r="1940" spans="1:10" ht="12.75" customHeight="1" x14ac:dyDescent="0.35">
      <c r="A1940" s="428" t="s">
        <v>953</v>
      </c>
      <c r="B1940" s="429">
        <v>15</v>
      </c>
      <c r="C1940" s="428" t="s">
        <v>952</v>
      </c>
      <c r="D1940" s="428" t="s">
        <v>5043</v>
      </c>
      <c r="E1940" s="54" t="s">
        <v>5044</v>
      </c>
      <c r="F1940" s="54" t="s">
        <v>1140</v>
      </c>
      <c r="G1940" s="54">
        <v>30</v>
      </c>
      <c r="H1940" s="54">
        <v>0</v>
      </c>
      <c r="I1940" s="54" t="s">
        <v>43</v>
      </c>
      <c r="J1940" s="54" t="s">
        <v>60</v>
      </c>
    </row>
    <row r="1941" spans="1:10" ht="12.75" customHeight="1" x14ac:dyDescent="0.35">
      <c r="A1941" s="428" t="s">
        <v>953</v>
      </c>
      <c r="B1941" s="429">
        <v>16</v>
      </c>
      <c r="C1941" s="428" t="s">
        <v>952</v>
      </c>
      <c r="D1941" s="428" t="s">
        <v>5045</v>
      </c>
      <c r="E1941" s="54" t="s">
        <v>5046</v>
      </c>
      <c r="F1941" s="54" t="s">
        <v>1140</v>
      </c>
      <c r="G1941" s="54">
        <v>30</v>
      </c>
      <c r="H1941" s="54">
        <v>0</v>
      </c>
      <c r="I1941" s="54" t="s">
        <v>43</v>
      </c>
      <c r="J1941" s="54" t="s">
        <v>60</v>
      </c>
    </row>
    <row r="1942" spans="1:10" ht="12.75" customHeight="1" x14ac:dyDescent="0.35">
      <c r="A1942" s="428" t="s">
        <v>785</v>
      </c>
      <c r="B1942" s="429">
        <v>1</v>
      </c>
      <c r="C1942" s="428" t="s">
        <v>784</v>
      </c>
      <c r="D1942" s="428" t="s">
        <v>5047</v>
      </c>
      <c r="E1942" s="54" t="s">
        <v>5048</v>
      </c>
      <c r="F1942" s="54" t="s">
        <v>1121</v>
      </c>
      <c r="G1942" s="54">
        <v>55.5</v>
      </c>
      <c r="H1942" s="54">
        <v>0</v>
      </c>
      <c r="I1942" s="54" t="s">
        <v>43</v>
      </c>
      <c r="J1942" s="54" t="s">
        <v>60</v>
      </c>
    </row>
    <row r="1943" spans="1:10" ht="12.75" customHeight="1" x14ac:dyDescent="0.35">
      <c r="A1943" s="428" t="s">
        <v>785</v>
      </c>
      <c r="B1943" s="429">
        <v>2</v>
      </c>
      <c r="C1943" s="428" t="s">
        <v>784</v>
      </c>
      <c r="D1943" s="428" t="s">
        <v>5049</v>
      </c>
      <c r="E1943" s="54" t="s">
        <v>5050</v>
      </c>
      <c r="F1943" s="54" t="s">
        <v>1121</v>
      </c>
      <c r="G1943" s="54">
        <v>46</v>
      </c>
      <c r="H1943" s="54">
        <v>0</v>
      </c>
      <c r="I1943" s="54" t="s">
        <v>43</v>
      </c>
      <c r="J1943" s="54" t="s">
        <v>60</v>
      </c>
    </row>
    <row r="1944" spans="1:10" ht="12.75" customHeight="1" x14ac:dyDescent="0.35">
      <c r="A1944" s="428" t="s">
        <v>785</v>
      </c>
      <c r="B1944" s="429">
        <v>3</v>
      </c>
      <c r="C1944" s="428" t="s">
        <v>784</v>
      </c>
      <c r="D1944" s="428" t="s">
        <v>5051</v>
      </c>
      <c r="E1944" s="54" t="s">
        <v>5052</v>
      </c>
      <c r="F1944" s="54" t="s">
        <v>1121</v>
      </c>
      <c r="G1944" s="54">
        <v>26</v>
      </c>
      <c r="H1944" s="54">
        <v>0</v>
      </c>
      <c r="I1944" s="54" t="s">
        <v>43</v>
      </c>
      <c r="J1944" s="54" t="s">
        <v>60</v>
      </c>
    </row>
    <row r="1945" spans="1:10" ht="12.75" customHeight="1" x14ac:dyDescent="0.35">
      <c r="A1945" s="428" t="s">
        <v>785</v>
      </c>
      <c r="B1945" s="429">
        <v>4</v>
      </c>
      <c r="C1945" s="428" t="s">
        <v>784</v>
      </c>
      <c r="D1945" s="428" t="s">
        <v>5053</v>
      </c>
      <c r="E1945" s="54" t="s">
        <v>5054</v>
      </c>
      <c r="F1945" s="54" t="s">
        <v>1121</v>
      </c>
      <c r="G1945" s="54">
        <v>25</v>
      </c>
      <c r="H1945" s="54">
        <v>0</v>
      </c>
      <c r="I1945" s="54" t="s">
        <v>43</v>
      </c>
      <c r="J1945" s="54" t="s">
        <v>60</v>
      </c>
    </row>
    <row r="1946" spans="1:10" ht="12.75" customHeight="1" x14ac:dyDescent="0.35">
      <c r="A1946" s="428" t="s">
        <v>785</v>
      </c>
      <c r="B1946" s="429">
        <v>5</v>
      </c>
      <c r="C1946" s="428" t="s">
        <v>784</v>
      </c>
      <c r="D1946" s="428" t="s">
        <v>5055</v>
      </c>
      <c r="E1946" s="54" t="s">
        <v>5056</v>
      </c>
      <c r="F1946" s="54" t="s">
        <v>1121</v>
      </c>
      <c r="G1946" s="54">
        <v>15.5</v>
      </c>
      <c r="H1946" s="54">
        <v>0</v>
      </c>
      <c r="I1946" s="54" t="s">
        <v>43</v>
      </c>
      <c r="J1946" s="54" t="s">
        <v>60</v>
      </c>
    </row>
    <row r="1947" spans="1:10" ht="12.75" customHeight="1" x14ac:dyDescent="0.35">
      <c r="A1947" s="428" t="s">
        <v>785</v>
      </c>
      <c r="B1947" s="429">
        <v>6</v>
      </c>
      <c r="C1947" s="428" t="s">
        <v>784</v>
      </c>
      <c r="D1947" s="428" t="s">
        <v>5057</v>
      </c>
      <c r="E1947" s="54" t="s">
        <v>5058</v>
      </c>
      <c r="F1947" s="54" t="s">
        <v>1121</v>
      </c>
      <c r="G1947" s="54">
        <v>20</v>
      </c>
      <c r="H1947" s="54">
        <v>0</v>
      </c>
      <c r="I1947" s="54" t="s">
        <v>43</v>
      </c>
      <c r="J1947" s="54" t="s">
        <v>60</v>
      </c>
    </row>
    <row r="1948" spans="1:10" ht="12.75" customHeight="1" x14ac:dyDescent="0.35">
      <c r="A1948" s="428" t="s">
        <v>785</v>
      </c>
      <c r="B1948" s="429">
        <v>7</v>
      </c>
      <c r="C1948" s="428" t="s">
        <v>784</v>
      </c>
      <c r="D1948" s="428" t="s">
        <v>5059</v>
      </c>
      <c r="E1948" s="54" t="s">
        <v>5060</v>
      </c>
      <c r="F1948" s="54" t="s">
        <v>1121</v>
      </c>
      <c r="G1948" s="54">
        <v>47.5</v>
      </c>
      <c r="H1948" s="54">
        <v>0</v>
      </c>
      <c r="I1948" s="54" t="s">
        <v>43</v>
      </c>
      <c r="J1948" s="54" t="s">
        <v>60</v>
      </c>
    </row>
    <row r="1949" spans="1:10" ht="12.75" customHeight="1" x14ac:dyDescent="0.35">
      <c r="A1949" s="428" t="s">
        <v>785</v>
      </c>
      <c r="B1949" s="429">
        <v>8</v>
      </c>
      <c r="C1949" s="428" t="s">
        <v>784</v>
      </c>
      <c r="D1949" s="428" t="s">
        <v>5061</v>
      </c>
      <c r="E1949" s="54" t="s">
        <v>5062</v>
      </c>
      <c r="F1949" s="54" t="s">
        <v>1121</v>
      </c>
      <c r="G1949" s="54">
        <v>17</v>
      </c>
      <c r="H1949" s="54">
        <v>0</v>
      </c>
      <c r="I1949" s="54" t="s">
        <v>43</v>
      </c>
      <c r="J1949" s="54" t="s">
        <v>60</v>
      </c>
    </row>
    <row r="1950" spans="1:10" ht="12.75" customHeight="1" x14ac:dyDescent="0.35">
      <c r="A1950" s="428" t="s">
        <v>785</v>
      </c>
      <c r="B1950" s="429">
        <v>9</v>
      </c>
      <c r="C1950" s="428" t="s">
        <v>784</v>
      </c>
      <c r="D1950" s="428" t="s">
        <v>5063</v>
      </c>
      <c r="E1950" s="54" t="s">
        <v>5064</v>
      </c>
      <c r="F1950" s="54" t="s">
        <v>1121</v>
      </c>
      <c r="G1950" s="54">
        <v>24</v>
      </c>
      <c r="H1950" s="54">
        <v>0</v>
      </c>
      <c r="I1950" s="54" t="s">
        <v>43</v>
      </c>
      <c r="J1950" s="54" t="s">
        <v>60</v>
      </c>
    </row>
    <row r="1951" spans="1:10" ht="12.75" customHeight="1" x14ac:dyDescent="0.35">
      <c r="A1951" s="428" t="s">
        <v>785</v>
      </c>
      <c r="B1951" s="429">
        <v>10</v>
      </c>
      <c r="C1951" s="428" t="s">
        <v>784</v>
      </c>
      <c r="D1951" s="428" t="s">
        <v>5065</v>
      </c>
      <c r="E1951" s="54" t="s">
        <v>5066</v>
      </c>
      <c r="F1951" s="54" t="s">
        <v>1121</v>
      </c>
      <c r="G1951" s="54">
        <v>35</v>
      </c>
      <c r="H1951" s="54">
        <v>0</v>
      </c>
      <c r="I1951" s="54" t="s">
        <v>44</v>
      </c>
      <c r="J1951" s="54" t="s">
        <v>60</v>
      </c>
    </row>
    <row r="1952" spans="1:10" ht="12.75" customHeight="1" x14ac:dyDescent="0.35">
      <c r="A1952" s="428" t="s">
        <v>785</v>
      </c>
      <c r="B1952" s="429">
        <v>11</v>
      </c>
      <c r="C1952" s="428" t="s">
        <v>784</v>
      </c>
      <c r="D1952" s="428" t="s">
        <v>5067</v>
      </c>
      <c r="E1952" s="54" t="s">
        <v>5068</v>
      </c>
      <c r="F1952" s="54" t="s">
        <v>1121</v>
      </c>
      <c r="G1952" s="54">
        <v>10</v>
      </c>
      <c r="H1952" s="54">
        <v>0</v>
      </c>
      <c r="I1952" s="54" t="s">
        <v>43</v>
      </c>
      <c r="J1952" s="54" t="s">
        <v>60</v>
      </c>
    </row>
    <row r="1953" spans="1:10" ht="12.75" customHeight="1" x14ac:dyDescent="0.35">
      <c r="A1953" s="428" t="s">
        <v>785</v>
      </c>
      <c r="B1953" s="429">
        <v>12</v>
      </c>
      <c r="C1953" s="428" t="s">
        <v>784</v>
      </c>
      <c r="D1953" s="428" t="s">
        <v>5069</v>
      </c>
      <c r="E1953" s="54" t="s">
        <v>5070</v>
      </c>
      <c r="F1953" s="54" t="s">
        <v>1121</v>
      </c>
      <c r="G1953" s="54">
        <v>30</v>
      </c>
      <c r="H1953" s="54">
        <v>0</v>
      </c>
      <c r="I1953" s="54" t="s">
        <v>43</v>
      </c>
      <c r="J1953" s="54" t="s">
        <v>60</v>
      </c>
    </row>
    <row r="1954" spans="1:10" ht="12.75" customHeight="1" x14ac:dyDescent="0.35">
      <c r="A1954" s="428" t="s">
        <v>785</v>
      </c>
      <c r="B1954" s="429">
        <v>13</v>
      </c>
      <c r="C1954" s="428" t="s">
        <v>784</v>
      </c>
      <c r="D1954" s="428" t="s">
        <v>5071</v>
      </c>
      <c r="E1954" s="54" t="s">
        <v>5072</v>
      </c>
      <c r="F1954" s="54" t="s">
        <v>1121</v>
      </c>
      <c r="G1954" s="54">
        <v>8.5</v>
      </c>
      <c r="H1954" s="54">
        <v>0</v>
      </c>
      <c r="I1954" s="54" t="s">
        <v>43</v>
      </c>
      <c r="J1954" s="54" t="s">
        <v>60</v>
      </c>
    </row>
    <row r="1955" spans="1:10" ht="12.75" customHeight="1" x14ac:dyDescent="0.35">
      <c r="A1955" s="428" t="s">
        <v>785</v>
      </c>
      <c r="B1955" s="429">
        <v>14</v>
      </c>
      <c r="C1955" s="428" t="s">
        <v>784</v>
      </c>
      <c r="D1955" s="428" t="s">
        <v>5073</v>
      </c>
      <c r="E1955" s="54" t="s">
        <v>5074</v>
      </c>
      <c r="F1955" s="54" t="s">
        <v>1121</v>
      </c>
      <c r="G1955" s="54">
        <v>33</v>
      </c>
      <c r="H1955" s="54">
        <v>0</v>
      </c>
      <c r="I1955" s="54" t="s">
        <v>43</v>
      </c>
      <c r="J1955" s="54" t="s">
        <v>60</v>
      </c>
    </row>
    <row r="1956" spans="1:10" ht="12.75" customHeight="1" x14ac:dyDescent="0.35">
      <c r="A1956" s="428" t="s">
        <v>785</v>
      </c>
      <c r="B1956" s="429">
        <v>15</v>
      </c>
      <c r="C1956" s="428" t="s">
        <v>784</v>
      </c>
      <c r="D1956" s="428" t="s">
        <v>5075</v>
      </c>
      <c r="E1956" s="54" t="s">
        <v>5076</v>
      </c>
      <c r="F1956" s="54" t="s">
        <v>1121</v>
      </c>
      <c r="G1956" s="54">
        <v>6</v>
      </c>
      <c r="H1956" s="54">
        <v>27</v>
      </c>
      <c r="I1956" s="54" t="s">
        <v>43</v>
      </c>
      <c r="J1956" s="54" t="s">
        <v>60</v>
      </c>
    </row>
    <row r="1957" spans="1:10" ht="12.75" customHeight="1" x14ac:dyDescent="0.35">
      <c r="A1957" s="428" t="s">
        <v>785</v>
      </c>
      <c r="B1957" s="429">
        <v>16</v>
      </c>
      <c r="C1957" s="428" t="s">
        <v>784</v>
      </c>
      <c r="D1957" s="428" t="s">
        <v>5077</v>
      </c>
      <c r="E1957" s="54" t="s">
        <v>5078</v>
      </c>
      <c r="F1957" s="54" t="s">
        <v>1121</v>
      </c>
      <c r="G1957" s="54">
        <v>42</v>
      </c>
      <c r="H1957" s="54">
        <v>0</v>
      </c>
      <c r="I1957" s="54" t="s">
        <v>43</v>
      </c>
      <c r="J1957" s="54" t="s">
        <v>60</v>
      </c>
    </row>
    <row r="1958" spans="1:10" ht="12.75" customHeight="1" x14ac:dyDescent="0.35">
      <c r="A1958" s="428" t="s">
        <v>785</v>
      </c>
      <c r="B1958" s="429">
        <v>17</v>
      </c>
      <c r="C1958" s="428" t="s">
        <v>784</v>
      </c>
      <c r="D1958" s="428" t="s">
        <v>5079</v>
      </c>
      <c r="E1958" s="54" t="s">
        <v>5080</v>
      </c>
      <c r="F1958" s="54" t="s">
        <v>1121</v>
      </c>
      <c r="G1958" s="54">
        <v>31</v>
      </c>
      <c r="H1958" s="54">
        <v>0</v>
      </c>
      <c r="I1958" s="54" t="s">
        <v>43</v>
      </c>
      <c r="J1958" s="54" t="s">
        <v>60</v>
      </c>
    </row>
    <row r="1959" spans="1:10" ht="12.75" customHeight="1" x14ac:dyDescent="0.35">
      <c r="A1959" s="428" t="s">
        <v>785</v>
      </c>
      <c r="B1959" s="429">
        <v>18</v>
      </c>
      <c r="C1959" s="428" t="s">
        <v>784</v>
      </c>
      <c r="D1959" s="428" t="s">
        <v>5081</v>
      </c>
      <c r="E1959" s="54" t="s">
        <v>5082</v>
      </c>
      <c r="F1959" s="54" t="s">
        <v>1121</v>
      </c>
      <c r="G1959" s="54">
        <v>17.5</v>
      </c>
      <c r="H1959" s="54">
        <v>0</v>
      </c>
      <c r="I1959" s="54" t="s">
        <v>43</v>
      </c>
      <c r="J1959" s="54" t="s">
        <v>60</v>
      </c>
    </row>
    <row r="1960" spans="1:10" ht="12.75" customHeight="1" x14ac:dyDescent="0.35">
      <c r="A1960" s="428" t="s">
        <v>785</v>
      </c>
      <c r="B1960" s="429">
        <v>19</v>
      </c>
      <c r="C1960" s="428" t="s">
        <v>784</v>
      </c>
      <c r="D1960" s="428" t="s">
        <v>5083</v>
      </c>
      <c r="E1960" s="54" t="s">
        <v>5084</v>
      </c>
      <c r="F1960" s="54" t="s">
        <v>1121</v>
      </c>
      <c r="G1960" s="54">
        <v>21</v>
      </c>
      <c r="H1960" s="54">
        <v>0</v>
      </c>
      <c r="I1960" s="54" t="s">
        <v>43</v>
      </c>
      <c r="J1960" s="54" t="s">
        <v>60</v>
      </c>
    </row>
    <row r="1961" spans="1:10" ht="12.75" customHeight="1" x14ac:dyDescent="0.35">
      <c r="A1961" s="428" t="s">
        <v>785</v>
      </c>
      <c r="B1961" s="429">
        <v>20</v>
      </c>
      <c r="C1961" s="428" t="s">
        <v>784</v>
      </c>
      <c r="D1961" s="428" t="s">
        <v>5085</v>
      </c>
      <c r="E1961" s="54" t="s">
        <v>5086</v>
      </c>
      <c r="F1961" s="54" t="s">
        <v>1121</v>
      </c>
      <c r="G1961" s="54">
        <v>23</v>
      </c>
      <c r="H1961" s="54">
        <v>0</v>
      </c>
      <c r="I1961" s="54" t="s">
        <v>43</v>
      </c>
      <c r="J1961" s="54" t="s">
        <v>60</v>
      </c>
    </row>
    <row r="1962" spans="1:10" ht="12.75" customHeight="1" x14ac:dyDescent="0.35">
      <c r="A1962" s="428" t="s">
        <v>785</v>
      </c>
      <c r="B1962" s="429">
        <v>21</v>
      </c>
      <c r="C1962" s="428" t="s">
        <v>784</v>
      </c>
      <c r="D1962" s="428" t="s">
        <v>5087</v>
      </c>
      <c r="E1962" s="54" t="s">
        <v>5088</v>
      </c>
      <c r="F1962" s="54" t="s">
        <v>1121</v>
      </c>
      <c r="G1962" s="54">
        <v>35.5</v>
      </c>
      <c r="H1962" s="54">
        <v>0</v>
      </c>
      <c r="I1962" s="54" t="s">
        <v>43</v>
      </c>
      <c r="J1962" s="54" t="s">
        <v>60</v>
      </c>
    </row>
    <row r="1963" spans="1:10" ht="12.75" customHeight="1" x14ac:dyDescent="0.35">
      <c r="A1963" s="428" t="s">
        <v>785</v>
      </c>
      <c r="B1963" s="429">
        <v>22</v>
      </c>
      <c r="C1963" s="428" t="s">
        <v>784</v>
      </c>
      <c r="D1963" s="428" t="s">
        <v>5089</v>
      </c>
      <c r="E1963" s="54" t="s">
        <v>5090</v>
      </c>
      <c r="F1963" s="54" t="s">
        <v>1121</v>
      </c>
      <c r="G1963" s="54">
        <v>34</v>
      </c>
      <c r="H1963" s="54">
        <v>0</v>
      </c>
      <c r="I1963" s="54" t="s">
        <v>43</v>
      </c>
      <c r="J1963" s="54" t="s">
        <v>60</v>
      </c>
    </row>
    <row r="1964" spans="1:10" ht="12.75" customHeight="1" x14ac:dyDescent="0.35">
      <c r="A1964" s="428" t="s">
        <v>785</v>
      </c>
      <c r="B1964" s="429">
        <v>23</v>
      </c>
      <c r="C1964" s="428" t="s">
        <v>784</v>
      </c>
      <c r="D1964" s="428" t="s">
        <v>5091</v>
      </c>
      <c r="E1964" s="54" t="s">
        <v>5092</v>
      </c>
      <c r="F1964" s="54" t="s">
        <v>1121</v>
      </c>
      <c r="G1964" s="54">
        <v>15.5</v>
      </c>
      <c r="H1964" s="54">
        <v>0</v>
      </c>
      <c r="I1964" s="54" t="s">
        <v>43</v>
      </c>
      <c r="J1964" s="54" t="s">
        <v>60</v>
      </c>
    </row>
    <row r="1965" spans="1:10" ht="12.75" customHeight="1" x14ac:dyDescent="0.35">
      <c r="A1965" s="428" t="s">
        <v>785</v>
      </c>
      <c r="B1965" s="429">
        <v>24</v>
      </c>
      <c r="C1965" s="428" t="s">
        <v>784</v>
      </c>
      <c r="D1965" s="428" t="s">
        <v>5093</v>
      </c>
      <c r="E1965" s="54" t="s">
        <v>5094</v>
      </c>
      <c r="F1965" s="54" t="s">
        <v>1121</v>
      </c>
      <c r="G1965" s="54">
        <v>23.5</v>
      </c>
      <c r="H1965" s="54">
        <v>0</v>
      </c>
      <c r="I1965" s="54" t="s">
        <v>43</v>
      </c>
      <c r="J1965" s="54" t="s">
        <v>60</v>
      </c>
    </row>
    <row r="1966" spans="1:10" ht="12.75" customHeight="1" x14ac:dyDescent="0.35">
      <c r="A1966" s="428" t="s">
        <v>785</v>
      </c>
      <c r="B1966" s="429">
        <v>25</v>
      </c>
      <c r="C1966" s="428" t="s">
        <v>784</v>
      </c>
      <c r="D1966" s="428" t="s">
        <v>5095</v>
      </c>
      <c r="E1966" s="54" t="s">
        <v>5096</v>
      </c>
      <c r="F1966" s="54" t="s">
        <v>1121</v>
      </c>
      <c r="G1966" s="54">
        <v>6</v>
      </c>
      <c r="H1966" s="54">
        <v>42.5</v>
      </c>
      <c r="I1966" s="54" t="s">
        <v>43</v>
      </c>
      <c r="J1966" s="54" t="s">
        <v>60</v>
      </c>
    </row>
    <row r="1967" spans="1:10" ht="12.75" customHeight="1" x14ac:dyDescent="0.35">
      <c r="A1967" s="428" t="s">
        <v>785</v>
      </c>
      <c r="B1967" s="429">
        <v>26</v>
      </c>
      <c r="C1967" s="428" t="s">
        <v>784</v>
      </c>
      <c r="D1967" s="428" t="s">
        <v>5097</v>
      </c>
      <c r="E1967" s="54" t="s">
        <v>5098</v>
      </c>
      <c r="F1967" s="54" t="s">
        <v>1121</v>
      </c>
      <c r="G1967" s="54">
        <v>46</v>
      </c>
      <c r="H1967" s="54">
        <v>0</v>
      </c>
      <c r="I1967" s="54" t="s">
        <v>43</v>
      </c>
      <c r="J1967" s="54" t="s">
        <v>60</v>
      </c>
    </row>
    <row r="1968" spans="1:10" ht="12.75" customHeight="1" x14ac:dyDescent="0.35">
      <c r="A1968" s="428" t="s">
        <v>785</v>
      </c>
      <c r="B1968" s="429">
        <v>27</v>
      </c>
      <c r="C1968" s="428" t="s">
        <v>784</v>
      </c>
      <c r="D1968" s="428" t="s">
        <v>5099</v>
      </c>
      <c r="E1968" s="54" t="s">
        <v>5100</v>
      </c>
      <c r="F1968" s="54" t="s">
        <v>1121</v>
      </c>
      <c r="G1968" s="54">
        <v>31.5</v>
      </c>
      <c r="H1968" s="54">
        <v>0</v>
      </c>
      <c r="I1968" s="54" t="s">
        <v>43</v>
      </c>
      <c r="J1968" s="54" t="s">
        <v>60</v>
      </c>
    </row>
    <row r="1969" spans="1:10" ht="12.75" customHeight="1" x14ac:dyDescent="0.35">
      <c r="A1969" s="428" t="s">
        <v>785</v>
      </c>
      <c r="B1969" s="429">
        <v>28</v>
      </c>
      <c r="C1969" s="428" t="s">
        <v>784</v>
      </c>
      <c r="D1969" s="428" t="s">
        <v>5101</v>
      </c>
      <c r="E1969" s="54" t="s">
        <v>5102</v>
      </c>
      <c r="F1969" s="54" t="s">
        <v>1121</v>
      </c>
      <c r="G1969" s="54">
        <v>19.5</v>
      </c>
      <c r="H1969" s="54">
        <v>0</v>
      </c>
      <c r="I1969" s="54" t="s">
        <v>43</v>
      </c>
      <c r="J1969" s="54" t="s">
        <v>60</v>
      </c>
    </row>
    <row r="1970" spans="1:10" ht="12.75" customHeight="1" x14ac:dyDescent="0.35">
      <c r="A1970" s="428" t="s">
        <v>785</v>
      </c>
      <c r="B1970" s="429">
        <v>29</v>
      </c>
      <c r="C1970" s="428" t="s">
        <v>784</v>
      </c>
      <c r="D1970" s="428" t="s">
        <v>5103</v>
      </c>
      <c r="E1970" s="54" t="s">
        <v>1767</v>
      </c>
      <c r="F1970" s="54" t="s">
        <v>1121</v>
      </c>
      <c r="G1970" s="54">
        <v>19</v>
      </c>
      <c r="H1970" s="54">
        <v>0</v>
      </c>
      <c r="I1970" s="54" t="s">
        <v>43</v>
      </c>
      <c r="J1970" s="54" t="s">
        <v>60</v>
      </c>
    </row>
    <row r="1971" spans="1:10" ht="12.75" customHeight="1" x14ac:dyDescent="0.35">
      <c r="A1971" s="428" t="s">
        <v>785</v>
      </c>
      <c r="B1971" s="429">
        <v>30</v>
      </c>
      <c r="C1971" s="428" t="s">
        <v>784</v>
      </c>
      <c r="D1971" s="428" t="s">
        <v>5104</v>
      </c>
      <c r="E1971" s="54" t="s">
        <v>5105</v>
      </c>
      <c r="F1971" s="54" t="s">
        <v>1121</v>
      </c>
      <c r="G1971" s="54">
        <v>13</v>
      </c>
      <c r="H1971" s="54">
        <v>0</v>
      </c>
      <c r="I1971" s="54" t="s">
        <v>43</v>
      </c>
      <c r="J1971" s="54" t="s">
        <v>60</v>
      </c>
    </row>
    <row r="1972" spans="1:10" ht="12.75" customHeight="1" x14ac:dyDescent="0.35">
      <c r="A1972" s="428" t="s">
        <v>785</v>
      </c>
      <c r="B1972" s="429">
        <v>31</v>
      </c>
      <c r="C1972" s="428" t="s">
        <v>784</v>
      </c>
      <c r="D1972" s="428" t="s">
        <v>5106</v>
      </c>
      <c r="E1972" s="54" t="s">
        <v>5107</v>
      </c>
      <c r="F1972" s="54" t="s">
        <v>1121</v>
      </c>
      <c r="G1972" s="54">
        <v>18</v>
      </c>
      <c r="H1972" s="54">
        <v>0</v>
      </c>
      <c r="I1972" s="54" t="s">
        <v>43</v>
      </c>
      <c r="J1972" s="54" t="s">
        <v>60</v>
      </c>
    </row>
    <row r="1973" spans="1:10" ht="12.75" customHeight="1" x14ac:dyDescent="0.35">
      <c r="A1973" s="428" t="s">
        <v>785</v>
      </c>
      <c r="B1973" s="429">
        <v>32</v>
      </c>
      <c r="C1973" s="428" t="s">
        <v>784</v>
      </c>
      <c r="D1973" s="428" t="s">
        <v>5108</v>
      </c>
      <c r="E1973" s="54" t="s">
        <v>5109</v>
      </c>
      <c r="F1973" s="54" t="s">
        <v>1121</v>
      </c>
      <c r="G1973" s="54">
        <v>40.5</v>
      </c>
      <c r="H1973" s="54">
        <v>0</v>
      </c>
      <c r="I1973" s="54" t="s">
        <v>43</v>
      </c>
      <c r="J1973" s="54" t="s">
        <v>60</v>
      </c>
    </row>
    <row r="1974" spans="1:10" ht="12.75" customHeight="1" x14ac:dyDescent="0.35">
      <c r="A1974" s="428" t="s">
        <v>785</v>
      </c>
      <c r="B1974" s="429">
        <v>33</v>
      </c>
      <c r="C1974" s="428" t="s">
        <v>784</v>
      </c>
      <c r="D1974" s="428" t="s">
        <v>5110</v>
      </c>
      <c r="E1974" s="54" t="s">
        <v>5111</v>
      </c>
      <c r="F1974" s="54" t="s">
        <v>1121</v>
      </c>
      <c r="G1974" s="54">
        <v>29</v>
      </c>
      <c r="H1974" s="54">
        <v>0</v>
      </c>
      <c r="I1974" s="54" t="s">
        <v>43</v>
      </c>
      <c r="J1974" s="54" t="s">
        <v>60</v>
      </c>
    </row>
    <row r="1975" spans="1:10" ht="12.75" customHeight="1" x14ac:dyDescent="0.35">
      <c r="A1975" s="428" t="s">
        <v>785</v>
      </c>
      <c r="B1975" s="429">
        <v>34</v>
      </c>
      <c r="C1975" s="428" t="s">
        <v>784</v>
      </c>
      <c r="D1975" s="428" t="s">
        <v>5112</v>
      </c>
      <c r="E1975" s="54" t="s">
        <v>5113</v>
      </c>
      <c r="F1975" s="54" t="s">
        <v>1121</v>
      </c>
      <c r="G1975" s="54">
        <v>46</v>
      </c>
      <c r="H1975" s="54">
        <v>0</v>
      </c>
      <c r="I1975" s="54" t="s">
        <v>43</v>
      </c>
      <c r="J1975" s="54" t="s">
        <v>60</v>
      </c>
    </row>
    <row r="1976" spans="1:10" ht="12.75" customHeight="1" x14ac:dyDescent="0.35">
      <c r="A1976" s="428" t="s">
        <v>785</v>
      </c>
      <c r="B1976" s="429">
        <v>35</v>
      </c>
      <c r="C1976" s="428" t="s">
        <v>784</v>
      </c>
      <c r="D1976" s="428" t="s">
        <v>5114</v>
      </c>
      <c r="E1976" s="54" t="s">
        <v>5115</v>
      </c>
      <c r="F1976" s="54" t="s">
        <v>1121</v>
      </c>
      <c r="G1976" s="54">
        <v>28</v>
      </c>
      <c r="H1976" s="54">
        <v>0</v>
      </c>
      <c r="I1976" s="54" t="s">
        <v>43</v>
      </c>
      <c r="J1976" s="54" t="s">
        <v>60</v>
      </c>
    </row>
    <row r="1977" spans="1:10" ht="12.75" customHeight="1" x14ac:dyDescent="0.35">
      <c r="A1977" s="428" t="s">
        <v>785</v>
      </c>
      <c r="B1977" s="429">
        <v>36</v>
      </c>
      <c r="C1977" s="428" t="s">
        <v>784</v>
      </c>
      <c r="D1977" s="428" t="s">
        <v>5116</v>
      </c>
      <c r="E1977" s="54" t="s">
        <v>5117</v>
      </c>
      <c r="F1977" s="54" t="s">
        <v>1121</v>
      </c>
      <c r="G1977" s="54">
        <v>29</v>
      </c>
      <c r="H1977" s="54">
        <v>0</v>
      </c>
      <c r="I1977" s="54" t="s">
        <v>43</v>
      </c>
      <c r="J1977" s="54" t="s">
        <v>60</v>
      </c>
    </row>
    <row r="1978" spans="1:10" ht="12.75" customHeight="1" x14ac:dyDescent="0.35">
      <c r="A1978" s="428" t="s">
        <v>785</v>
      </c>
      <c r="B1978" s="429">
        <v>37</v>
      </c>
      <c r="C1978" s="428" t="s">
        <v>784</v>
      </c>
      <c r="D1978" s="428" t="s">
        <v>5118</v>
      </c>
      <c r="E1978" s="54" t="s">
        <v>5119</v>
      </c>
      <c r="F1978" s="54" t="s">
        <v>1121</v>
      </c>
      <c r="G1978" s="54">
        <v>47</v>
      </c>
      <c r="H1978" s="54">
        <v>0</v>
      </c>
      <c r="I1978" s="54" t="s">
        <v>43</v>
      </c>
      <c r="J1978" s="54" t="s">
        <v>60</v>
      </c>
    </row>
    <row r="1979" spans="1:10" ht="12.75" customHeight="1" x14ac:dyDescent="0.35">
      <c r="A1979" s="428" t="s">
        <v>783</v>
      </c>
      <c r="B1979" s="429">
        <v>1</v>
      </c>
      <c r="C1979" s="428" t="s">
        <v>782</v>
      </c>
      <c r="D1979" s="428" t="s">
        <v>5120</v>
      </c>
      <c r="E1979" s="54" t="s">
        <v>5121</v>
      </c>
      <c r="F1979" s="54" t="s">
        <v>1121</v>
      </c>
      <c r="G1979" s="54">
        <v>52.5</v>
      </c>
      <c r="H1979" s="54">
        <v>0</v>
      </c>
      <c r="I1979" s="54" t="s">
        <v>43</v>
      </c>
      <c r="J1979" s="54" t="s">
        <v>60</v>
      </c>
    </row>
    <row r="1980" spans="1:10" ht="12.75" customHeight="1" x14ac:dyDescent="0.35">
      <c r="A1980" s="428" t="s">
        <v>783</v>
      </c>
      <c r="B1980" s="429">
        <v>2</v>
      </c>
      <c r="C1980" s="428" t="s">
        <v>782</v>
      </c>
      <c r="D1980" s="428" t="s">
        <v>5122</v>
      </c>
      <c r="E1980" s="54" t="s">
        <v>5123</v>
      </c>
      <c r="F1980" s="54" t="s">
        <v>1121</v>
      </c>
      <c r="G1980" s="54">
        <v>35.5</v>
      </c>
      <c r="H1980" s="54">
        <v>0</v>
      </c>
      <c r="I1980" s="54" t="s">
        <v>43</v>
      </c>
      <c r="J1980" s="54" t="s">
        <v>60</v>
      </c>
    </row>
    <row r="1981" spans="1:10" ht="12.75" customHeight="1" x14ac:dyDescent="0.35">
      <c r="A1981" s="428" t="s">
        <v>783</v>
      </c>
      <c r="B1981" s="429">
        <v>3</v>
      </c>
      <c r="C1981" s="428" t="s">
        <v>782</v>
      </c>
      <c r="D1981" s="428" t="s">
        <v>5124</v>
      </c>
      <c r="E1981" s="54" t="s">
        <v>1694</v>
      </c>
      <c r="F1981" s="54" t="s">
        <v>1121</v>
      </c>
      <c r="G1981" s="54">
        <v>44.5</v>
      </c>
      <c r="H1981" s="54">
        <v>0</v>
      </c>
      <c r="I1981" s="54" t="s">
        <v>43</v>
      </c>
      <c r="J1981" s="54" t="s">
        <v>60</v>
      </c>
    </row>
    <row r="1982" spans="1:10" ht="12.75" customHeight="1" x14ac:dyDescent="0.35">
      <c r="A1982" s="428" t="s">
        <v>783</v>
      </c>
      <c r="B1982" s="429">
        <v>4</v>
      </c>
      <c r="C1982" s="428" t="s">
        <v>782</v>
      </c>
      <c r="D1982" s="428" t="s">
        <v>5125</v>
      </c>
      <c r="E1982" s="54" t="s">
        <v>1252</v>
      </c>
      <c r="F1982" s="54" t="s">
        <v>1121</v>
      </c>
      <c r="G1982" s="54">
        <v>44.5</v>
      </c>
      <c r="H1982" s="54">
        <v>0</v>
      </c>
      <c r="I1982" s="54" t="s">
        <v>43</v>
      </c>
      <c r="J1982" s="54" t="s">
        <v>60</v>
      </c>
    </row>
    <row r="1983" spans="1:10" ht="12.75" customHeight="1" x14ac:dyDescent="0.35">
      <c r="A1983" s="428" t="s">
        <v>783</v>
      </c>
      <c r="B1983" s="429">
        <v>5</v>
      </c>
      <c r="C1983" s="428" t="s">
        <v>782</v>
      </c>
      <c r="D1983" s="428" t="s">
        <v>5126</v>
      </c>
      <c r="E1983" s="54" t="s">
        <v>5127</v>
      </c>
      <c r="F1983" s="54" t="s">
        <v>1121</v>
      </c>
      <c r="G1983" s="54">
        <v>34.5</v>
      </c>
      <c r="H1983" s="54">
        <v>0</v>
      </c>
      <c r="I1983" s="54" t="s">
        <v>43</v>
      </c>
      <c r="J1983" s="54" t="s">
        <v>60</v>
      </c>
    </row>
    <row r="1984" spans="1:10" ht="12.75" customHeight="1" x14ac:dyDescent="0.35">
      <c r="A1984" s="428" t="s">
        <v>783</v>
      </c>
      <c r="B1984" s="429">
        <v>6</v>
      </c>
      <c r="C1984" s="428" t="s">
        <v>782</v>
      </c>
      <c r="D1984" s="428" t="s">
        <v>5128</v>
      </c>
      <c r="E1984" s="54" t="s">
        <v>5129</v>
      </c>
      <c r="F1984" s="54" t="s">
        <v>1121</v>
      </c>
      <c r="G1984" s="54">
        <v>44.5</v>
      </c>
      <c r="H1984" s="54">
        <v>0</v>
      </c>
      <c r="I1984" s="54" t="s">
        <v>43</v>
      </c>
      <c r="J1984" s="54" t="s">
        <v>60</v>
      </c>
    </row>
    <row r="1985" spans="1:10" ht="12.75" customHeight="1" x14ac:dyDescent="0.35">
      <c r="A1985" s="428" t="s">
        <v>783</v>
      </c>
      <c r="B1985" s="429">
        <v>7</v>
      </c>
      <c r="C1985" s="428" t="s">
        <v>782</v>
      </c>
      <c r="D1985" s="428" t="s">
        <v>5130</v>
      </c>
      <c r="E1985" s="54" t="s">
        <v>5131</v>
      </c>
      <c r="F1985" s="54" t="s">
        <v>1121</v>
      </c>
      <c r="G1985" s="54">
        <v>34.5</v>
      </c>
      <c r="H1985" s="54">
        <v>0</v>
      </c>
      <c r="I1985" s="54" t="s">
        <v>43</v>
      </c>
      <c r="J1985" s="54" t="s">
        <v>60</v>
      </c>
    </row>
    <row r="1986" spans="1:10" ht="12.75" customHeight="1" x14ac:dyDescent="0.35">
      <c r="A1986" s="428" t="s">
        <v>783</v>
      </c>
      <c r="B1986" s="429">
        <v>8</v>
      </c>
      <c r="C1986" s="428" t="s">
        <v>782</v>
      </c>
      <c r="D1986" s="428" t="s">
        <v>5132</v>
      </c>
      <c r="E1986" s="54" t="s">
        <v>5133</v>
      </c>
      <c r="F1986" s="54" t="s">
        <v>1121</v>
      </c>
      <c r="G1986" s="54">
        <v>44.5</v>
      </c>
      <c r="H1986" s="54">
        <v>0</v>
      </c>
      <c r="I1986" s="54" t="s">
        <v>43</v>
      </c>
      <c r="J1986" s="54" t="s">
        <v>60</v>
      </c>
    </row>
    <row r="1987" spans="1:10" ht="12.75" customHeight="1" x14ac:dyDescent="0.35">
      <c r="A1987" s="428" t="s">
        <v>783</v>
      </c>
      <c r="B1987" s="429">
        <v>9</v>
      </c>
      <c r="C1987" s="428" t="s">
        <v>782</v>
      </c>
      <c r="D1987" s="428" t="s">
        <v>5134</v>
      </c>
      <c r="E1987" s="54" t="s">
        <v>5135</v>
      </c>
      <c r="F1987" s="54" t="s">
        <v>1121</v>
      </c>
      <c r="G1987" s="54">
        <v>44.5</v>
      </c>
      <c r="H1987" s="54">
        <v>0</v>
      </c>
      <c r="I1987" s="54" t="s">
        <v>43</v>
      </c>
      <c r="J1987" s="54" t="s">
        <v>60</v>
      </c>
    </row>
    <row r="1988" spans="1:10" ht="12.75" customHeight="1" x14ac:dyDescent="0.35">
      <c r="A1988" s="428" t="s">
        <v>783</v>
      </c>
      <c r="B1988" s="429">
        <v>10</v>
      </c>
      <c r="C1988" s="428" t="s">
        <v>782</v>
      </c>
      <c r="D1988" s="428" t="s">
        <v>5136</v>
      </c>
      <c r="E1988" s="54" t="s">
        <v>5137</v>
      </c>
      <c r="F1988" s="54" t="s">
        <v>1121</v>
      </c>
      <c r="G1988" s="54">
        <v>44.5</v>
      </c>
      <c r="H1988" s="54">
        <v>0</v>
      </c>
      <c r="I1988" s="54" t="s">
        <v>43</v>
      </c>
      <c r="J1988" s="54" t="s">
        <v>60</v>
      </c>
    </row>
    <row r="1989" spans="1:10" ht="12.75" customHeight="1" x14ac:dyDescent="0.35">
      <c r="A1989" s="428" t="s">
        <v>783</v>
      </c>
      <c r="B1989" s="429">
        <v>11</v>
      </c>
      <c r="C1989" s="428" t="s">
        <v>782</v>
      </c>
      <c r="D1989" s="428" t="s">
        <v>5138</v>
      </c>
      <c r="E1989" s="54" t="s">
        <v>5139</v>
      </c>
      <c r="F1989" s="54" t="s">
        <v>1121</v>
      </c>
      <c r="G1989" s="54">
        <v>44.5</v>
      </c>
      <c r="H1989" s="54">
        <v>0</v>
      </c>
      <c r="I1989" s="54" t="s">
        <v>43</v>
      </c>
      <c r="J1989" s="54" t="s">
        <v>60</v>
      </c>
    </row>
    <row r="1990" spans="1:10" ht="12.75" customHeight="1" x14ac:dyDescent="0.35">
      <c r="A1990" s="428" t="s">
        <v>783</v>
      </c>
      <c r="B1990" s="429">
        <v>12</v>
      </c>
      <c r="C1990" s="428" t="s">
        <v>782</v>
      </c>
      <c r="D1990" s="428" t="s">
        <v>5140</v>
      </c>
      <c r="E1990" s="54" t="s">
        <v>5141</v>
      </c>
      <c r="F1990" s="54" t="s">
        <v>1121</v>
      </c>
      <c r="G1990" s="54">
        <v>44.5</v>
      </c>
      <c r="H1990" s="54">
        <v>0</v>
      </c>
      <c r="I1990" s="54" t="s">
        <v>43</v>
      </c>
      <c r="J1990" s="54" t="s">
        <v>60</v>
      </c>
    </row>
    <row r="1991" spans="1:10" ht="12.75" customHeight="1" x14ac:dyDescent="0.35">
      <c r="A1991" s="428" t="s">
        <v>783</v>
      </c>
      <c r="B1991" s="429">
        <v>13</v>
      </c>
      <c r="C1991" s="428" t="s">
        <v>782</v>
      </c>
      <c r="D1991" s="428" t="s">
        <v>5142</v>
      </c>
      <c r="E1991" s="54" t="s">
        <v>1317</v>
      </c>
      <c r="F1991" s="54" t="s">
        <v>1121</v>
      </c>
      <c r="G1991" s="54">
        <v>53.5</v>
      </c>
      <c r="H1991" s="54">
        <v>0</v>
      </c>
      <c r="I1991" s="54" t="s">
        <v>43</v>
      </c>
      <c r="J1991" s="54" t="s">
        <v>60</v>
      </c>
    </row>
    <row r="1992" spans="1:10" ht="12.75" customHeight="1" x14ac:dyDescent="0.35">
      <c r="A1992" s="428" t="s">
        <v>1081</v>
      </c>
      <c r="B1992" s="429">
        <v>1</v>
      </c>
      <c r="C1992" s="428" t="s">
        <v>1080</v>
      </c>
      <c r="D1992" s="428" t="s">
        <v>5143</v>
      </c>
      <c r="E1992" s="54" t="s">
        <v>5144</v>
      </c>
      <c r="F1992" s="54" t="s">
        <v>1121</v>
      </c>
      <c r="G1992" s="54">
        <v>30</v>
      </c>
      <c r="H1992" s="54">
        <v>0</v>
      </c>
      <c r="I1992" s="54" t="s">
        <v>43</v>
      </c>
      <c r="J1992" s="54" t="s">
        <v>60</v>
      </c>
    </row>
    <row r="1993" spans="1:10" ht="12.75" customHeight="1" x14ac:dyDescent="0.35">
      <c r="A1993" s="428" t="s">
        <v>1081</v>
      </c>
      <c r="B1993" s="429">
        <v>2</v>
      </c>
      <c r="C1993" s="428" t="s">
        <v>1080</v>
      </c>
      <c r="D1993" s="428" t="s">
        <v>5145</v>
      </c>
      <c r="E1993" s="54" t="s">
        <v>5146</v>
      </c>
      <c r="F1993" s="54" t="s">
        <v>1121</v>
      </c>
      <c r="G1993" s="54">
        <v>30</v>
      </c>
      <c r="H1993" s="54">
        <v>0</v>
      </c>
      <c r="I1993" s="54" t="s">
        <v>43</v>
      </c>
      <c r="J1993" s="54" t="s">
        <v>60</v>
      </c>
    </row>
    <row r="1994" spans="1:10" ht="12.75" customHeight="1" x14ac:dyDescent="0.35">
      <c r="A1994" s="428" t="s">
        <v>1081</v>
      </c>
      <c r="B1994" s="429">
        <v>3</v>
      </c>
      <c r="C1994" s="428" t="s">
        <v>1080</v>
      </c>
      <c r="D1994" s="428" t="s">
        <v>5147</v>
      </c>
      <c r="E1994" s="54" t="s">
        <v>5148</v>
      </c>
      <c r="F1994" s="54" t="s">
        <v>1121</v>
      </c>
      <c r="G1994" s="54">
        <v>30</v>
      </c>
      <c r="H1994" s="54">
        <v>0</v>
      </c>
      <c r="I1994" s="54" t="s">
        <v>43</v>
      </c>
      <c r="J1994" s="54" t="s">
        <v>60</v>
      </c>
    </row>
    <row r="1995" spans="1:10" ht="12.75" customHeight="1" x14ac:dyDescent="0.35">
      <c r="A1995" s="428" t="s">
        <v>1081</v>
      </c>
      <c r="B1995" s="429">
        <v>4</v>
      </c>
      <c r="C1995" s="428" t="s">
        <v>1080</v>
      </c>
      <c r="D1995" s="428" t="s">
        <v>5149</v>
      </c>
      <c r="E1995" s="54" t="s">
        <v>5150</v>
      </c>
      <c r="F1995" s="54" t="s">
        <v>1121</v>
      </c>
      <c r="G1995" s="54">
        <v>63</v>
      </c>
      <c r="H1995" s="54">
        <v>0</v>
      </c>
      <c r="I1995" s="54" t="s">
        <v>43</v>
      </c>
      <c r="J1995" s="54" t="s">
        <v>60</v>
      </c>
    </row>
    <row r="1996" spans="1:10" ht="12.75" customHeight="1" x14ac:dyDescent="0.35">
      <c r="A1996" s="428" t="s">
        <v>1081</v>
      </c>
      <c r="B1996" s="429">
        <v>5</v>
      </c>
      <c r="C1996" s="428" t="s">
        <v>1080</v>
      </c>
      <c r="D1996" s="428" t="s">
        <v>5151</v>
      </c>
      <c r="E1996" s="54" t="s">
        <v>5152</v>
      </c>
      <c r="F1996" s="54" t="s">
        <v>1121</v>
      </c>
      <c r="G1996" s="54">
        <v>63</v>
      </c>
      <c r="H1996" s="54">
        <v>0</v>
      </c>
      <c r="I1996" s="54" t="s">
        <v>43</v>
      </c>
      <c r="J1996" s="54" t="s">
        <v>60</v>
      </c>
    </row>
    <row r="1997" spans="1:10" ht="12.75" customHeight="1" x14ac:dyDescent="0.35">
      <c r="A1997" s="428" t="s">
        <v>1081</v>
      </c>
      <c r="B1997" s="429">
        <v>6</v>
      </c>
      <c r="C1997" s="428" t="s">
        <v>1080</v>
      </c>
      <c r="D1997" s="428" t="s">
        <v>5153</v>
      </c>
      <c r="E1997" s="54" t="s">
        <v>5154</v>
      </c>
      <c r="F1997" s="54" t="s">
        <v>1121</v>
      </c>
      <c r="G1997" s="54">
        <v>63</v>
      </c>
      <c r="H1997" s="54">
        <v>0</v>
      </c>
      <c r="I1997" s="54" t="s">
        <v>43</v>
      </c>
      <c r="J1997" s="54" t="s">
        <v>60</v>
      </c>
    </row>
    <row r="1998" spans="1:10" ht="12.75" customHeight="1" x14ac:dyDescent="0.35">
      <c r="A1998" s="428" t="s">
        <v>1081</v>
      </c>
      <c r="B1998" s="429">
        <v>7</v>
      </c>
      <c r="C1998" s="428" t="s">
        <v>1080</v>
      </c>
      <c r="D1998" s="428" t="s">
        <v>5155</v>
      </c>
      <c r="E1998" s="54" t="s">
        <v>5156</v>
      </c>
      <c r="F1998" s="54" t="s">
        <v>1121</v>
      </c>
      <c r="G1998" s="54">
        <v>18</v>
      </c>
      <c r="H1998" s="54">
        <v>0</v>
      </c>
      <c r="I1998" s="54" t="s">
        <v>43</v>
      </c>
      <c r="J1998" s="54" t="s">
        <v>60</v>
      </c>
    </row>
    <row r="1999" spans="1:10" ht="12.75" customHeight="1" x14ac:dyDescent="0.35">
      <c r="A1999" s="428" t="s">
        <v>1081</v>
      </c>
      <c r="B1999" s="429">
        <v>8</v>
      </c>
      <c r="C1999" s="428" t="s">
        <v>1080</v>
      </c>
      <c r="D1999" s="428" t="s">
        <v>5157</v>
      </c>
      <c r="E1999" s="54" t="s">
        <v>1154</v>
      </c>
      <c r="F1999" s="54" t="s">
        <v>1121</v>
      </c>
      <c r="G1999" s="54">
        <v>65</v>
      </c>
      <c r="H1999" s="54">
        <v>0</v>
      </c>
      <c r="I1999" s="54" t="s">
        <v>43</v>
      </c>
      <c r="J1999" s="54" t="s">
        <v>60</v>
      </c>
    </row>
    <row r="2000" spans="1:10" ht="12.75" customHeight="1" x14ac:dyDescent="0.35">
      <c r="A2000" s="428" t="s">
        <v>1081</v>
      </c>
      <c r="B2000" s="429">
        <v>9</v>
      </c>
      <c r="C2000" s="428" t="s">
        <v>1080</v>
      </c>
      <c r="D2000" s="428" t="s">
        <v>5158</v>
      </c>
      <c r="E2000" s="54" t="s">
        <v>5159</v>
      </c>
      <c r="F2000" s="54" t="s">
        <v>1121</v>
      </c>
      <c r="G2000" s="54">
        <v>30</v>
      </c>
      <c r="H2000" s="54">
        <v>0</v>
      </c>
      <c r="I2000" s="54" t="s">
        <v>43</v>
      </c>
      <c r="J2000" s="54" t="s">
        <v>60</v>
      </c>
    </row>
    <row r="2001" spans="1:10" ht="12.75" customHeight="1" x14ac:dyDescent="0.35">
      <c r="A2001" s="428" t="s">
        <v>719</v>
      </c>
      <c r="B2001" s="429">
        <v>1</v>
      </c>
      <c r="C2001" s="428" t="s">
        <v>718</v>
      </c>
      <c r="D2001" s="428" t="s">
        <v>5160</v>
      </c>
      <c r="E2001" s="54" t="s">
        <v>5161</v>
      </c>
      <c r="F2001" s="54" t="s">
        <v>1121</v>
      </c>
      <c r="G2001" s="54">
        <v>35</v>
      </c>
      <c r="H2001" s="54">
        <v>25</v>
      </c>
      <c r="I2001" s="54" t="s">
        <v>43</v>
      </c>
      <c r="J2001" s="54" t="s">
        <v>60</v>
      </c>
    </row>
    <row r="2002" spans="1:10" ht="12.75" customHeight="1" x14ac:dyDescent="0.35">
      <c r="A2002" s="428" t="s">
        <v>719</v>
      </c>
      <c r="B2002" s="429">
        <v>2</v>
      </c>
      <c r="C2002" s="428" t="s">
        <v>718</v>
      </c>
      <c r="D2002" s="428" t="s">
        <v>5162</v>
      </c>
      <c r="E2002" s="54" t="s">
        <v>5163</v>
      </c>
      <c r="F2002" s="54" t="s">
        <v>1121</v>
      </c>
      <c r="G2002" s="54">
        <v>15</v>
      </c>
      <c r="H2002" s="54">
        <v>30</v>
      </c>
      <c r="I2002" s="54" t="s">
        <v>43</v>
      </c>
      <c r="J2002" s="54" t="s">
        <v>60</v>
      </c>
    </row>
    <row r="2003" spans="1:10" ht="12.75" customHeight="1" x14ac:dyDescent="0.35">
      <c r="A2003" s="428" t="s">
        <v>719</v>
      </c>
      <c r="B2003" s="429">
        <v>3</v>
      </c>
      <c r="C2003" s="428" t="s">
        <v>718</v>
      </c>
      <c r="D2003" s="428" t="s">
        <v>5164</v>
      </c>
      <c r="E2003" s="54" t="s">
        <v>5165</v>
      </c>
      <c r="F2003" s="54" t="s">
        <v>1121</v>
      </c>
      <c r="G2003" s="54">
        <v>30.5</v>
      </c>
      <c r="H2003" s="54">
        <v>0</v>
      </c>
      <c r="I2003" s="54" t="s">
        <v>43</v>
      </c>
      <c r="J2003" s="54" t="s">
        <v>60</v>
      </c>
    </row>
    <row r="2004" spans="1:10" ht="12.75" customHeight="1" x14ac:dyDescent="0.35">
      <c r="A2004" s="428" t="s">
        <v>719</v>
      </c>
      <c r="B2004" s="429">
        <v>4</v>
      </c>
      <c r="C2004" s="428" t="s">
        <v>718</v>
      </c>
      <c r="D2004" s="428" t="s">
        <v>5166</v>
      </c>
      <c r="E2004" s="54" t="s">
        <v>5167</v>
      </c>
      <c r="F2004" s="54" t="s">
        <v>1121</v>
      </c>
      <c r="G2004" s="54">
        <v>30.5</v>
      </c>
      <c r="H2004" s="54">
        <v>0</v>
      </c>
      <c r="I2004" s="54" t="s">
        <v>43</v>
      </c>
      <c r="J2004" s="54" t="s">
        <v>60</v>
      </c>
    </row>
    <row r="2005" spans="1:10" ht="12.75" customHeight="1" x14ac:dyDescent="0.35">
      <c r="A2005" s="428" t="s">
        <v>719</v>
      </c>
      <c r="B2005" s="429">
        <v>5</v>
      </c>
      <c r="C2005" s="428" t="s">
        <v>718</v>
      </c>
      <c r="D2005" s="428" t="s">
        <v>5168</v>
      </c>
      <c r="E2005" s="54" t="s">
        <v>5169</v>
      </c>
      <c r="F2005" s="54" t="s">
        <v>1121</v>
      </c>
      <c r="G2005" s="54">
        <v>15</v>
      </c>
      <c r="H2005" s="54">
        <v>30</v>
      </c>
      <c r="I2005" s="54" t="s">
        <v>43</v>
      </c>
      <c r="J2005" s="54" t="s">
        <v>60</v>
      </c>
    </row>
    <row r="2006" spans="1:10" ht="12.75" customHeight="1" x14ac:dyDescent="0.35">
      <c r="A2006" s="428" t="s">
        <v>719</v>
      </c>
      <c r="B2006" s="429">
        <v>6</v>
      </c>
      <c r="C2006" s="428" t="s">
        <v>718</v>
      </c>
      <c r="D2006" s="428" t="s">
        <v>5170</v>
      </c>
      <c r="E2006" s="54" t="s">
        <v>1140</v>
      </c>
      <c r="F2006" s="54" t="s">
        <v>1140</v>
      </c>
      <c r="G2006" s="54">
        <v>20</v>
      </c>
      <c r="H2006" s="54">
        <v>0</v>
      </c>
      <c r="I2006" s="54" t="s">
        <v>43</v>
      </c>
      <c r="J2006" s="54" t="s">
        <v>60</v>
      </c>
    </row>
    <row r="2007" spans="1:10" ht="12.75" customHeight="1" x14ac:dyDescent="0.35">
      <c r="A2007" s="428" t="s">
        <v>719</v>
      </c>
      <c r="B2007" s="429">
        <v>7</v>
      </c>
      <c r="C2007" s="428" t="s">
        <v>718</v>
      </c>
      <c r="D2007" s="428" t="s">
        <v>5171</v>
      </c>
      <c r="E2007" s="54" t="s">
        <v>5172</v>
      </c>
      <c r="F2007" s="54" t="s">
        <v>1140</v>
      </c>
      <c r="G2007" s="54">
        <v>17.7</v>
      </c>
      <c r="H2007" s="54">
        <v>0</v>
      </c>
      <c r="I2007" s="54" t="s">
        <v>43</v>
      </c>
      <c r="J2007" s="54" t="s">
        <v>60</v>
      </c>
    </row>
    <row r="2008" spans="1:10" ht="12.75" customHeight="1" x14ac:dyDescent="0.35">
      <c r="A2008" s="428" t="s">
        <v>999</v>
      </c>
      <c r="B2008" s="429">
        <v>1</v>
      </c>
      <c r="C2008" s="428" t="s">
        <v>998</v>
      </c>
      <c r="D2008" s="428" t="s">
        <v>5173</v>
      </c>
      <c r="E2008" s="54" t="s">
        <v>998</v>
      </c>
      <c r="F2008" s="54" t="s">
        <v>1121</v>
      </c>
      <c r="G2008" s="54">
        <v>55</v>
      </c>
      <c r="H2008" s="54">
        <v>0</v>
      </c>
      <c r="I2008" s="54" t="s">
        <v>43</v>
      </c>
      <c r="J2008" s="54" t="s">
        <v>60</v>
      </c>
    </row>
    <row r="2009" spans="1:10" ht="12.75" customHeight="1" x14ac:dyDescent="0.35">
      <c r="A2009" s="428" t="s">
        <v>999</v>
      </c>
      <c r="B2009" s="429">
        <v>2</v>
      </c>
      <c r="C2009" s="428" t="s">
        <v>998</v>
      </c>
      <c r="D2009" s="428" t="s">
        <v>5174</v>
      </c>
      <c r="E2009" s="54" t="s">
        <v>5175</v>
      </c>
      <c r="F2009" s="54" t="s">
        <v>1121</v>
      </c>
      <c r="G2009" s="54">
        <v>46</v>
      </c>
      <c r="H2009" s="54">
        <v>0</v>
      </c>
      <c r="I2009" s="54" t="s">
        <v>43</v>
      </c>
      <c r="J2009" s="54" t="s">
        <v>60</v>
      </c>
    </row>
    <row r="2010" spans="1:10" ht="12.75" customHeight="1" x14ac:dyDescent="0.35">
      <c r="A2010" s="428" t="s">
        <v>999</v>
      </c>
      <c r="B2010" s="429">
        <v>3</v>
      </c>
      <c r="C2010" s="428" t="s">
        <v>998</v>
      </c>
      <c r="D2010" s="428" t="s">
        <v>5176</v>
      </c>
      <c r="E2010" s="54" t="s">
        <v>5177</v>
      </c>
      <c r="F2010" s="54" t="s">
        <v>1121</v>
      </c>
      <c r="G2010" s="54">
        <v>26</v>
      </c>
      <c r="H2010" s="54">
        <v>0</v>
      </c>
      <c r="I2010" s="54" t="s">
        <v>43</v>
      </c>
      <c r="J2010" s="54" t="s">
        <v>60</v>
      </c>
    </row>
    <row r="2011" spans="1:10" ht="12.75" customHeight="1" x14ac:dyDescent="0.35">
      <c r="A2011" s="428" t="s">
        <v>999</v>
      </c>
      <c r="B2011" s="429">
        <v>4</v>
      </c>
      <c r="C2011" s="428" t="s">
        <v>998</v>
      </c>
      <c r="D2011" s="428" t="s">
        <v>5178</v>
      </c>
      <c r="E2011" s="54" t="s">
        <v>5179</v>
      </c>
      <c r="F2011" s="54" t="s">
        <v>1121</v>
      </c>
      <c r="G2011" s="54">
        <v>46</v>
      </c>
      <c r="H2011" s="54">
        <v>0</v>
      </c>
      <c r="I2011" s="54" t="s">
        <v>43</v>
      </c>
      <c r="J2011" s="54" t="s">
        <v>60</v>
      </c>
    </row>
    <row r="2012" spans="1:10" ht="12.75" customHeight="1" x14ac:dyDescent="0.35">
      <c r="A2012" s="428" t="s">
        <v>999</v>
      </c>
      <c r="B2012" s="429">
        <v>5</v>
      </c>
      <c r="C2012" s="428" t="s">
        <v>998</v>
      </c>
      <c r="D2012" s="428" t="s">
        <v>5180</v>
      </c>
      <c r="E2012" s="54" t="s">
        <v>5181</v>
      </c>
      <c r="F2012" s="54" t="s">
        <v>1121</v>
      </c>
      <c r="G2012" s="54">
        <v>32</v>
      </c>
      <c r="H2012" s="54">
        <v>0</v>
      </c>
      <c r="I2012" s="54" t="s">
        <v>43</v>
      </c>
      <c r="J2012" s="54" t="s">
        <v>60</v>
      </c>
    </row>
    <row r="2013" spans="1:10" ht="12.75" customHeight="1" x14ac:dyDescent="0.35">
      <c r="A2013" s="428" t="s">
        <v>999</v>
      </c>
      <c r="B2013" s="429">
        <v>6</v>
      </c>
      <c r="C2013" s="428" t="s">
        <v>998</v>
      </c>
      <c r="D2013" s="428" t="s">
        <v>5182</v>
      </c>
      <c r="E2013" s="54" t="s">
        <v>5183</v>
      </c>
      <c r="F2013" s="54" t="s">
        <v>1121</v>
      </c>
      <c r="G2013" s="54">
        <v>20</v>
      </c>
      <c r="H2013" s="54">
        <v>0</v>
      </c>
      <c r="I2013" s="54" t="s">
        <v>43</v>
      </c>
      <c r="J2013" s="54" t="s">
        <v>60</v>
      </c>
    </row>
    <row r="2014" spans="1:10" ht="12.75" customHeight="1" x14ac:dyDescent="0.35">
      <c r="A2014" s="428" t="s">
        <v>999</v>
      </c>
      <c r="B2014" s="429">
        <v>7</v>
      </c>
      <c r="C2014" s="428" t="s">
        <v>998</v>
      </c>
      <c r="D2014" s="428" t="s">
        <v>5184</v>
      </c>
      <c r="E2014" s="54" t="s">
        <v>5185</v>
      </c>
      <c r="F2014" s="54" t="s">
        <v>1121</v>
      </c>
      <c r="G2014" s="54">
        <v>32</v>
      </c>
      <c r="H2014" s="54">
        <v>0</v>
      </c>
      <c r="I2014" s="54" t="s">
        <v>43</v>
      </c>
      <c r="J2014" s="54" t="s">
        <v>60</v>
      </c>
    </row>
    <row r="2015" spans="1:10" ht="12.75" customHeight="1" x14ac:dyDescent="0.35">
      <c r="A2015" s="428" t="s">
        <v>999</v>
      </c>
      <c r="B2015" s="429">
        <v>8</v>
      </c>
      <c r="C2015" s="428" t="s">
        <v>998</v>
      </c>
      <c r="D2015" s="428" t="s">
        <v>5186</v>
      </c>
      <c r="E2015" s="54" t="s">
        <v>5187</v>
      </c>
      <c r="F2015" s="54" t="s">
        <v>1121</v>
      </c>
      <c r="G2015" s="54">
        <v>50</v>
      </c>
      <c r="H2015" s="54">
        <v>0</v>
      </c>
      <c r="I2015" s="54" t="s">
        <v>43</v>
      </c>
      <c r="J2015" s="54" t="s">
        <v>60</v>
      </c>
    </row>
    <row r="2016" spans="1:10" ht="12.75" customHeight="1" x14ac:dyDescent="0.35">
      <c r="A2016" s="428" t="s">
        <v>999</v>
      </c>
      <c r="B2016" s="429">
        <v>9</v>
      </c>
      <c r="C2016" s="428" t="s">
        <v>998</v>
      </c>
      <c r="D2016" s="428" t="s">
        <v>5188</v>
      </c>
      <c r="E2016" s="54" t="s">
        <v>5189</v>
      </c>
      <c r="F2016" s="54" t="s">
        <v>1121</v>
      </c>
      <c r="G2016" s="54">
        <v>40</v>
      </c>
      <c r="H2016" s="54">
        <v>0</v>
      </c>
      <c r="I2016" s="54" t="s">
        <v>43</v>
      </c>
      <c r="J2016" s="54" t="s">
        <v>60</v>
      </c>
    </row>
    <row r="2017" spans="1:10" ht="12.75" customHeight="1" x14ac:dyDescent="0.35">
      <c r="A2017" s="428" t="s">
        <v>999</v>
      </c>
      <c r="B2017" s="429">
        <v>10</v>
      </c>
      <c r="C2017" s="428" t="s">
        <v>998</v>
      </c>
      <c r="D2017" s="428" t="s">
        <v>5190</v>
      </c>
      <c r="E2017" s="54" t="s">
        <v>5191</v>
      </c>
      <c r="F2017" s="54" t="s">
        <v>1121</v>
      </c>
      <c r="G2017" s="54">
        <v>46</v>
      </c>
      <c r="H2017" s="54">
        <v>0</v>
      </c>
      <c r="I2017" s="54" t="s">
        <v>43</v>
      </c>
      <c r="J2017" s="54" t="s">
        <v>60</v>
      </c>
    </row>
    <row r="2018" spans="1:10" ht="12.75" customHeight="1" x14ac:dyDescent="0.35">
      <c r="A2018" s="428" t="s">
        <v>999</v>
      </c>
      <c r="B2018" s="429">
        <v>11</v>
      </c>
      <c r="C2018" s="428" t="s">
        <v>998</v>
      </c>
      <c r="D2018" s="428" t="s">
        <v>5192</v>
      </c>
      <c r="E2018" s="54" t="s">
        <v>5193</v>
      </c>
      <c r="F2018" s="54" t="s">
        <v>1121</v>
      </c>
      <c r="G2018" s="54">
        <v>45</v>
      </c>
      <c r="H2018" s="54">
        <v>0</v>
      </c>
      <c r="I2018" s="54" t="s">
        <v>43</v>
      </c>
      <c r="J2018" s="54" t="s">
        <v>60</v>
      </c>
    </row>
    <row r="2019" spans="1:10" ht="12.75" customHeight="1" x14ac:dyDescent="0.35">
      <c r="A2019" s="428" t="s">
        <v>999</v>
      </c>
      <c r="B2019" s="429">
        <v>12</v>
      </c>
      <c r="C2019" s="428" t="s">
        <v>998</v>
      </c>
      <c r="D2019" s="428" t="s">
        <v>5194</v>
      </c>
      <c r="E2019" s="54" t="s">
        <v>5195</v>
      </c>
      <c r="F2019" s="54" t="s">
        <v>1121</v>
      </c>
      <c r="G2019" s="54">
        <v>26</v>
      </c>
      <c r="H2019" s="54">
        <v>0</v>
      </c>
      <c r="I2019" s="54" t="s">
        <v>43</v>
      </c>
      <c r="J2019" s="54" t="s">
        <v>60</v>
      </c>
    </row>
    <row r="2020" spans="1:10" ht="12.75" customHeight="1" x14ac:dyDescent="0.35">
      <c r="A2020" s="428" t="s">
        <v>999</v>
      </c>
      <c r="B2020" s="429">
        <v>13</v>
      </c>
      <c r="C2020" s="428" t="s">
        <v>998</v>
      </c>
      <c r="D2020" s="428" t="s">
        <v>5196</v>
      </c>
      <c r="E2020" s="54" t="s">
        <v>5197</v>
      </c>
      <c r="F2020" s="54" t="s">
        <v>1121</v>
      </c>
      <c r="G2020" s="54">
        <v>20</v>
      </c>
      <c r="H2020" s="54">
        <v>0</v>
      </c>
      <c r="I2020" s="54" t="s">
        <v>43</v>
      </c>
      <c r="J2020" s="54" t="s">
        <v>60</v>
      </c>
    </row>
    <row r="2021" spans="1:10" ht="12.75" customHeight="1" x14ac:dyDescent="0.35">
      <c r="A2021" s="428" t="s">
        <v>999</v>
      </c>
      <c r="B2021" s="429">
        <v>14</v>
      </c>
      <c r="C2021" s="428" t="s">
        <v>998</v>
      </c>
      <c r="D2021" s="428" t="s">
        <v>5198</v>
      </c>
      <c r="E2021" s="54" t="s">
        <v>5199</v>
      </c>
      <c r="F2021" s="54" t="s">
        <v>1121</v>
      </c>
      <c r="G2021" s="54">
        <v>46</v>
      </c>
      <c r="H2021" s="54">
        <v>0</v>
      </c>
      <c r="I2021" s="54" t="s">
        <v>43</v>
      </c>
      <c r="J2021" s="54" t="s">
        <v>60</v>
      </c>
    </row>
    <row r="2022" spans="1:10" ht="12.75" customHeight="1" x14ac:dyDescent="0.35">
      <c r="A2022" s="428" t="s">
        <v>999</v>
      </c>
      <c r="B2022" s="429">
        <v>15</v>
      </c>
      <c r="C2022" s="428" t="s">
        <v>998</v>
      </c>
      <c r="D2022" s="428" t="s">
        <v>5200</v>
      </c>
      <c r="E2022" s="54" t="s">
        <v>5201</v>
      </c>
      <c r="F2022" s="54" t="s">
        <v>1121</v>
      </c>
      <c r="G2022" s="54">
        <v>40</v>
      </c>
      <c r="H2022" s="54">
        <v>0</v>
      </c>
      <c r="I2022" s="54" t="s">
        <v>43</v>
      </c>
      <c r="J2022" s="54" t="s">
        <v>60</v>
      </c>
    </row>
    <row r="2023" spans="1:10" ht="12.75" customHeight="1" x14ac:dyDescent="0.35">
      <c r="A2023" s="428" t="s">
        <v>999</v>
      </c>
      <c r="B2023" s="429">
        <v>16</v>
      </c>
      <c r="C2023" s="428" t="s">
        <v>998</v>
      </c>
      <c r="D2023" s="428" t="s">
        <v>5202</v>
      </c>
      <c r="E2023" s="54" t="s">
        <v>5203</v>
      </c>
      <c r="F2023" s="54" t="s">
        <v>1140</v>
      </c>
      <c r="G2023" s="54">
        <v>21.5</v>
      </c>
      <c r="H2023" s="54">
        <v>0</v>
      </c>
      <c r="I2023" s="54" t="s">
        <v>43</v>
      </c>
      <c r="J2023" s="54" t="s">
        <v>60</v>
      </c>
    </row>
    <row r="2024" spans="1:10" ht="12.75" customHeight="1" x14ac:dyDescent="0.35">
      <c r="A2024" s="428" t="s">
        <v>903</v>
      </c>
      <c r="B2024" s="429">
        <v>1</v>
      </c>
      <c r="C2024" s="428" t="s">
        <v>902</v>
      </c>
      <c r="D2024" s="428" t="s">
        <v>5204</v>
      </c>
      <c r="E2024" s="54" t="s">
        <v>5205</v>
      </c>
      <c r="F2024" s="54" t="s">
        <v>1121</v>
      </c>
      <c r="G2024" s="54">
        <v>24</v>
      </c>
      <c r="H2024" s="54">
        <v>0</v>
      </c>
      <c r="I2024" s="54" t="s">
        <v>44</v>
      </c>
      <c r="J2024" s="54" t="s">
        <v>61</v>
      </c>
    </row>
    <row r="2025" spans="1:10" ht="12.75" customHeight="1" x14ac:dyDescent="0.35">
      <c r="A2025" s="428" t="s">
        <v>903</v>
      </c>
      <c r="B2025" s="429">
        <v>2</v>
      </c>
      <c r="C2025" s="428" t="s">
        <v>902</v>
      </c>
      <c r="D2025" s="428" t="s">
        <v>5206</v>
      </c>
      <c r="E2025" s="54" t="s">
        <v>5207</v>
      </c>
      <c r="F2025" s="54" t="s">
        <v>1121</v>
      </c>
      <c r="G2025" s="54">
        <v>16</v>
      </c>
      <c r="H2025" s="54">
        <v>49</v>
      </c>
      <c r="I2025" s="54" t="s">
        <v>43</v>
      </c>
      <c r="J2025" s="54" t="s">
        <v>60</v>
      </c>
    </row>
    <row r="2026" spans="1:10" ht="12.75" customHeight="1" x14ac:dyDescent="0.35">
      <c r="A2026" s="428" t="s">
        <v>903</v>
      </c>
      <c r="B2026" s="429">
        <v>3</v>
      </c>
      <c r="C2026" s="428" t="s">
        <v>902</v>
      </c>
      <c r="D2026" s="428" t="s">
        <v>5208</v>
      </c>
      <c r="E2026" s="54" t="s">
        <v>5209</v>
      </c>
      <c r="F2026" s="54" t="s">
        <v>1121</v>
      </c>
      <c r="G2026" s="54">
        <v>21</v>
      </c>
      <c r="H2026" s="54">
        <v>0</v>
      </c>
      <c r="I2026" s="54" t="s">
        <v>44</v>
      </c>
      <c r="J2026" s="54" t="s">
        <v>61</v>
      </c>
    </row>
    <row r="2027" spans="1:10" ht="12.75" customHeight="1" x14ac:dyDescent="0.35">
      <c r="A2027" s="428" t="s">
        <v>903</v>
      </c>
      <c r="B2027" s="429">
        <v>4</v>
      </c>
      <c r="C2027" s="428" t="s">
        <v>902</v>
      </c>
      <c r="D2027" s="428" t="s">
        <v>5210</v>
      </c>
      <c r="E2027" s="54" t="s">
        <v>5211</v>
      </c>
      <c r="F2027" s="54" t="s">
        <v>1121</v>
      </c>
      <c r="G2027" s="54">
        <v>16</v>
      </c>
      <c r="H2027" s="54">
        <v>49</v>
      </c>
      <c r="I2027" s="54" t="s">
        <v>43</v>
      </c>
      <c r="J2027" s="54" t="s">
        <v>60</v>
      </c>
    </row>
    <row r="2028" spans="1:10" ht="12.75" customHeight="1" x14ac:dyDescent="0.35">
      <c r="A2028" s="428" t="s">
        <v>903</v>
      </c>
      <c r="B2028" s="429">
        <v>5</v>
      </c>
      <c r="C2028" s="428" t="s">
        <v>902</v>
      </c>
      <c r="D2028" s="428" t="s">
        <v>5212</v>
      </c>
      <c r="E2028" s="54" t="s">
        <v>5213</v>
      </c>
      <c r="F2028" s="54" t="s">
        <v>1121</v>
      </c>
      <c r="G2028" s="54">
        <v>16</v>
      </c>
      <c r="H2028" s="54">
        <v>49</v>
      </c>
      <c r="I2028" s="54" t="s">
        <v>43</v>
      </c>
      <c r="J2028" s="54" t="s">
        <v>60</v>
      </c>
    </row>
    <row r="2029" spans="1:10" ht="12.75" customHeight="1" x14ac:dyDescent="0.35">
      <c r="A2029" s="428" t="s">
        <v>903</v>
      </c>
      <c r="B2029" s="429">
        <v>6</v>
      </c>
      <c r="C2029" s="428" t="s">
        <v>902</v>
      </c>
      <c r="D2029" s="428" t="s">
        <v>5214</v>
      </c>
      <c r="E2029" s="54" t="s">
        <v>5215</v>
      </c>
      <c r="F2029" s="54" t="s">
        <v>1121</v>
      </c>
      <c r="G2029" s="54">
        <v>21</v>
      </c>
      <c r="H2029" s="54">
        <v>0</v>
      </c>
      <c r="I2029" s="54" t="s">
        <v>44</v>
      </c>
      <c r="J2029" s="54" t="s">
        <v>61</v>
      </c>
    </row>
    <row r="2030" spans="1:10" ht="12.75" customHeight="1" x14ac:dyDescent="0.35">
      <c r="A2030" s="428" t="s">
        <v>903</v>
      </c>
      <c r="B2030" s="429">
        <v>7</v>
      </c>
      <c r="C2030" s="428" t="s">
        <v>902</v>
      </c>
      <c r="D2030" s="428" t="s">
        <v>5216</v>
      </c>
      <c r="E2030" s="54" t="s">
        <v>5217</v>
      </c>
      <c r="F2030" s="54" t="s">
        <v>1121</v>
      </c>
      <c r="G2030" s="54">
        <v>24</v>
      </c>
      <c r="H2030" s="54">
        <v>0</v>
      </c>
      <c r="I2030" s="54" t="s">
        <v>44</v>
      </c>
      <c r="J2030" s="54" t="s">
        <v>61</v>
      </c>
    </row>
    <row r="2031" spans="1:10" ht="12.75" customHeight="1" x14ac:dyDescent="0.35">
      <c r="A2031" s="428" t="s">
        <v>903</v>
      </c>
      <c r="B2031" s="429">
        <v>8</v>
      </c>
      <c r="C2031" s="428" t="s">
        <v>902</v>
      </c>
      <c r="D2031" s="428" t="s">
        <v>5218</v>
      </c>
      <c r="E2031" s="54" t="s">
        <v>5219</v>
      </c>
      <c r="F2031" s="54" t="s">
        <v>1121</v>
      </c>
      <c r="G2031" s="54">
        <v>16</v>
      </c>
      <c r="H2031" s="54">
        <v>49</v>
      </c>
      <c r="I2031" s="54" t="s">
        <v>43</v>
      </c>
      <c r="J2031" s="54" t="s">
        <v>60</v>
      </c>
    </row>
    <row r="2032" spans="1:10" ht="12.75" customHeight="1" x14ac:dyDescent="0.35">
      <c r="A2032" s="428" t="s">
        <v>903</v>
      </c>
      <c r="B2032" s="429">
        <v>9</v>
      </c>
      <c r="C2032" s="428" t="s">
        <v>902</v>
      </c>
      <c r="D2032" s="428" t="s">
        <v>5220</v>
      </c>
      <c r="E2032" s="54" t="s">
        <v>5221</v>
      </c>
      <c r="F2032" s="54" t="s">
        <v>1121</v>
      </c>
      <c r="G2032" s="54">
        <v>14</v>
      </c>
      <c r="H2032" s="54">
        <v>0</v>
      </c>
      <c r="I2032" s="54" t="s">
        <v>44</v>
      </c>
      <c r="J2032" s="54" t="s">
        <v>61</v>
      </c>
    </row>
    <row r="2033" spans="1:10" ht="12.75" customHeight="1" x14ac:dyDescent="0.35">
      <c r="A2033" s="428" t="s">
        <v>903</v>
      </c>
      <c r="B2033" s="429">
        <v>10</v>
      </c>
      <c r="C2033" s="428" t="s">
        <v>902</v>
      </c>
      <c r="D2033" s="428" t="s">
        <v>5222</v>
      </c>
      <c r="E2033" s="54" t="s">
        <v>5223</v>
      </c>
      <c r="F2033" s="54" t="s">
        <v>1121</v>
      </c>
      <c r="G2033" s="54">
        <v>25</v>
      </c>
      <c r="H2033" s="54">
        <v>0</v>
      </c>
      <c r="I2033" s="54" t="s">
        <v>44</v>
      </c>
      <c r="J2033" s="54" t="s">
        <v>61</v>
      </c>
    </row>
    <row r="2034" spans="1:10" ht="12.75" customHeight="1" x14ac:dyDescent="0.35">
      <c r="A2034" s="428" t="s">
        <v>903</v>
      </c>
      <c r="B2034" s="429">
        <v>11</v>
      </c>
      <c r="C2034" s="428" t="s">
        <v>902</v>
      </c>
      <c r="D2034" s="428" t="s">
        <v>5224</v>
      </c>
      <c r="E2034" s="54" t="s">
        <v>5225</v>
      </c>
      <c r="F2034" s="54" t="s">
        <v>1121</v>
      </c>
      <c r="G2034" s="54">
        <v>28</v>
      </c>
      <c r="H2034" s="54">
        <v>37</v>
      </c>
      <c r="I2034" s="54" t="s">
        <v>43</v>
      </c>
      <c r="J2034" s="54" t="s">
        <v>60</v>
      </c>
    </row>
    <row r="2035" spans="1:10" ht="12.75" customHeight="1" x14ac:dyDescent="0.35">
      <c r="A2035" s="428" t="s">
        <v>903</v>
      </c>
      <c r="B2035" s="429">
        <v>12</v>
      </c>
      <c r="C2035" s="428" t="s">
        <v>902</v>
      </c>
      <c r="D2035" s="428" t="s">
        <v>5226</v>
      </c>
      <c r="E2035" s="54" t="s">
        <v>5227</v>
      </c>
      <c r="F2035" s="54" t="s">
        <v>1121</v>
      </c>
      <c r="G2035" s="54">
        <v>13</v>
      </c>
      <c r="H2035" s="54">
        <v>0</v>
      </c>
      <c r="I2035" s="54" t="s">
        <v>44</v>
      </c>
      <c r="J2035" s="54" t="s">
        <v>61</v>
      </c>
    </row>
    <row r="2036" spans="1:10" ht="12.75" customHeight="1" x14ac:dyDescent="0.35">
      <c r="A2036" s="428" t="s">
        <v>903</v>
      </c>
      <c r="B2036" s="429">
        <v>13</v>
      </c>
      <c r="C2036" s="428" t="s">
        <v>902</v>
      </c>
      <c r="D2036" s="428" t="s">
        <v>5228</v>
      </c>
      <c r="E2036" s="54" t="s">
        <v>5229</v>
      </c>
      <c r="F2036" s="54" t="s">
        <v>1121</v>
      </c>
      <c r="G2036" s="54">
        <v>23</v>
      </c>
      <c r="H2036" s="54">
        <v>0</v>
      </c>
      <c r="I2036" s="54" t="s">
        <v>44</v>
      </c>
      <c r="J2036" s="54" t="s">
        <v>61</v>
      </c>
    </row>
    <row r="2037" spans="1:10" ht="12.75" customHeight="1" x14ac:dyDescent="0.35">
      <c r="A2037" s="428" t="s">
        <v>903</v>
      </c>
      <c r="B2037" s="429">
        <v>14</v>
      </c>
      <c r="C2037" s="428" t="s">
        <v>902</v>
      </c>
      <c r="D2037" s="428" t="s">
        <v>5230</v>
      </c>
      <c r="E2037" s="54" t="s">
        <v>5231</v>
      </c>
      <c r="F2037" s="54" t="s">
        <v>1121</v>
      </c>
      <c r="G2037" s="54">
        <v>15</v>
      </c>
      <c r="H2037" s="54">
        <v>0</v>
      </c>
      <c r="I2037" s="54" t="s">
        <v>44</v>
      </c>
      <c r="J2037" s="54" t="s">
        <v>61</v>
      </c>
    </row>
    <row r="2038" spans="1:10" ht="12.75" customHeight="1" x14ac:dyDescent="0.35">
      <c r="A2038" s="428" t="s">
        <v>903</v>
      </c>
      <c r="B2038" s="429">
        <v>15</v>
      </c>
      <c r="C2038" s="428" t="s">
        <v>902</v>
      </c>
      <c r="D2038" s="428" t="s">
        <v>5232</v>
      </c>
      <c r="E2038" s="54" t="s">
        <v>5233</v>
      </c>
      <c r="F2038" s="54" t="s">
        <v>1121</v>
      </c>
      <c r="G2038" s="54">
        <v>16</v>
      </c>
      <c r="H2038" s="54">
        <v>49</v>
      </c>
      <c r="I2038" s="54" t="s">
        <v>43</v>
      </c>
      <c r="J2038" s="54" t="s">
        <v>60</v>
      </c>
    </row>
    <row r="2039" spans="1:10" ht="12.75" customHeight="1" x14ac:dyDescent="0.35">
      <c r="A2039" s="428" t="s">
        <v>903</v>
      </c>
      <c r="B2039" s="429">
        <v>16</v>
      </c>
      <c r="C2039" s="428" t="s">
        <v>902</v>
      </c>
      <c r="D2039" s="428" t="s">
        <v>5234</v>
      </c>
      <c r="E2039" s="54" t="s">
        <v>5235</v>
      </c>
      <c r="F2039" s="54" t="s">
        <v>1121</v>
      </c>
      <c r="G2039" s="54">
        <v>19</v>
      </c>
      <c r="H2039" s="54">
        <v>0</v>
      </c>
      <c r="I2039" s="54" t="s">
        <v>44</v>
      </c>
      <c r="J2039" s="54" t="s">
        <v>61</v>
      </c>
    </row>
    <row r="2040" spans="1:10" ht="12.75" customHeight="1" x14ac:dyDescent="0.35">
      <c r="A2040" s="428" t="s">
        <v>903</v>
      </c>
      <c r="B2040" s="429">
        <v>17</v>
      </c>
      <c r="C2040" s="428" t="s">
        <v>902</v>
      </c>
      <c r="D2040" s="428" t="s">
        <v>5236</v>
      </c>
      <c r="E2040" s="54" t="s">
        <v>5237</v>
      </c>
      <c r="F2040" s="54" t="s">
        <v>1121</v>
      </c>
      <c r="G2040" s="54">
        <v>23</v>
      </c>
      <c r="H2040" s="54">
        <v>0</v>
      </c>
      <c r="I2040" s="54" t="s">
        <v>44</v>
      </c>
      <c r="J2040" s="54" t="s">
        <v>61</v>
      </c>
    </row>
    <row r="2041" spans="1:10" ht="12.75" customHeight="1" x14ac:dyDescent="0.35">
      <c r="A2041" s="428" t="s">
        <v>903</v>
      </c>
      <c r="B2041" s="429">
        <v>18</v>
      </c>
      <c r="C2041" s="428" t="s">
        <v>902</v>
      </c>
      <c r="D2041" s="428" t="s">
        <v>5238</v>
      </c>
      <c r="E2041" s="54" t="s">
        <v>5239</v>
      </c>
      <c r="F2041" s="54" t="s">
        <v>1121</v>
      </c>
      <c r="G2041" s="54">
        <v>15</v>
      </c>
      <c r="H2041" s="54">
        <v>0</v>
      </c>
      <c r="I2041" s="54" t="s">
        <v>44</v>
      </c>
      <c r="J2041" s="54" t="s">
        <v>61</v>
      </c>
    </row>
    <row r="2042" spans="1:10" ht="12.75" customHeight="1" x14ac:dyDescent="0.35">
      <c r="A2042" s="428" t="s">
        <v>903</v>
      </c>
      <c r="B2042" s="429">
        <v>19</v>
      </c>
      <c r="C2042" s="428" t="s">
        <v>902</v>
      </c>
      <c r="D2042" s="428" t="s">
        <v>5240</v>
      </c>
      <c r="E2042" s="54" t="s">
        <v>5241</v>
      </c>
      <c r="F2042" s="54" t="s">
        <v>1121</v>
      </c>
      <c r="G2042" s="54">
        <v>16</v>
      </c>
      <c r="H2042" s="54">
        <v>49</v>
      </c>
      <c r="I2042" s="54" t="s">
        <v>43</v>
      </c>
      <c r="J2042" s="54" t="s">
        <v>60</v>
      </c>
    </row>
    <row r="2043" spans="1:10" ht="12.75" customHeight="1" x14ac:dyDescent="0.35">
      <c r="A2043" s="428" t="s">
        <v>903</v>
      </c>
      <c r="B2043" s="429">
        <v>20</v>
      </c>
      <c r="C2043" s="428" t="s">
        <v>902</v>
      </c>
      <c r="D2043" s="428" t="s">
        <v>5242</v>
      </c>
      <c r="E2043" s="54" t="s">
        <v>5243</v>
      </c>
      <c r="F2043" s="54" t="s">
        <v>1121</v>
      </c>
      <c r="G2043" s="54">
        <v>32</v>
      </c>
      <c r="H2043" s="54">
        <v>0</v>
      </c>
      <c r="I2043" s="54" t="s">
        <v>44</v>
      </c>
      <c r="J2043" s="54" t="s">
        <v>61</v>
      </c>
    </row>
    <row r="2044" spans="1:10" ht="12.75" customHeight="1" x14ac:dyDescent="0.35">
      <c r="A2044" s="428" t="s">
        <v>903</v>
      </c>
      <c r="B2044" s="429">
        <v>21</v>
      </c>
      <c r="C2044" s="428" t="s">
        <v>902</v>
      </c>
      <c r="D2044" s="428" t="s">
        <v>5244</v>
      </c>
      <c r="E2044" s="54" t="s">
        <v>5245</v>
      </c>
      <c r="F2044" s="54" t="s">
        <v>1121</v>
      </c>
      <c r="G2044" s="54">
        <v>13</v>
      </c>
      <c r="H2044" s="54">
        <v>0</v>
      </c>
      <c r="I2044" s="54" t="s">
        <v>44</v>
      </c>
      <c r="J2044" s="54" t="s">
        <v>61</v>
      </c>
    </row>
    <row r="2045" spans="1:10" ht="12.75" customHeight="1" x14ac:dyDescent="0.35">
      <c r="A2045" s="428" t="s">
        <v>903</v>
      </c>
      <c r="B2045" s="429">
        <v>22</v>
      </c>
      <c r="C2045" s="428" t="s">
        <v>902</v>
      </c>
      <c r="D2045" s="428" t="s">
        <v>5246</v>
      </c>
      <c r="E2045" s="54" t="s">
        <v>5247</v>
      </c>
      <c r="F2045" s="54" t="s">
        <v>1121</v>
      </c>
      <c r="G2045" s="54">
        <v>20</v>
      </c>
      <c r="H2045" s="54">
        <v>0</v>
      </c>
      <c r="I2045" s="54" t="s">
        <v>44</v>
      </c>
      <c r="J2045" s="54" t="s">
        <v>61</v>
      </c>
    </row>
    <row r="2046" spans="1:10" ht="12.75" customHeight="1" x14ac:dyDescent="0.35">
      <c r="A2046" s="428" t="s">
        <v>903</v>
      </c>
      <c r="B2046" s="429">
        <v>23</v>
      </c>
      <c r="C2046" s="428" t="s">
        <v>902</v>
      </c>
      <c r="D2046" s="428" t="s">
        <v>5248</v>
      </c>
      <c r="E2046" s="54" t="s">
        <v>5249</v>
      </c>
      <c r="F2046" s="54" t="s">
        <v>1121</v>
      </c>
      <c r="G2046" s="54">
        <v>15</v>
      </c>
      <c r="H2046" s="54">
        <v>0</v>
      </c>
      <c r="I2046" s="54" t="s">
        <v>44</v>
      </c>
      <c r="J2046" s="54" t="s">
        <v>61</v>
      </c>
    </row>
    <row r="2047" spans="1:10" ht="12.75" customHeight="1" x14ac:dyDescent="0.35">
      <c r="A2047" s="428" t="s">
        <v>903</v>
      </c>
      <c r="B2047" s="429">
        <v>24</v>
      </c>
      <c r="C2047" s="428" t="s">
        <v>902</v>
      </c>
      <c r="D2047" s="428" t="s">
        <v>5250</v>
      </c>
      <c r="E2047" s="54" t="s">
        <v>5251</v>
      </c>
      <c r="F2047" s="54" t="s">
        <v>1121</v>
      </c>
      <c r="G2047" s="54">
        <v>28</v>
      </c>
      <c r="H2047" s="54">
        <v>37</v>
      </c>
      <c r="I2047" s="54" t="s">
        <v>43</v>
      </c>
      <c r="J2047" s="54" t="s">
        <v>60</v>
      </c>
    </row>
    <row r="2048" spans="1:10" ht="12.75" customHeight="1" x14ac:dyDescent="0.35">
      <c r="A2048" s="428" t="s">
        <v>903</v>
      </c>
      <c r="B2048" s="429">
        <v>25</v>
      </c>
      <c r="C2048" s="428" t="s">
        <v>902</v>
      </c>
      <c r="D2048" s="428" t="s">
        <v>5252</v>
      </c>
      <c r="E2048" s="54" t="s">
        <v>5253</v>
      </c>
      <c r="F2048" s="54" t="s">
        <v>1121</v>
      </c>
      <c r="G2048" s="54">
        <v>6.5</v>
      </c>
      <c r="H2048" s="54">
        <v>0</v>
      </c>
      <c r="I2048" s="54" t="s">
        <v>44</v>
      </c>
      <c r="J2048" s="54" t="s">
        <v>61</v>
      </c>
    </row>
    <row r="2049" spans="1:10" ht="12.75" customHeight="1" x14ac:dyDescent="0.35">
      <c r="A2049" s="428" t="s">
        <v>903</v>
      </c>
      <c r="B2049" s="429">
        <v>26</v>
      </c>
      <c r="C2049" s="428" t="s">
        <v>902</v>
      </c>
      <c r="D2049" s="428" t="s">
        <v>5254</v>
      </c>
      <c r="E2049" s="54" t="s">
        <v>5255</v>
      </c>
      <c r="F2049" s="54" t="s">
        <v>1121</v>
      </c>
      <c r="G2049" s="54">
        <v>14</v>
      </c>
      <c r="H2049" s="54">
        <v>0</v>
      </c>
      <c r="I2049" s="54" t="s">
        <v>44</v>
      </c>
      <c r="J2049" s="54" t="s">
        <v>61</v>
      </c>
    </row>
    <row r="2050" spans="1:10" ht="12.75" customHeight="1" x14ac:dyDescent="0.35">
      <c r="A2050" s="428" t="s">
        <v>903</v>
      </c>
      <c r="B2050" s="429">
        <v>27</v>
      </c>
      <c r="C2050" s="428" t="s">
        <v>902</v>
      </c>
      <c r="D2050" s="428" t="s">
        <v>5256</v>
      </c>
      <c r="E2050" s="54" t="s">
        <v>5257</v>
      </c>
      <c r="F2050" s="54" t="s">
        <v>1121</v>
      </c>
      <c r="G2050" s="54">
        <v>20</v>
      </c>
      <c r="H2050" s="54">
        <v>0</v>
      </c>
      <c r="I2050" s="54" t="s">
        <v>44</v>
      </c>
      <c r="J2050" s="54" t="s">
        <v>61</v>
      </c>
    </row>
    <row r="2051" spans="1:10" ht="12.75" customHeight="1" x14ac:dyDescent="0.35">
      <c r="A2051" s="428" t="s">
        <v>903</v>
      </c>
      <c r="B2051" s="429">
        <v>28</v>
      </c>
      <c r="C2051" s="428" t="s">
        <v>902</v>
      </c>
      <c r="D2051" s="428" t="s">
        <v>5258</v>
      </c>
      <c r="E2051" s="54" t="s">
        <v>5259</v>
      </c>
      <c r="F2051" s="54" t="s">
        <v>1121</v>
      </c>
      <c r="G2051" s="54">
        <v>20</v>
      </c>
      <c r="H2051" s="54">
        <v>0</v>
      </c>
      <c r="I2051" s="54" t="s">
        <v>44</v>
      </c>
      <c r="J2051" s="54" t="s">
        <v>61</v>
      </c>
    </row>
    <row r="2052" spans="1:10" ht="12.75" customHeight="1" x14ac:dyDescent="0.35">
      <c r="A2052" s="428" t="s">
        <v>903</v>
      </c>
      <c r="B2052" s="429">
        <v>29</v>
      </c>
      <c r="C2052" s="428" t="s">
        <v>902</v>
      </c>
      <c r="D2052" s="428" t="s">
        <v>5260</v>
      </c>
      <c r="E2052" s="54" t="s">
        <v>5261</v>
      </c>
      <c r="F2052" s="54" t="s">
        <v>1121</v>
      </c>
      <c r="G2052" s="54">
        <v>21</v>
      </c>
      <c r="H2052" s="54">
        <v>0</v>
      </c>
      <c r="I2052" s="54" t="s">
        <v>44</v>
      </c>
      <c r="J2052" s="54" t="s">
        <v>61</v>
      </c>
    </row>
    <row r="2053" spans="1:10" ht="12.75" customHeight="1" x14ac:dyDescent="0.35">
      <c r="A2053" s="428" t="s">
        <v>903</v>
      </c>
      <c r="B2053" s="429">
        <v>30</v>
      </c>
      <c r="C2053" s="428" t="s">
        <v>902</v>
      </c>
      <c r="D2053" s="428" t="s">
        <v>5262</v>
      </c>
      <c r="E2053" s="54" t="s">
        <v>1216</v>
      </c>
      <c r="F2053" s="54" t="s">
        <v>1121</v>
      </c>
      <c r="G2053" s="54">
        <v>28</v>
      </c>
      <c r="H2053" s="54">
        <v>37</v>
      </c>
      <c r="I2053" s="54" t="s">
        <v>43</v>
      </c>
      <c r="J2053" s="54" t="s">
        <v>60</v>
      </c>
    </row>
    <row r="2054" spans="1:10" ht="12.75" customHeight="1" x14ac:dyDescent="0.35">
      <c r="A2054" s="428" t="s">
        <v>903</v>
      </c>
      <c r="B2054" s="429">
        <v>31</v>
      </c>
      <c r="C2054" s="428" t="s">
        <v>902</v>
      </c>
      <c r="D2054" s="428" t="s">
        <v>5263</v>
      </c>
      <c r="E2054" s="54" t="s">
        <v>5264</v>
      </c>
      <c r="F2054" s="54" t="s">
        <v>1121</v>
      </c>
      <c r="G2054" s="54">
        <v>16</v>
      </c>
      <c r="H2054" s="54">
        <v>49</v>
      </c>
      <c r="I2054" s="54" t="s">
        <v>43</v>
      </c>
      <c r="J2054" s="54" t="s">
        <v>60</v>
      </c>
    </row>
    <row r="2055" spans="1:10" ht="12.75" customHeight="1" x14ac:dyDescent="0.35">
      <c r="A2055" s="428" t="s">
        <v>903</v>
      </c>
      <c r="B2055" s="429">
        <v>32</v>
      </c>
      <c r="C2055" s="428" t="s">
        <v>902</v>
      </c>
      <c r="D2055" s="428" t="s">
        <v>5265</v>
      </c>
      <c r="E2055" s="54" t="s">
        <v>5266</v>
      </c>
      <c r="F2055" s="54" t="s">
        <v>1121</v>
      </c>
      <c r="G2055" s="54">
        <v>18</v>
      </c>
      <c r="H2055" s="54">
        <v>0</v>
      </c>
      <c r="I2055" s="54" t="s">
        <v>44</v>
      </c>
      <c r="J2055" s="54" t="s">
        <v>61</v>
      </c>
    </row>
    <row r="2056" spans="1:10" ht="12.75" customHeight="1" x14ac:dyDescent="0.35">
      <c r="A2056" s="428" t="s">
        <v>903</v>
      </c>
      <c r="B2056" s="429">
        <v>33</v>
      </c>
      <c r="C2056" s="428" t="s">
        <v>902</v>
      </c>
      <c r="D2056" s="428" t="s">
        <v>5267</v>
      </c>
      <c r="E2056" s="54" t="s">
        <v>5268</v>
      </c>
      <c r="F2056" s="54" t="s">
        <v>1121</v>
      </c>
      <c r="G2056" s="54">
        <v>38</v>
      </c>
      <c r="H2056" s="54">
        <v>0</v>
      </c>
      <c r="I2056" s="54" t="s">
        <v>43</v>
      </c>
      <c r="J2056" s="54" t="s">
        <v>60</v>
      </c>
    </row>
    <row r="2057" spans="1:10" ht="12.75" customHeight="1" x14ac:dyDescent="0.35">
      <c r="A2057" s="428" t="s">
        <v>903</v>
      </c>
      <c r="B2057" s="429">
        <v>34</v>
      </c>
      <c r="C2057" s="428" t="s">
        <v>902</v>
      </c>
      <c r="D2057" s="428" t="s">
        <v>5269</v>
      </c>
      <c r="E2057" s="54" t="s">
        <v>5270</v>
      </c>
      <c r="F2057" s="54" t="s">
        <v>1121</v>
      </c>
      <c r="G2057" s="54">
        <v>18</v>
      </c>
      <c r="H2057" s="54">
        <v>0</v>
      </c>
      <c r="I2057" s="54" t="s">
        <v>44</v>
      </c>
      <c r="J2057" s="54" t="s">
        <v>61</v>
      </c>
    </row>
    <row r="2058" spans="1:10" ht="12.75" customHeight="1" x14ac:dyDescent="0.35">
      <c r="A2058" s="428" t="s">
        <v>903</v>
      </c>
      <c r="B2058" s="429">
        <v>35</v>
      </c>
      <c r="C2058" s="428" t="s">
        <v>902</v>
      </c>
      <c r="D2058" s="428" t="s">
        <v>5271</v>
      </c>
      <c r="E2058" s="54" t="s">
        <v>5272</v>
      </c>
      <c r="F2058" s="54" t="s">
        <v>1121</v>
      </c>
      <c r="G2058" s="54">
        <v>22</v>
      </c>
      <c r="H2058" s="54">
        <v>0</v>
      </c>
      <c r="I2058" s="54" t="s">
        <v>44</v>
      </c>
      <c r="J2058" s="54" t="s">
        <v>61</v>
      </c>
    </row>
    <row r="2059" spans="1:10" ht="12.75" customHeight="1" x14ac:dyDescent="0.35">
      <c r="A2059" s="428" t="s">
        <v>903</v>
      </c>
      <c r="B2059" s="429">
        <v>36</v>
      </c>
      <c r="C2059" s="428" t="s">
        <v>902</v>
      </c>
      <c r="D2059" s="428" t="s">
        <v>5273</v>
      </c>
      <c r="E2059" s="54" t="s">
        <v>5274</v>
      </c>
      <c r="F2059" s="54" t="s">
        <v>1121</v>
      </c>
      <c r="G2059" s="54">
        <v>38</v>
      </c>
      <c r="H2059" s="54">
        <v>0</v>
      </c>
      <c r="I2059" s="54" t="s">
        <v>43</v>
      </c>
      <c r="J2059" s="54" t="s">
        <v>60</v>
      </c>
    </row>
    <row r="2060" spans="1:10" ht="12.75" customHeight="1" x14ac:dyDescent="0.35">
      <c r="A2060" s="428" t="s">
        <v>903</v>
      </c>
      <c r="B2060" s="429">
        <v>37</v>
      </c>
      <c r="C2060" s="428" t="s">
        <v>902</v>
      </c>
      <c r="D2060" s="428" t="s">
        <v>5275</v>
      </c>
      <c r="E2060" s="54" t="s">
        <v>5276</v>
      </c>
      <c r="F2060" s="54" t="s">
        <v>1121</v>
      </c>
      <c r="G2060" s="54">
        <v>20</v>
      </c>
      <c r="H2060" s="54">
        <v>0</v>
      </c>
      <c r="I2060" s="54" t="s">
        <v>44</v>
      </c>
      <c r="J2060" s="54" t="s">
        <v>61</v>
      </c>
    </row>
    <row r="2061" spans="1:10" ht="12.75" customHeight="1" x14ac:dyDescent="0.35">
      <c r="A2061" s="428" t="s">
        <v>903</v>
      </c>
      <c r="B2061" s="429">
        <v>38</v>
      </c>
      <c r="C2061" s="428" t="s">
        <v>902</v>
      </c>
      <c r="D2061" s="428" t="s">
        <v>5277</v>
      </c>
      <c r="E2061" s="54" t="s">
        <v>5278</v>
      </c>
      <c r="F2061" s="54" t="s">
        <v>1121</v>
      </c>
      <c r="G2061" s="54">
        <v>14</v>
      </c>
      <c r="H2061" s="54">
        <v>0</v>
      </c>
      <c r="I2061" s="54" t="s">
        <v>44</v>
      </c>
      <c r="J2061" s="54" t="s">
        <v>61</v>
      </c>
    </row>
    <row r="2062" spans="1:10" ht="12.75" customHeight="1" x14ac:dyDescent="0.35">
      <c r="A2062" s="428" t="s">
        <v>903</v>
      </c>
      <c r="B2062" s="429">
        <v>39</v>
      </c>
      <c r="C2062" s="428" t="s">
        <v>902</v>
      </c>
      <c r="D2062" s="428" t="s">
        <v>5279</v>
      </c>
      <c r="E2062" s="54" t="s">
        <v>5280</v>
      </c>
      <c r="F2062" s="54" t="s">
        <v>1121</v>
      </c>
      <c r="G2062" s="54">
        <v>18</v>
      </c>
      <c r="H2062" s="54">
        <v>0</v>
      </c>
      <c r="I2062" s="54" t="s">
        <v>44</v>
      </c>
      <c r="J2062" s="54" t="s">
        <v>61</v>
      </c>
    </row>
    <row r="2063" spans="1:10" ht="12.75" customHeight="1" x14ac:dyDescent="0.35">
      <c r="A2063" s="428" t="s">
        <v>903</v>
      </c>
      <c r="B2063" s="429">
        <v>40</v>
      </c>
      <c r="C2063" s="428" t="s">
        <v>902</v>
      </c>
      <c r="D2063" s="428" t="s">
        <v>5281</v>
      </c>
      <c r="E2063" s="54" t="s">
        <v>5282</v>
      </c>
      <c r="F2063" s="54" t="s">
        <v>1121</v>
      </c>
      <c r="G2063" s="54">
        <v>28</v>
      </c>
      <c r="H2063" s="54">
        <v>37</v>
      </c>
      <c r="I2063" s="54" t="s">
        <v>43</v>
      </c>
      <c r="J2063" s="54" t="s">
        <v>60</v>
      </c>
    </row>
    <row r="2064" spans="1:10" ht="12.75" customHeight="1" x14ac:dyDescent="0.35">
      <c r="A2064" s="428" t="s">
        <v>903</v>
      </c>
      <c r="B2064" s="429">
        <v>41</v>
      </c>
      <c r="C2064" s="428" t="s">
        <v>902</v>
      </c>
      <c r="D2064" s="428" t="s">
        <v>5283</v>
      </c>
      <c r="E2064" s="54" t="s">
        <v>5284</v>
      </c>
      <c r="F2064" s="54" t="s">
        <v>1121</v>
      </c>
      <c r="G2064" s="54">
        <v>20</v>
      </c>
      <c r="H2064" s="54">
        <v>0</v>
      </c>
      <c r="I2064" s="54" t="s">
        <v>44</v>
      </c>
      <c r="J2064" s="54" t="s">
        <v>61</v>
      </c>
    </row>
    <row r="2065" spans="1:10" ht="12.75" customHeight="1" x14ac:dyDescent="0.35">
      <c r="A2065" s="428" t="s">
        <v>903</v>
      </c>
      <c r="B2065" s="429">
        <v>42</v>
      </c>
      <c r="C2065" s="428" t="s">
        <v>902</v>
      </c>
      <c r="D2065" s="428" t="s">
        <v>5285</v>
      </c>
      <c r="E2065" s="54" t="s">
        <v>5286</v>
      </c>
      <c r="F2065" s="54" t="s">
        <v>1121</v>
      </c>
      <c r="G2065" s="54">
        <v>29</v>
      </c>
      <c r="H2065" s="54">
        <v>0</v>
      </c>
      <c r="I2065" s="54" t="s">
        <v>44</v>
      </c>
      <c r="J2065" s="54" t="s">
        <v>61</v>
      </c>
    </row>
    <row r="2066" spans="1:10" ht="12.75" customHeight="1" x14ac:dyDescent="0.35">
      <c r="A2066" s="428" t="s">
        <v>903</v>
      </c>
      <c r="B2066" s="429">
        <v>43</v>
      </c>
      <c r="C2066" s="428" t="s">
        <v>902</v>
      </c>
      <c r="D2066" s="428" t="s">
        <v>5287</v>
      </c>
      <c r="E2066" s="54" t="s">
        <v>5288</v>
      </c>
      <c r="F2066" s="54" t="s">
        <v>1121</v>
      </c>
      <c r="G2066" s="54">
        <v>17</v>
      </c>
      <c r="H2066" s="54">
        <v>0</v>
      </c>
      <c r="I2066" s="54" t="s">
        <v>44</v>
      </c>
      <c r="J2066" s="54" t="s">
        <v>61</v>
      </c>
    </row>
    <row r="2067" spans="1:10" ht="12.75" customHeight="1" x14ac:dyDescent="0.35">
      <c r="A2067" s="428" t="s">
        <v>903</v>
      </c>
      <c r="B2067" s="429">
        <v>44</v>
      </c>
      <c r="C2067" s="428" t="s">
        <v>902</v>
      </c>
      <c r="D2067" s="428" t="s">
        <v>5289</v>
      </c>
      <c r="E2067" s="54" t="s">
        <v>5290</v>
      </c>
      <c r="F2067" s="54" t="s">
        <v>1121</v>
      </c>
      <c r="G2067" s="54">
        <v>15.5</v>
      </c>
      <c r="H2067" s="54">
        <v>0</v>
      </c>
      <c r="I2067" s="54" t="s">
        <v>44</v>
      </c>
      <c r="J2067" s="54" t="s">
        <v>61</v>
      </c>
    </row>
    <row r="2068" spans="1:10" ht="12.75" customHeight="1" x14ac:dyDescent="0.35">
      <c r="A2068" s="428" t="s">
        <v>903</v>
      </c>
      <c r="B2068" s="429">
        <v>45</v>
      </c>
      <c r="C2068" s="428" t="s">
        <v>902</v>
      </c>
      <c r="D2068" s="428" t="s">
        <v>5291</v>
      </c>
      <c r="E2068" s="54" t="s">
        <v>5292</v>
      </c>
      <c r="F2068" s="54" t="s">
        <v>1121</v>
      </c>
      <c r="G2068" s="54">
        <v>16</v>
      </c>
      <c r="H2068" s="54">
        <v>49</v>
      </c>
      <c r="I2068" s="54" t="s">
        <v>43</v>
      </c>
      <c r="J2068" s="54" t="s">
        <v>60</v>
      </c>
    </row>
    <row r="2069" spans="1:10" ht="12.75" customHeight="1" x14ac:dyDescent="0.35">
      <c r="A2069" s="428" t="s">
        <v>903</v>
      </c>
      <c r="B2069" s="429">
        <v>46</v>
      </c>
      <c r="C2069" s="428" t="s">
        <v>902</v>
      </c>
      <c r="D2069" s="428" t="s">
        <v>5293</v>
      </c>
      <c r="E2069" s="54" t="s">
        <v>5294</v>
      </c>
      <c r="F2069" s="54" t="s">
        <v>1121</v>
      </c>
      <c r="G2069" s="54">
        <v>24</v>
      </c>
      <c r="H2069" s="54">
        <v>0</v>
      </c>
      <c r="I2069" s="54" t="s">
        <v>44</v>
      </c>
      <c r="J2069" s="54" t="s">
        <v>61</v>
      </c>
    </row>
    <row r="2070" spans="1:10" ht="12.75" customHeight="1" x14ac:dyDescent="0.35">
      <c r="A2070" s="428" t="s">
        <v>903</v>
      </c>
      <c r="B2070" s="429">
        <v>47</v>
      </c>
      <c r="C2070" s="428" t="s">
        <v>902</v>
      </c>
      <c r="D2070" s="428" t="s">
        <v>5295</v>
      </c>
      <c r="E2070" s="54" t="s">
        <v>5296</v>
      </c>
      <c r="F2070" s="54" t="s">
        <v>1121</v>
      </c>
      <c r="G2070" s="54">
        <v>39</v>
      </c>
      <c r="H2070" s="54">
        <v>0</v>
      </c>
      <c r="I2070" s="54" t="s">
        <v>44</v>
      </c>
      <c r="J2070" s="54" t="s">
        <v>61</v>
      </c>
    </row>
    <row r="2071" spans="1:10" ht="12.75" customHeight="1" x14ac:dyDescent="0.35">
      <c r="A2071" s="428" t="s">
        <v>903</v>
      </c>
      <c r="B2071" s="429">
        <v>48</v>
      </c>
      <c r="C2071" s="428" t="s">
        <v>902</v>
      </c>
      <c r="D2071" s="428" t="s">
        <v>5297</v>
      </c>
      <c r="E2071" s="54" t="s">
        <v>5298</v>
      </c>
      <c r="F2071" s="54" t="s">
        <v>1121</v>
      </c>
      <c r="G2071" s="54">
        <v>14</v>
      </c>
      <c r="H2071" s="54">
        <v>0</v>
      </c>
      <c r="I2071" s="54" t="s">
        <v>44</v>
      </c>
      <c r="J2071" s="54" t="s">
        <v>61</v>
      </c>
    </row>
    <row r="2072" spans="1:10" ht="12.75" customHeight="1" x14ac:dyDescent="0.35">
      <c r="A2072" s="428" t="s">
        <v>903</v>
      </c>
      <c r="B2072" s="429">
        <v>49</v>
      </c>
      <c r="C2072" s="428" t="s">
        <v>902</v>
      </c>
      <c r="D2072" s="428" t="s">
        <v>5299</v>
      </c>
      <c r="E2072" s="54" t="s">
        <v>5300</v>
      </c>
      <c r="F2072" s="54" t="s">
        <v>1121</v>
      </c>
      <c r="G2072" s="54">
        <v>16</v>
      </c>
      <c r="H2072" s="54">
        <v>49</v>
      </c>
      <c r="I2072" s="54" t="s">
        <v>43</v>
      </c>
      <c r="J2072" s="54" t="s">
        <v>60</v>
      </c>
    </row>
    <row r="2073" spans="1:10" ht="12.75" customHeight="1" x14ac:dyDescent="0.35">
      <c r="A2073" s="428" t="s">
        <v>903</v>
      </c>
      <c r="B2073" s="429">
        <v>50</v>
      </c>
      <c r="C2073" s="428" t="s">
        <v>902</v>
      </c>
      <c r="D2073" s="428" t="s">
        <v>5301</v>
      </c>
      <c r="E2073" s="54" t="s">
        <v>5302</v>
      </c>
      <c r="F2073" s="54" t="s">
        <v>1121</v>
      </c>
      <c r="G2073" s="54">
        <v>17</v>
      </c>
      <c r="H2073" s="54">
        <v>0</v>
      </c>
      <c r="I2073" s="54" t="s">
        <v>44</v>
      </c>
      <c r="J2073" s="54" t="s">
        <v>61</v>
      </c>
    </row>
    <row r="2074" spans="1:10" ht="12.75" customHeight="1" x14ac:dyDescent="0.35">
      <c r="A2074" s="428" t="s">
        <v>903</v>
      </c>
      <c r="B2074" s="429">
        <v>51</v>
      </c>
      <c r="C2074" s="428" t="s">
        <v>902</v>
      </c>
      <c r="D2074" s="428" t="s">
        <v>5303</v>
      </c>
      <c r="E2074" s="54" t="s">
        <v>5304</v>
      </c>
      <c r="F2074" s="54" t="s">
        <v>1121</v>
      </c>
      <c r="G2074" s="54">
        <v>28</v>
      </c>
      <c r="H2074" s="54">
        <v>37</v>
      </c>
      <c r="I2074" s="54" t="s">
        <v>43</v>
      </c>
      <c r="J2074" s="54" t="s">
        <v>60</v>
      </c>
    </row>
    <row r="2075" spans="1:10" ht="12.75" customHeight="1" x14ac:dyDescent="0.35">
      <c r="A2075" s="428" t="s">
        <v>903</v>
      </c>
      <c r="B2075" s="429">
        <v>52</v>
      </c>
      <c r="C2075" s="428" t="s">
        <v>902</v>
      </c>
      <c r="D2075" s="428" t="s">
        <v>5305</v>
      </c>
      <c r="E2075" s="54" t="s">
        <v>5306</v>
      </c>
      <c r="F2075" s="54" t="s">
        <v>1140</v>
      </c>
      <c r="G2075" s="54">
        <v>12.2</v>
      </c>
      <c r="H2075" s="54">
        <v>0</v>
      </c>
      <c r="I2075" s="54" t="s">
        <v>43</v>
      </c>
      <c r="J2075" s="54" t="s">
        <v>60</v>
      </c>
    </row>
    <row r="2076" spans="1:10" ht="12.75" customHeight="1" x14ac:dyDescent="0.35">
      <c r="A2076" s="428" t="s">
        <v>903</v>
      </c>
      <c r="B2076" s="429">
        <v>53</v>
      </c>
      <c r="C2076" s="428" t="s">
        <v>902</v>
      </c>
      <c r="D2076" s="428" t="s">
        <v>5307</v>
      </c>
      <c r="E2076" s="54" t="s">
        <v>5308</v>
      </c>
      <c r="F2076" s="54" t="s">
        <v>1140</v>
      </c>
      <c r="G2076" s="54">
        <v>12.1</v>
      </c>
      <c r="H2076" s="54">
        <v>0</v>
      </c>
      <c r="I2076" s="54" t="s">
        <v>43</v>
      </c>
      <c r="J2076" s="54" t="s">
        <v>60</v>
      </c>
    </row>
    <row r="2077" spans="1:10" ht="12.75" customHeight="1" x14ac:dyDescent="0.35">
      <c r="A2077" s="428" t="s">
        <v>903</v>
      </c>
      <c r="B2077" s="429">
        <v>54</v>
      </c>
      <c r="C2077" s="428" t="s">
        <v>902</v>
      </c>
      <c r="D2077" s="428" t="s">
        <v>5309</v>
      </c>
      <c r="E2077" s="54" t="s">
        <v>5310</v>
      </c>
      <c r="F2077" s="54" t="s">
        <v>1140</v>
      </c>
      <c r="G2077" s="54">
        <v>14.2</v>
      </c>
      <c r="H2077" s="54">
        <v>0</v>
      </c>
      <c r="I2077" s="54" t="s">
        <v>43</v>
      </c>
      <c r="J2077" s="54" t="s">
        <v>60</v>
      </c>
    </row>
    <row r="2078" spans="1:10" ht="12.75" customHeight="1" x14ac:dyDescent="0.35">
      <c r="A2078" s="428" t="s">
        <v>1005</v>
      </c>
      <c r="B2078" s="429">
        <v>1</v>
      </c>
      <c r="C2078" s="428" t="s">
        <v>1004</v>
      </c>
      <c r="D2078" s="428" t="s">
        <v>5311</v>
      </c>
      <c r="E2078" s="54" t="s">
        <v>3496</v>
      </c>
      <c r="F2078" s="54" t="s">
        <v>1121</v>
      </c>
      <c r="G2078" s="54">
        <v>45.5</v>
      </c>
      <c r="H2078" s="54">
        <v>0</v>
      </c>
      <c r="I2078" s="54" t="s">
        <v>43</v>
      </c>
      <c r="J2078" s="54" t="s">
        <v>60</v>
      </c>
    </row>
    <row r="2079" spans="1:10" ht="12.75" customHeight="1" x14ac:dyDescent="0.35">
      <c r="A2079" s="428" t="s">
        <v>1005</v>
      </c>
      <c r="B2079" s="429">
        <v>2</v>
      </c>
      <c r="C2079" s="428" t="s">
        <v>1004</v>
      </c>
      <c r="D2079" s="428" t="s">
        <v>5312</v>
      </c>
      <c r="E2079" s="54" t="s">
        <v>5313</v>
      </c>
      <c r="F2079" s="54" t="s">
        <v>1121</v>
      </c>
      <c r="G2079" s="54">
        <v>36</v>
      </c>
      <c r="H2079" s="54">
        <v>0</v>
      </c>
      <c r="I2079" s="54" t="s">
        <v>43</v>
      </c>
      <c r="J2079" s="54" t="s">
        <v>60</v>
      </c>
    </row>
    <row r="2080" spans="1:10" ht="12.75" customHeight="1" x14ac:dyDescent="0.35">
      <c r="A2080" s="428" t="s">
        <v>1005</v>
      </c>
      <c r="B2080" s="429">
        <v>3</v>
      </c>
      <c r="C2080" s="428" t="s">
        <v>1004</v>
      </c>
      <c r="D2080" s="428" t="s">
        <v>5314</v>
      </c>
      <c r="E2080" s="54" t="s">
        <v>5315</v>
      </c>
      <c r="F2080" s="54" t="s">
        <v>1121</v>
      </c>
      <c r="G2080" s="54">
        <v>23</v>
      </c>
      <c r="H2080" s="54">
        <v>0</v>
      </c>
      <c r="I2080" s="54" t="s">
        <v>43</v>
      </c>
      <c r="J2080" s="54" t="s">
        <v>60</v>
      </c>
    </row>
    <row r="2081" spans="1:10" ht="12.75" customHeight="1" x14ac:dyDescent="0.35">
      <c r="A2081" s="428" t="s">
        <v>1005</v>
      </c>
      <c r="B2081" s="429">
        <v>4</v>
      </c>
      <c r="C2081" s="428" t="s">
        <v>1004</v>
      </c>
      <c r="D2081" s="428" t="s">
        <v>5316</v>
      </c>
      <c r="E2081" s="54" t="s">
        <v>1253</v>
      </c>
      <c r="F2081" s="54" t="s">
        <v>1121</v>
      </c>
      <c r="G2081" s="54">
        <v>49.5</v>
      </c>
      <c r="H2081" s="54">
        <v>0</v>
      </c>
      <c r="I2081" s="54" t="s">
        <v>43</v>
      </c>
      <c r="J2081" s="54" t="s">
        <v>60</v>
      </c>
    </row>
    <row r="2082" spans="1:10" ht="12.75" customHeight="1" x14ac:dyDescent="0.35">
      <c r="A2082" s="428" t="s">
        <v>1005</v>
      </c>
      <c r="B2082" s="429">
        <v>5</v>
      </c>
      <c r="C2082" s="428" t="s">
        <v>1004</v>
      </c>
      <c r="D2082" s="428" t="s">
        <v>5317</v>
      </c>
      <c r="E2082" s="54" t="s">
        <v>5318</v>
      </c>
      <c r="F2082" s="54" t="s">
        <v>1121</v>
      </c>
      <c r="G2082" s="54">
        <v>28</v>
      </c>
      <c r="H2082" s="54">
        <v>0</v>
      </c>
      <c r="I2082" s="54" t="s">
        <v>43</v>
      </c>
      <c r="J2082" s="54" t="s">
        <v>60</v>
      </c>
    </row>
    <row r="2083" spans="1:10" ht="12.75" customHeight="1" x14ac:dyDescent="0.35">
      <c r="A2083" s="428" t="s">
        <v>1005</v>
      </c>
      <c r="B2083" s="429">
        <v>6</v>
      </c>
      <c r="C2083" s="428" t="s">
        <v>1004</v>
      </c>
      <c r="D2083" s="428" t="s">
        <v>5319</v>
      </c>
      <c r="E2083" s="54" t="s">
        <v>5320</v>
      </c>
      <c r="F2083" s="54" t="s">
        <v>1121</v>
      </c>
      <c r="G2083" s="54">
        <v>45</v>
      </c>
      <c r="H2083" s="54">
        <v>0</v>
      </c>
      <c r="I2083" s="54" t="s">
        <v>43</v>
      </c>
      <c r="J2083" s="54" t="s">
        <v>60</v>
      </c>
    </row>
    <row r="2084" spans="1:10" ht="12.75" customHeight="1" x14ac:dyDescent="0.35">
      <c r="A2084" s="428" t="s">
        <v>1005</v>
      </c>
      <c r="B2084" s="429">
        <v>7</v>
      </c>
      <c r="C2084" s="428" t="s">
        <v>1004</v>
      </c>
      <c r="D2084" s="428" t="s">
        <v>5321</v>
      </c>
      <c r="E2084" s="54" t="s">
        <v>5322</v>
      </c>
      <c r="F2084" s="54" t="s">
        <v>1121</v>
      </c>
      <c r="G2084" s="54">
        <v>30</v>
      </c>
      <c r="H2084" s="54">
        <v>0</v>
      </c>
      <c r="I2084" s="54" t="s">
        <v>43</v>
      </c>
      <c r="J2084" s="54" t="s">
        <v>60</v>
      </c>
    </row>
    <row r="2085" spans="1:10" ht="12.75" customHeight="1" x14ac:dyDescent="0.35">
      <c r="A2085" s="428" t="s">
        <v>1005</v>
      </c>
      <c r="B2085" s="429">
        <v>8</v>
      </c>
      <c r="C2085" s="428" t="s">
        <v>1004</v>
      </c>
      <c r="D2085" s="428" t="s">
        <v>5323</v>
      </c>
      <c r="E2085" s="54" t="s">
        <v>5324</v>
      </c>
      <c r="F2085" s="54" t="s">
        <v>1121</v>
      </c>
      <c r="G2085" s="54">
        <v>26</v>
      </c>
      <c r="H2085" s="54">
        <v>0</v>
      </c>
      <c r="I2085" s="54" t="s">
        <v>43</v>
      </c>
      <c r="J2085" s="54" t="s">
        <v>60</v>
      </c>
    </row>
    <row r="2086" spans="1:10" ht="12.75" customHeight="1" x14ac:dyDescent="0.35">
      <c r="A2086" s="428" t="s">
        <v>1005</v>
      </c>
      <c r="B2086" s="429">
        <v>9</v>
      </c>
      <c r="C2086" s="428" t="s">
        <v>1004</v>
      </c>
      <c r="D2086" s="428" t="s">
        <v>5325</v>
      </c>
      <c r="E2086" s="54" t="s">
        <v>5326</v>
      </c>
      <c r="F2086" s="54" t="s">
        <v>1121</v>
      </c>
      <c r="G2086" s="54">
        <v>28</v>
      </c>
      <c r="H2086" s="54">
        <v>0</v>
      </c>
      <c r="I2086" s="54" t="s">
        <v>43</v>
      </c>
      <c r="J2086" s="54" t="s">
        <v>60</v>
      </c>
    </row>
    <row r="2087" spans="1:10" ht="12.75" customHeight="1" x14ac:dyDescent="0.35">
      <c r="A2087" s="428" t="s">
        <v>1005</v>
      </c>
      <c r="B2087" s="429">
        <v>10</v>
      </c>
      <c r="C2087" s="428" t="s">
        <v>1004</v>
      </c>
      <c r="D2087" s="428" t="s">
        <v>5327</v>
      </c>
      <c r="E2087" s="54" t="s">
        <v>5328</v>
      </c>
      <c r="F2087" s="54" t="s">
        <v>1121</v>
      </c>
      <c r="G2087" s="54">
        <v>16</v>
      </c>
      <c r="H2087" s="54">
        <v>0</v>
      </c>
      <c r="I2087" s="54" t="s">
        <v>43</v>
      </c>
      <c r="J2087" s="54" t="s">
        <v>60</v>
      </c>
    </row>
    <row r="2088" spans="1:10" ht="12.75" customHeight="1" x14ac:dyDescent="0.35">
      <c r="A2088" s="428" t="s">
        <v>1005</v>
      </c>
      <c r="B2088" s="429">
        <v>11</v>
      </c>
      <c r="C2088" s="428" t="s">
        <v>1004</v>
      </c>
      <c r="D2088" s="428" t="s">
        <v>5329</v>
      </c>
      <c r="E2088" s="54" t="s">
        <v>5330</v>
      </c>
      <c r="F2088" s="54" t="s">
        <v>1121</v>
      </c>
      <c r="G2088" s="54">
        <v>25</v>
      </c>
      <c r="H2088" s="54">
        <v>0</v>
      </c>
      <c r="I2088" s="54" t="s">
        <v>43</v>
      </c>
      <c r="J2088" s="54" t="s">
        <v>60</v>
      </c>
    </row>
    <row r="2089" spans="1:10" ht="12.75" customHeight="1" x14ac:dyDescent="0.35">
      <c r="A2089" s="428" t="s">
        <v>1005</v>
      </c>
      <c r="B2089" s="429">
        <v>12</v>
      </c>
      <c r="C2089" s="428" t="s">
        <v>1004</v>
      </c>
      <c r="D2089" s="428" t="s">
        <v>5331</v>
      </c>
      <c r="E2089" s="54" t="s">
        <v>1262</v>
      </c>
      <c r="F2089" s="54" t="s">
        <v>1121</v>
      </c>
      <c r="G2089" s="54">
        <v>22</v>
      </c>
      <c r="H2089" s="54">
        <v>0</v>
      </c>
      <c r="I2089" s="54" t="s">
        <v>43</v>
      </c>
      <c r="J2089" s="54" t="s">
        <v>60</v>
      </c>
    </row>
    <row r="2090" spans="1:10" ht="12.75" customHeight="1" x14ac:dyDescent="0.35">
      <c r="A2090" s="428" t="s">
        <v>1005</v>
      </c>
      <c r="B2090" s="429">
        <v>13</v>
      </c>
      <c r="C2090" s="428" t="s">
        <v>1004</v>
      </c>
      <c r="D2090" s="428" t="s">
        <v>5332</v>
      </c>
      <c r="E2090" s="54" t="s">
        <v>5333</v>
      </c>
      <c r="F2090" s="54" t="s">
        <v>1121</v>
      </c>
      <c r="G2090" s="54">
        <v>46</v>
      </c>
      <c r="H2090" s="54">
        <v>0</v>
      </c>
      <c r="I2090" s="54" t="s">
        <v>43</v>
      </c>
      <c r="J2090" s="54" t="s">
        <v>60</v>
      </c>
    </row>
    <row r="2091" spans="1:10" ht="12.75" customHeight="1" x14ac:dyDescent="0.35">
      <c r="A2091" s="428" t="s">
        <v>1005</v>
      </c>
      <c r="B2091" s="429">
        <v>14</v>
      </c>
      <c r="C2091" s="428" t="s">
        <v>1004</v>
      </c>
      <c r="D2091" s="428" t="s">
        <v>5334</v>
      </c>
      <c r="E2091" s="54" t="s">
        <v>5335</v>
      </c>
      <c r="F2091" s="54" t="s">
        <v>1121</v>
      </c>
      <c r="G2091" s="54">
        <v>24</v>
      </c>
      <c r="H2091" s="54">
        <v>0</v>
      </c>
      <c r="I2091" s="54" t="s">
        <v>43</v>
      </c>
      <c r="J2091" s="54" t="s">
        <v>60</v>
      </c>
    </row>
    <row r="2092" spans="1:10" ht="12.75" customHeight="1" x14ac:dyDescent="0.35">
      <c r="A2092" s="428" t="s">
        <v>1005</v>
      </c>
      <c r="B2092" s="429">
        <v>15</v>
      </c>
      <c r="C2092" s="428" t="s">
        <v>1004</v>
      </c>
      <c r="D2092" s="428" t="s">
        <v>5336</v>
      </c>
      <c r="E2092" s="54" t="s">
        <v>5337</v>
      </c>
      <c r="F2092" s="54" t="s">
        <v>1121</v>
      </c>
      <c r="G2092" s="54">
        <v>46</v>
      </c>
      <c r="H2092" s="54">
        <v>0</v>
      </c>
      <c r="I2092" s="54" t="s">
        <v>43</v>
      </c>
      <c r="J2092" s="54" t="s">
        <v>60</v>
      </c>
    </row>
    <row r="2093" spans="1:10" ht="12.75" customHeight="1" x14ac:dyDescent="0.35">
      <c r="A2093" s="428" t="s">
        <v>1005</v>
      </c>
      <c r="B2093" s="429">
        <v>16</v>
      </c>
      <c r="C2093" s="428" t="s">
        <v>1004</v>
      </c>
      <c r="D2093" s="428" t="s">
        <v>5338</v>
      </c>
      <c r="E2093" s="54" t="s">
        <v>5339</v>
      </c>
      <c r="F2093" s="54" t="s">
        <v>1121</v>
      </c>
      <c r="G2093" s="54">
        <v>30</v>
      </c>
      <c r="H2093" s="54">
        <v>0</v>
      </c>
      <c r="I2093" s="54" t="s">
        <v>43</v>
      </c>
      <c r="J2093" s="54" t="s">
        <v>60</v>
      </c>
    </row>
    <row r="2094" spans="1:10" ht="12.75" customHeight="1" x14ac:dyDescent="0.35">
      <c r="A2094" s="428" t="s">
        <v>1005</v>
      </c>
      <c r="B2094" s="429">
        <v>17</v>
      </c>
      <c r="C2094" s="428" t="s">
        <v>1004</v>
      </c>
      <c r="D2094" s="428" t="s">
        <v>5340</v>
      </c>
      <c r="E2094" s="54" t="s">
        <v>5341</v>
      </c>
      <c r="F2094" s="54" t="s">
        <v>1121</v>
      </c>
      <c r="G2094" s="54">
        <v>42</v>
      </c>
      <c r="H2094" s="54">
        <v>0</v>
      </c>
      <c r="I2094" s="54" t="s">
        <v>43</v>
      </c>
      <c r="J2094" s="54" t="s">
        <v>60</v>
      </c>
    </row>
    <row r="2095" spans="1:10" ht="12.75" customHeight="1" x14ac:dyDescent="0.35">
      <c r="A2095" s="428" t="s">
        <v>1005</v>
      </c>
      <c r="B2095" s="429">
        <v>18</v>
      </c>
      <c r="C2095" s="428" t="s">
        <v>1004</v>
      </c>
      <c r="D2095" s="428" t="s">
        <v>5342</v>
      </c>
      <c r="E2095" s="54" t="s">
        <v>5343</v>
      </c>
      <c r="F2095" s="54" t="s">
        <v>1121</v>
      </c>
      <c r="G2095" s="54">
        <v>30</v>
      </c>
      <c r="H2095" s="54">
        <v>0</v>
      </c>
      <c r="I2095" s="54" t="s">
        <v>43</v>
      </c>
      <c r="J2095" s="54" t="s">
        <v>60</v>
      </c>
    </row>
    <row r="2096" spans="1:10" ht="12.75" customHeight="1" x14ac:dyDescent="0.35">
      <c r="A2096" s="428" t="s">
        <v>1005</v>
      </c>
      <c r="B2096" s="429">
        <v>19</v>
      </c>
      <c r="C2096" s="428" t="s">
        <v>1004</v>
      </c>
      <c r="D2096" s="428" t="s">
        <v>5344</v>
      </c>
      <c r="E2096" s="54" t="s">
        <v>5345</v>
      </c>
      <c r="F2096" s="54" t="s">
        <v>1121</v>
      </c>
      <c r="G2096" s="54">
        <v>42</v>
      </c>
      <c r="H2096" s="54">
        <v>0</v>
      </c>
      <c r="I2096" s="54" t="s">
        <v>43</v>
      </c>
      <c r="J2096" s="54" t="s">
        <v>60</v>
      </c>
    </row>
    <row r="2097" spans="1:10" ht="12.75" customHeight="1" x14ac:dyDescent="0.35">
      <c r="A2097" s="428" t="s">
        <v>1005</v>
      </c>
      <c r="B2097" s="429">
        <v>20</v>
      </c>
      <c r="C2097" s="428" t="s">
        <v>1004</v>
      </c>
      <c r="D2097" s="428" t="s">
        <v>5346</v>
      </c>
      <c r="E2097" s="54" t="s">
        <v>1140</v>
      </c>
      <c r="F2097" s="54" t="s">
        <v>1140</v>
      </c>
      <c r="G2097" s="54">
        <v>19</v>
      </c>
      <c r="H2097" s="54">
        <v>0</v>
      </c>
      <c r="I2097" s="54" t="s">
        <v>43</v>
      </c>
      <c r="J2097" s="54" t="s">
        <v>60</v>
      </c>
    </row>
    <row r="2098" spans="1:10" ht="12.75" customHeight="1" x14ac:dyDescent="0.35">
      <c r="A2098" s="428" t="s">
        <v>1005</v>
      </c>
      <c r="B2098" s="429">
        <v>21</v>
      </c>
      <c r="C2098" s="428" t="s">
        <v>1004</v>
      </c>
      <c r="D2098" s="428" t="s">
        <v>5347</v>
      </c>
      <c r="E2098" s="54" t="s">
        <v>5348</v>
      </c>
      <c r="F2098" s="54" t="s">
        <v>1121</v>
      </c>
      <c r="G2098" s="54">
        <v>4</v>
      </c>
      <c r="H2098" s="54">
        <v>0</v>
      </c>
      <c r="I2098" s="54" t="s">
        <v>44</v>
      </c>
      <c r="J2098" s="54" t="s">
        <v>61</v>
      </c>
    </row>
    <row r="2099" spans="1:10" ht="12.75" customHeight="1" x14ac:dyDescent="0.35">
      <c r="A2099" s="428" t="s">
        <v>1005</v>
      </c>
      <c r="B2099" s="429">
        <v>22</v>
      </c>
      <c r="C2099" s="428" t="s">
        <v>1004</v>
      </c>
      <c r="D2099" s="428" t="s">
        <v>5349</v>
      </c>
      <c r="E2099" s="54" t="s">
        <v>5350</v>
      </c>
      <c r="F2099" s="54" t="s">
        <v>1121</v>
      </c>
      <c r="G2099" s="54">
        <v>6.3</v>
      </c>
      <c r="H2099" s="54">
        <v>0</v>
      </c>
      <c r="I2099" s="54" t="s">
        <v>44</v>
      </c>
      <c r="J2099" s="54" t="s">
        <v>61</v>
      </c>
    </row>
    <row r="2100" spans="1:10" ht="12.75" customHeight="1" x14ac:dyDescent="0.35">
      <c r="A2100" s="428" t="s">
        <v>1005</v>
      </c>
      <c r="B2100" s="429">
        <v>23</v>
      </c>
      <c r="C2100" s="428" t="s">
        <v>1004</v>
      </c>
      <c r="D2100" s="428" t="s">
        <v>5351</v>
      </c>
      <c r="E2100" s="54" t="s">
        <v>5352</v>
      </c>
      <c r="F2100" s="54" t="s">
        <v>1121</v>
      </c>
      <c r="G2100" s="54">
        <v>8</v>
      </c>
      <c r="H2100" s="54">
        <v>0</v>
      </c>
      <c r="I2100" s="54" t="s">
        <v>1887</v>
      </c>
      <c r="J2100" s="54" t="s">
        <v>61</v>
      </c>
    </row>
    <row r="2101" spans="1:10" ht="12.75" customHeight="1" x14ac:dyDescent="0.35">
      <c r="A2101" s="428" t="s">
        <v>1005</v>
      </c>
      <c r="B2101" s="429">
        <v>24</v>
      </c>
      <c r="C2101" s="428" t="s">
        <v>1004</v>
      </c>
      <c r="D2101" s="428" t="s">
        <v>5353</v>
      </c>
      <c r="E2101" s="54" t="s">
        <v>5354</v>
      </c>
      <c r="F2101" s="54" t="s">
        <v>1121</v>
      </c>
      <c r="G2101" s="54">
        <v>4</v>
      </c>
      <c r="H2101" s="54">
        <v>0</v>
      </c>
      <c r="I2101" s="54" t="s">
        <v>1887</v>
      </c>
      <c r="J2101" s="54" t="s">
        <v>61</v>
      </c>
    </row>
    <row r="2102" spans="1:10" ht="12.75" customHeight="1" x14ac:dyDescent="0.35">
      <c r="A2102" s="428" t="s">
        <v>710</v>
      </c>
      <c r="B2102" s="429">
        <v>1</v>
      </c>
      <c r="C2102" s="428" t="s">
        <v>3</v>
      </c>
      <c r="D2102" s="428" t="s">
        <v>5355</v>
      </c>
      <c r="E2102" s="54" t="s">
        <v>5356</v>
      </c>
      <c r="F2102" s="54" t="s">
        <v>1121</v>
      </c>
      <c r="G2102" s="54">
        <v>72</v>
      </c>
      <c r="H2102" s="54">
        <v>0</v>
      </c>
      <c r="I2102" s="54" t="s">
        <v>43</v>
      </c>
      <c r="J2102" s="54" t="s">
        <v>60</v>
      </c>
    </row>
    <row r="2103" spans="1:10" ht="12.75" customHeight="1" x14ac:dyDescent="0.35">
      <c r="A2103" s="428" t="s">
        <v>710</v>
      </c>
      <c r="B2103" s="429">
        <v>2</v>
      </c>
      <c r="C2103" s="428" t="s">
        <v>3</v>
      </c>
      <c r="D2103" s="428" t="s">
        <v>5357</v>
      </c>
      <c r="E2103" s="54" t="s">
        <v>5358</v>
      </c>
      <c r="F2103" s="54" t="s">
        <v>1121</v>
      </c>
      <c r="G2103" s="54">
        <v>56</v>
      </c>
      <c r="H2103" s="54">
        <v>0</v>
      </c>
      <c r="I2103" s="54" t="s">
        <v>43</v>
      </c>
      <c r="J2103" s="54" t="s">
        <v>60</v>
      </c>
    </row>
    <row r="2104" spans="1:10" ht="12.75" customHeight="1" x14ac:dyDescent="0.35">
      <c r="A2104" s="428" t="s">
        <v>710</v>
      </c>
      <c r="B2104" s="429">
        <v>3</v>
      </c>
      <c r="C2104" s="428" t="s">
        <v>3</v>
      </c>
      <c r="D2104" s="428" t="s">
        <v>5359</v>
      </c>
      <c r="E2104" s="54" t="s">
        <v>5360</v>
      </c>
      <c r="F2104" s="54" t="s">
        <v>1121</v>
      </c>
      <c r="G2104" s="54">
        <v>28</v>
      </c>
      <c r="H2104" s="54">
        <v>0</v>
      </c>
      <c r="I2104" s="54" t="s">
        <v>43</v>
      </c>
      <c r="J2104" s="54" t="s">
        <v>60</v>
      </c>
    </row>
    <row r="2105" spans="1:10" ht="12.75" customHeight="1" x14ac:dyDescent="0.35">
      <c r="A2105" s="428" t="s">
        <v>710</v>
      </c>
      <c r="B2105" s="429">
        <v>4</v>
      </c>
      <c r="C2105" s="428" t="s">
        <v>3</v>
      </c>
      <c r="D2105" s="428" t="s">
        <v>5361</v>
      </c>
      <c r="E2105" s="54" t="s">
        <v>5362</v>
      </c>
      <c r="F2105" s="54" t="s">
        <v>1121</v>
      </c>
      <c r="G2105" s="54">
        <v>35.5</v>
      </c>
      <c r="H2105" s="54">
        <v>0</v>
      </c>
      <c r="I2105" s="54" t="s">
        <v>44</v>
      </c>
      <c r="J2105" s="54" t="s">
        <v>60</v>
      </c>
    </row>
    <row r="2106" spans="1:10" ht="12.75" customHeight="1" x14ac:dyDescent="0.35">
      <c r="A2106" s="428" t="s">
        <v>710</v>
      </c>
      <c r="B2106" s="429">
        <v>5</v>
      </c>
      <c r="C2106" s="428" t="s">
        <v>3</v>
      </c>
      <c r="D2106" s="428" t="s">
        <v>5363</v>
      </c>
      <c r="E2106" s="54" t="s">
        <v>5364</v>
      </c>
      <c r="F2106" s="54" t="s">
        <v>1121</v>
      </c>
      <c r="G2106" s="54">
        <v>30</v>
      </c>
      <c r="H2106" s="54">
        <v>0</v>
      </c>
      <c r="I2106" s="54" t="s">
        <v>43</v>
      </c>
      <c r="J2106" s="54" t="s">
        <v>60</v>
      </c>
    </row>
    <row r="2107" spans="1:10" ht="12.75" customHeight="1" x14ac:dyDescent="0.35">
      <c r="A2107" s="428" t="s">
        <v>710</v>
      </c>
      <c r="B2107" s="429">
        <v>6</v>
      </c>
      <c r="C2107" s="428" t="s">
        <v>3</v>
      </c>
      <c r="D2107" s="428" t="s">
        <v>5365</v>
      </c>
      <c r="E2107" s="54" t="s">
        <v>5366</v>
      </c>
      <c r="F2107" s="54" t="s">
        <v>1121</v>
      </c>
      <c r="G2107" s="54">
        <v>36</v>
      </c>
      <c r="H2107" s="54">
        <v>0</v>
      </c>
      <c r="I2107" s="54" t="s">
        <v>43</v>
      </c>
      <c r="J2107" s="54" t="s">
        <v>60</v>
      </c>
    </row>
    <row r="2108" spans="1:10" ht="12.75" customHeight="1" x14ac:dyDescent="0.35">
      <c r="A2108" s="428" t="s">
        <v>725</v>
      </c>
      <c r="B2108" s="429">
        <v>1</v>
      </c>
      <c r="C2108" s="428" t="s">
        <v>724</v>
      </c>
      <c r="D2108" s="428" t="s">
        <v>5367</v>
      </c>
      <c r="E2108" s="54" t="s">
        <v>1195</v>
      </c>
      <c r="F2108" s="54" t="s">
        <v>1121</v>
      </c>
      <c r="G2108" s="54">
        <v>41</v>
      </c>
      <c r="H2108" s="54">
        <v>0</v>
      </c>
      <c r="I2108" s="54" t="s">
        <v>43</v>
      </c>
      <c r="J2108" s="54" t="s">
        <v>60</v>
      </c>
    </row>
    <row r="2109" spans="1:10" ht="12.75" customHeight="1" x14ac:dyDescent="0.35">
      <c r="A2109" s="428" t="s">
        <v>725</v>
      </c>
      <c r="B2109" s="429">
        <v>2</v>
      </c>
      <c r="C2109" s="428" t="s">
        <v>724</v>
      </c>
      <c r="D2109" s="428" t="s">
        <v>5368</v>
      </c>
      <c r="E2109" s="54" t="s">
        <v>5369</v>
      </c>
      <c r="F2109" s="54" t="s">
        <v>1121</v>
      </c>
      <c r="G2109" s="54">
        <v>28</v>
      </c>
      <c r="H2109" s="54">
        <v>0</v>
      </c>
      <c r="I2109" s="54" t="s">
        <v>43</v>
      </c>
      <c r="J2109" s="54" t="s">
        <v>60</v>
      </c>
    </row>
    <row r="2110" spans="1:10" ht="12.75" customHeight="1" x14ac:dyDescent="0.35">
      <c r="A2110" s="428" t="s">
        <v>725</v>
      </c>
      <c r="B2110" s="429">
        <v>3</v>
      </c>
      <c r="C2110" s="428" t="s">
        <v>724</v>
      </c>
      <c r="D2110" s="428" t="s">
        <v>5370</v>
      </c>
      <c r="E2110" s="54" t="s">
        <v>5371</v>
      </c>
      <c r="F2110" s="54" t="s">
        <v>1121</v>
      </c>
      <c r="G2110" s="54">
        <v>16</v>
      </c>
      <c r="H2110" s="54">
        <v>0</v>
      </c>
      <c r="I2110" s="54" t="s">
        <v>44</v>
      </c>
      <c r="J2110" s="54" t="s">
        <v>60</v>
      </c>
    </row>
    <row r="2111" spans="1:10" ht="12.75" customHeight="1" x14ac:dyDescent="0.35">
      <c r="A2111" s="428" t="s">
        <v>725</v>
      </c>
      <c r="B2111" s="429">
        <v>4</v>
      </c>
      <c r="C2111" s="428" t="s">
        <v>724</v>
      </c>
      <c r="D2111" s="428" t="s">
        <v>5372</v>
      </c>
      <c r="E2111" s="54" t="s">
        <v>5373</v>
      </c>
      <c r="F2111" s="54" t="s">
        <v>1121</v>
      </c>
      <c r="G2111" s="54">
        <v>16.5</v>
      </c>
      <c r="H2111" s="54">
        <v>0</v>
      </c>
      <c r="I2111" s="54" t="s">
        <v>44</v>
      </c>
      <c r="J2111" s="54" t="s">
        <v>60</v>
      </c>
    </row>
    <row r="2112" spans="1:10" ht="12.75" customHeight="1" x14ac:dyDescent="0.35">
      <c r="A2112" s="428" t="s">
        <v>725</v>
      </c>
      <c r="B2112" s="429">
        <v>5</v>
      </c>
      <c r="C2112" s="428" t="s">
        <v>724</v>
      </c>
      <c r="D2112" s="428" t="s">
        <v>5374</v>
      </c>
      <c r="E2112" s="54" t="s">
        <v>5375</v>
      </c>
      <c r="F2112" s="54" t="s">
        <v>1121</v>
      </c>
      <c r="G2112" s="54">
        <v>22</v>
      </c>
      <c r="H2112" s="54">
        <v>0</v>
      </c>
      <c r="I2112" s="54" t="s">
        <v>45</v>
      </c>
      <c r="J2112" s="54" t="s">
        <v>60</v>
      </c>
    </row>
    <row r="2113" spans="1:10" ht="12.75" customHeight="1" x14ac:dyDescent="0.35">
      <c r="A2113" s="428" t="s">
        <v>743</v>
      </c>
      <c r="B2113" s="429">
        <v>1</v>
      </c>
      <c r="C2113" s="428" t="s">
        <v>742</v>
      </c>
      <c r="D2113" s="428" t="s">
        <v>5376</v>
      </c>
      <c r="E2113" s="54" t="s">
        <v>1390</v>
      </c>
      <c r="F2113" s="54" t="s">
        <v>1121</v>
      </c>
      <c r="G2113" s="54">
        <v>54</v>
      </c>
      <c r="H2113" s="54">
        <v>0</v>
      </c>
      <c r="I2113" s="54" t="s">
        <v>43</v>
      </c>
      <c r="J2113" s="54" t="s">
        <v>60</v>
      </c>
    </row>
    <row r="2114" spans="1:10" ht="12.75" customHeight="1" x14ac:dyDescent="0.35">
      <c r="A2114" s="428" t="s">
        <v>743</v>
      </c>
      <c r="B2114" s="429">
        <v>2</v>
      </c>
      <c r="C2114" s="428" t="s">
        <v>742</v>
      </c>
      <c r="D2114" s="428" t="s">
        <v>5377</v>
      </c>
      <c r="E2114" s="54" t="s">
        <v>5378</v>
      </c>
      <c r="F2114" s="54" t="s">
        <v>1121</v>
      </c>
      <c r="G2114" s="54">
        <v>44</v>
      </c>
      <c r="H2114" s="54">
        <v>0</v>
      </c>
      <c r="I2114" s="54" t="s">
        <v>43</v>
      </c>
      <c r="J2114" s="54" t="s">
        <v>60</v>
      </c>
    </row>
    <row r="2115" spans="1:10" ht="12.75" customHeight="1" x14ac:dyDescent="0.35">
      <c r="A2115" s="428" t="s">
        <v>743</v>
      </c>
      <c r="B2115" s="429">
        <v>3</v>
      </c>
      <c r="C2115" s="428" t="s">
        <v>742</v>
      </c>
      <c r="D2115" s="428" t="s">
        <v>5379</v>
      </c>
      <c r="E2115" s="54" t="s">
        <v>5380</v>
      </c>
      <c r="F2115" s="54" t="s">
        <v>1121</v>
      </c>
      <c r="G2115" s="54">
        <v>16</v>
      </c>
      <c r="H2115" s="54">
        <v>43.5</v>
      </c>
      <c r="I2115" s="54" t="s">
        <v>43</v>
      </c>
      <c r="J2115" s="54" t="s">
        <v>60</v>
      </c>
    </row>
    <row r="2116" spans="1:10" ht="12.75" customHeight="1" x14ac:dyDescent="0.35">
      <c r="A2116" s="428" t="s">
        <v>743</v>
      </c>
      <c r="B2116" s="429">
        <v>4</v>
      </c>
      <c r="C2116" s="428" t="s">
        <v>742</v>
      </c>
      <c r="D2116" s="428" t="s">
        <v>5381</v>
      </c>
      <c r="E2116" s="54" t="s">
        <v>5382</v>
      </c>
      <c r="F2116" s="54" t="s">
        <v>1121</v>
      </c>
      <c r="G2116" s="54">
        <v>30</v>
      </c>
      <c r="H2116" s="54">
        <v>27.5</v>
      </c>
      <c r="I2116" s="54" t="s">
        <v>43</v>
      </c>
      <c r="J2116" s="54" t="s">
        <v>60</v>
      </c>
    </row>
    <row r="2117" spans="1:10" ht="12.75" customHeight="1" x14ac:dyDescent="0.35">
      <c r="A2117" s="428" t="s">
        <v>743</v>
      </c>
      <c r="B2117" s="429">
        <v>5</v>
      </c>
      <c r="C2117" s="428" t="s">
        <v>742</v>
      </c>
      <c r="D2117" s="428" t="s">
        <v>5383</v>
      </c>
      <c r="E2117" s="54" t="s">
        <v>5384</v>
      </c>
      <c r="F2117" s="54" t="s">
        <v>1121</v>
      </c>
      <c r="G2117" s="54">
        <v>6.3</v>
      </c>
      <c r="H2117" s="54">
        <v>24</v>
      </c>
      <c r="I2117" s="54" t="s">
        <v>43</v>
      </c>
      <c r="J2117" s="54" t="s">
        <v>60</v>
      </c>
    </row>
    <row r="2118" spans="1:10" ht="12.75" customHeight="1" x14ac:dyDescent="0.35">
      <c r="A2118" s="428" t="s">
        <v>743</v>
      </c>
      <c r="B2118" s="429">
        <v>6</v>
      </c>
      <c r="C2118" s="428" t="s">
        <v>742</v>
      </c>
      <c r="D2118" s="428" t="s">
        <v>5385</v>
      </c>
      <c r="E2118" s="54" t="s">
        <v>5386</v>
      </c>
      <c r="F2118" s="54" t="s">
        <v>1121</v>
      </c>
      <c r="G2118" s="54">
        <v>24</v>
      </c>
      <c r="H2118" s="54">
        <v>33.5</v>
      </c>
      <c r="I2118" s="54" t="s">
        <v>43</v>
      </c>
      <c r="J2118" s="54" t="s">
        <v>60</v>
      </c>
    </row>
    <row r="2119" spans="1:10" ht="12.75" customHeight="1" x14ac:dyDescent="0.35">
      <c r="A2119" s="428" t="s">
        <v>743</v>
      </c>
      <c r="B2119" s="429">
        <v>7</v>
      </c>
      <c r="C2119" s="428" t="s">
        <v>742</v>
      </c>
      <c r="D2119" s="428" t="s">
        <v>5387</v>
      </c>
      <c r="E2119" s="54" t="s">
        <v>5388</v>
      </c>
      <c r="F2119" s="54" t="s">
        <v>1121</v>
      </c>
      <c r="G2119" s="54">
        <v>39.5</v>
      </c>
      <c r="H2119" s="54">
        <v>16</v>
      </c>
      <c r="I2119" s="54" t="s">
        <v>43</v>
      </c>
      <c r="J2119" s="54" t="s">
        <v>60</v>
      </c>
    </row>
    <row r="2120" spans="1:10" ht="12.75" customHeight="1" x14ac:dyDescent="0.35">
      <c r="A2120" s="428" t="s">
        <v>743</v>
      </c>
      <c r="B2120" s="429">
        <v>8</v>
      </c>
      <c r="C2120" s="428" t="s">
        <v>742</v>
      </c>
      <c r="D2120" s="428" t="s">
        <v>5389</v>
      </c>
      <c r="E2120" s="54" t="s">
        <v>5390</v>
      </c>
      <c r="F2120" s="54" t="s">
        <v>1121</v>
      </c>
      <c r="G2120" s="54">
        <v>31.5</v>
      </c>
      <c r="H2120" s="54">
        <v>26</v>
      </c>
      <c r="I2120" s="54" t="s">
        <v>43</v>
      </c>
      <c r="J2120" s="54" t="s">
        <v>60</v>
      </c>
    </row>
    <row r="2121" spans="1:10" ht="12.75" customHeight="1" x14ac:dyDescent="0.35">
      <c r="A2121" s="428" t="s">
        <v>743</v>
      </c>
      <c r="B2121" s="429">
        <v>9</v>
      </c>
      <c r="C2121" s="428" t="s">
        <v>742</v>
      </c>
      <c r="D2121" s="428" t="s">
        <v>5391</v>
      </c>
      <c r="E2121" s="54" t="s">
        <v>5392</v>
      </c>
      <c r="F2121" s="54" t="s">
        <v>1121</v>
      </c>
      <c r="G2121" s="54">
        <v>18</v>
      </c>
      <c r="H2121" s="54">
        <v>0</v>
      </c>
      <c r="I2121" s="54" t="s">
        <v>43</v>
      </c>
      <c r="J2121" s="54" t="s">
        <v>60</v>
      </c>
    </row>
    <row r="2122" spans="1:10" ht="12.75" customHeight="1" x14ac:dyDescent="0.35">
      <c r="A2122" s="428" t="s">
        <v>743</v>
      </c>
      <c r="B2122" s="429">
        <v>10</v>
      </c>
      <c r="C2122" s="428" t="s">
        <v>742</v>
      </c>
      <c r="D2122" s="428" t="s">
        <v>5393</v>
      </c>
      <c r="E2122" s="54" t="s">
        <v>5394</v>
      </c>
      <c r="F2122" s="54" t="s">
        <v>1121</v>
      </c>
      <c r="G2122" s="54">
        <v>22</v>
      </c>
      <c r="H2122" s="54">
        <v>35.5</v>
      </c>
      <c r="I2122" s="54" t="s">
        <v>43</v>
      </c>
      <c r="J2122" s="54" t="s">
        <v>60</v>
      </c>
    </row>
    <row r="2123" spans="1:10" ht="12.75" customHeight="1" x14ac:dyDescent="0.35">
      <c r="A2123" s="428" t="s">
        <v>743</v>
      </c>
      <c r="B2123" s="429">
        <v>11</v>
      </c>
      <c r="C2123" s="428" t="s">
        <v>742</v>
      </c>
      <c r="D2123" s="428" t="s">
        <v>5395</v>
      </c>
      <c r="E2123" s="54" t="s">
        <v>5396</v>
      </c>
      <c r="F2123" s="54" t="s">
        <v>1121</v>
      </c>
      <c r="G2123" s="54">
        <v>23.5</v>
      </c>
      <c r="H2123" s="54">
        <v>36</v>
      </c>
      <c r="I2123" s="54" t="s">
        <v>43</v>
      </c>
      <c r="J2123" s="54" t="s">
        <v>60</v>
      </c>
    </row>
    <row r="2124" spans="1:10" ht="12.75" customHeight="1" x14ac:dyDescent="0.35">
      <c r="A2124" s="428" t="s">
        <v>743</v>
      </c>
      <c r="B2124" s="429">
        <v>12</v>
      </c>
      <c r="C2124" s="428" t="s">
        <v>742</v>
      </c>
      <c r="D2124" s="428" t="s">
        <v>5397</v>
      </c>
      <c r="E2124" s="54" t="s">
        <v>5398</v>
      </c>
      <c r="F2124" s="54" t="s">
        <v>1121</v>
      </c>
      <c r="G2124" s="54">
        <v>8</v>
      </c>
      <c r="H2124" s="54">
        <v>51.5</v>
      </c>
      <c r="I2124" s="54" t="s">
        <v>43</v>
      </c>
      <c r="J2124" s="54" t="s">
        <v>60</v>
      </c>
    </row>
    <row r="2125" spans="1:10" ht="12.75" customHeight="1" x14ac:dyDescent="0.35">
      <c r="A2125" s="428" t="s">
        <v>743</v>
      </c>
      <c r="B2125" s="429">
        <v>13</v>
      </c>
      <c r="C2125" s="428" t="s">
        <v>742</v>
      </c>
      <c r="D2125" s="428" t="s">
        <v>5399</v>
      </c>
      <c r="E2125" s="54" t="s">
        <v>5400</v>
      </c>
      <c r="F2125" s="54" t="s">
        <v>1121</v>
      </c>
      <c r="G2125" s="54">
        <v>30.5</v>
      </c>
      <c r="H2125" s="54">
        <v>17</v>
      </c>
      <c r="I2125" s="54" t="s">
        <v>43</v>
      </c>
      <c r="J2125" s="54" t="s">
        <v>60</v>
      </c>
    </row>
    <row r="2126" spans="1:10" ht="12.75" customHeight="1" x14ac:dyDescent="0.35">
      <c r="A2126" s="428" t="s">
        <v>743</v>
      </c>
      <c r="B2126" s="429">
        <v>14</v>
      </c>
      <c r="C2126" s="428" t="s">
        <v>742</v>
      </c>
      <c r="D2126" s="428" t="s">
        <v>5401</v>
      </c>
      <c r="E2126" s="54" t="s">
        <v>5402</v>
      </c>
      <c r="F2126" s="54" t="s">
        <v>1121</v>
      </c>
      <c r="G2126" s="54">
        <v>23.5</v>
      </c>
      <c r="H2126" s="54">
        <v>34</v>
      </c>
      <c r="I2126" s="54" t="s">
        <v>43</v>
      </c>
      <c r="J2126" s="54" t="s">
        <v>60</v>
      </c>
    </row>
    <row r="2127" spans="1:10" ht="12.75" customHeight="1" x14ac:dyDescent="0.35">
      <c r="A2127" s="428" t="s">
        <v>951</v>
      </c>
      <c r="B2127" s="429">
        <v>1</v>
      </c>
      <c r="C2127" s="428" t="s">
        <v>950</v>
      </c>
      <c r="D2127" s="428" t="s">
        <v>5403</v>
      </c>
      <c r="E2127" s="54" t="s">
        <v>5404</v>
      </c>
      <c r="F2127" s="54" t="s">
        <v>1121</v>
      </c>
      <c r="G2127" s="54">
        <v>67</v>
      </c>
      <c r="H2127" s="54">
        <v>0</v>
      </c>
      <c r="I2127" s="54" t="s">
        <v>43</v>
      </c>
      <c r="J2127" s="54" t="s">
        <v>60</v>
      </c>
    </row>
    <row r="2128" spans="1:10" ht="12.75" customHeight="1" x14ac:dyDescent="0.35">
      <c r="A2128" s="428" t="s">
        <v>951</v>
      </c>
      <c r="B2128" s="429">
        <v>2</v>
      </c>
      <c r="C2128" s="428" t="s">
        <v>950</v>
      </c>
      <c r="D2128" s="428" t="s">
        <v>5405</v>
      </c>
      <c r="E2128" s="54" t="s">
        <v>1178</v>
      </c>
      <c r="F2128" s="54" t="s">
        <v>1121</v>
      </c>
      <c r="G2128" s="54">
        <v>26</v>
      </c>
      <c r="H2128" s="54">
        <v>0</v>
      </c>
      <c r="I2128" s="54" t="s">
        <v>43</v>
      </c>
      <c r="J2128" s="54" t="s">
        <v>60</v>
      </c>
    </row>
    <row r="2129" spans="1:10" ht="12.75" customHeight="1" x14ac:dyDescent="0.35">
      <c r="A2129" s="428" t="s">
        <v>951</v>
      </c>
      <c r="B2129" s="429">
        <v>3</v>
      </c>
      <c r="C2129" s="428" t="s">
        <v>950</v>
      </c>
      <c r="D2129" s="428" t="s">
        <v>5406</v>
      </c>
      <c r="E2129" s="54" t="s">
        <v>5407</v>
      </c>
      <c r="F2129" s="54" t="s">
        <v>1121</v>
      </c>
      <c r="G2129" s="54">
        <v>15</v>
      </c>
      <c r="H2129" s="54">
        <v>0</v>
      </c>
      <c r="I2129" s="54" t="s">
        <v>44</v>
      </c>
      <c r="J2129" s="54" t="s">
        <v>60</v>
      </c>
    </row>
    <row r="2130" spans="1:10" ht="12.75" customHeight="1" x14ac:dyDescent="0.35">
      <c r="A2130" s="428" t="s">
        <v>951</v>
      </c>
      <c r="B2130" s="429">
        <v>4</v>
      </c>
      <c r="C2130" s="428" t="s">
        <v>950</v>
      </c>
      <c r="D2130" s="428" t="s">
        <v>5408</v>
      </c>
      <c r="E2130" s="54" t="s">
        <v>5409</v>
      </c>
      <c r="F2130" s="54" t="s">
        <v>1121</v>
      </c>
      <c r="G2130" s="54">
        <v>37.5</v>
      </c>
      <c r="H2130" s="54">
        <v>0</v>
      </c>
      <c r="I2130" s="54" t="s">
        <v>43</v>
      </c>
      <c r="J2130" s="54" t="s">
        <v>60</v>
      </c>
    </row>
    <row r="2131" spans="1:10" ht="12.75" customHeight="1" x14ac:dyDescent="0.35">
      <c r="A2131" s="428" t="s">
        <v>951</v>
      </c>
      <c r="B2131" s="429">
        <v>5</v>
      </c>
      <c r="C2131" s="428" t="s">
        <v>950</v>
      </c>
      <c r="D2131" s="428" t="s">
        <v>5410</v>
      </c>
      <c r="E2131" s="54" t="s">
        <v>5411</v>
      </c>
      <c r="F2131" s="54" t="s">
        <v>1121</v>
      </c>
      <c r="G2131" s="54">
        <v>34.5</v>
      </c>
      <c r="H2131" s="54">
        <v>0</v>
      </c>
      <c r="I2131" s="54" t="s">
        <v>43</v>
      </c>
      <c r="J2131" s="54" t="s">
        <v>60</v>
      </c>
    </row>
    <row r="2132" spans="1:10" ht="12.75" customHeight="1" x14ac:dyDescent="0.35">
      <c r="A2132" s="428" t="s">
        <v>951</v>
      </c>
      <c r="B2132" s="429">
        <v>6</v>
      </c>
      <c r="C2132" s="428" t="s">
        <v>950</v>
      </c>
      <c r="D2132" s="428" t="s">
        <v>5412</v>
      </c>
      <c r="E2132" s="54" t="s">
        <v>5413</v>
      </c>
      <c r="F2132" s="54" t="s">
        <v>1121</v>
      </c>
      <c r="G2132" s="54">
        <v>16.5</v>
      </c>
      <c r="H2132" s="54">
        <v>0</v>
      </c>
      <c r="I2132" s="54" t="s">
        <v>43</v>
      </c>
      <c r="J2132" s="54" t="s">
        <v>60</v>
      </c>
    </row>
    <row r="2133" spans="1:10" ht="12.75" customHeight="1" x14ac:dyDescent="0.35">
      <c r="A2133" s="428" t="s">
        <v>951</v>
      </c>
      <c r="B2133" s="429">
        <v>7</v>
      </c>
      <c r="C2133" s="428" t="s">
        <v>950</v>
      </c>
      <c r="D2133" s="428" t="s">
        <v>5414</v>
      </c>
      <c r="E2133" s="54" t="s">
        <v>5415</v>
      </c>
      <c r="F2133" s="54" t="s">
        <v>1121</v>
      </c>
      <c r="G2133" s="54">
        <v>33.5</v>
      </c>
      <c r="H2133" s="54">
        <v>49.25</v>
      </c>
      <c r="I2133" s="54" t="s">
        <v>43</v>
      </c>
      <c r="J2133" s="54" t="s">
        <v>60</v>
      </c>
    </row>
    <row r="2134" spans="1:10" ht="12.75" customHeight="1" x14ac:dyDescent="0.35">
      <c r="A2134" s="428" t="s">
        <v>951</v>
      </c>
      <c r="B2134" s="429">
        <v>8</v>
      </c>
      <c r="C2134" s="428" t="s">
        <v>950</v>
      </c>
      <c r="D2134" s="428" t="s">
        <v>5416</v>
      </c>
      <c r="E2134" s="54" t="s">
        <v>5417</v>
      </c>
      <c r="F2134" s="54" t="s">
        <v>1121</v>
      </c>
      <c r="G2134" s="54">
        <v>49</v>
      </c>
      <c r="H2134" s="54">
        <v>5.5</v>
      </c>
      <c r="I2134" s="54" t="s">
        <v>43</v>
      </c>
      <c r="J2134" s="54" t="s">
        <v>60</v>
      </c>
    </row>
    <row r="2135" spans="1:10" ht="12.75" customHeight="1" x14ac:dyDescent="0.35">
      <c r="A2135" s="428" t="s">
        <v>951</v>
      </c>
      <c r="B2135" s="429">
        <v>9</v>
      </c>
      <c r="C2135" s="428" t="s">
        <v>950</v>
      </c>
      <c r="D2135" s="428" t="s">
        <v>5418</v>
      </c>
      <c r="E2135" s="54" t="s">
        <v>5419</v>
      </c>
      <c r="F2135" s="54" t="s">
        <v>1121</v>
      </c>
      <c r="G2135" s="54">
        <v>16.5</v>
      </c>
      <c r="H2135" s="54">
        <v>64.75</v>
      </c>
      <c r="I2135" s="54" t="s">
        <v>43</v>
      </c>
      <c r="J2135" s="54" t="s">
        <v>60</v>
      </c>
    </row>
    <row r="2136" spans="1:10" ht="12.75" customHeight="1" x14ac:dyDescent="0.35">
      <c r="A2136" s="428" t="s">
        <v>951</v>
      </c>
      <c r="B2136" s="429">
        <v>10</v>
      </c>
      <c r="C2136" s="428" t="s">
        <v>950</v>
      </c>
      <c r="D2136" s="428" t="s">
        <v>5420</v>
      </c>
      <c r="E2136" s="54" t="s">
        <v>5421</v>
      </c>
      <c r="F2136" s="54" t="s">
        <v>1121</v>
      </c>
      <c r="G2136" s="54">
        <v>26</v>
      </c>
      <c r="H2136" s="54">
        <v>38.5</v>
      </c>
      <c r="I2136" s="54" t="s">
        <v>43</v>
      </c>
      <c r="J2136" s="54" t="s">
        <v>60</v>
      </c>
    </row>
    <row r="2137" spans="1:10" ht="12.75" customHeight="1" x14ac:dyDescent="0.35">
      <c r="A2137" s="428" t="s">
        <v>951</v>
      </c>
      <c r="B2137" s="429">
        <v>11</v>
      </c>
      <c r="C2137" s="428" t="s">
        <v>950</v>
      </c>
      <c r="D2137" s="428" t="s">
        <v>5422</v>
      </c>
      <c r="E2137" s="54" t="s">
        <v>5423</v>
      </c>
      <c r="F2137" s="54" t="s">
        <v>1121</v>
      </c>
      <c r="G2137" s="54">
        <v>26</v>
      </c>
      <c r="H2137" s="54">
        <v>57</v>
      </c>
      <c r="I2137" s="54" t="s">
        <v>43</v>
      </c>
      <c r="J2137" s="54" t="s">
        <v>60</v>
      </c>
    </row>
    <row r="2138" spans="1:10" ht="12.75" customHeight="1" x14ac:dyDescent="0.35">
      <c r="A2138" s="428" t="s">
        <v>951</v>
      </c>
      <c r="B2138" s="429">
        <v>12</v>
      </c>
      <c r="C2138" s="428" t="s">
        <v>950</v>
      </c>
      <c r="D2138" s="428" t="s">
        <v>5424</v>
      </c>
      <c r="E2138" s="54" t="s">
        <v>5425</v>
      </c>
      <c r="F2138" s="54" t="s">
        <v>1140</v>
      </c>
      <c r="G2138" s="54">
        <v>18.5</v>
      </c>
      <c r="H2138" s="54">
        <v>0</v>
      </c>
      <c r="I2138" s="54" t="s">
        <v>43</v>
      </c>
      <c r="J2138" s="54" t="s">
        <v>60</v>
      </c>
    </row>
    <row r="2139" spans="1:10" ht="12.75" customHeight="1" x14ac:dyDescent="0.35">
      <c r="A2139" s="428" t="s">
        <v>963</v>
      </c>
      <c r="B2139" s="429">
        <v>1</v>
      </c>
      <c r="C2139" s="428" t="s">
        <v>962</v>
      </c>
      <c r="D2139" s="428" t="s">
        <v>5426</v>
      </c>
      <c r="E2139" s="54" t="s">
        <v>5427</v>
      </c>
      <c r="F2139" s="54" t="s">
        <v>1121</v>
      </c>
      <c r="G2139" s="54">
        <v>44</v>
      </c>
      <c r="H2139" s="54">
        <v>0</v>
      </c>
      <c r="I2139" s="54" t="s">
        <v>43</v>
      </c>
      <c r="J2139" s="54" t="s">
        <v>60</v>
      </c>
    </row>
    <row r="2140" spans="1:10" ht="12.75" customHeight="1" x14ac:dyDescent="0.35">
      <c r="A2140" s="428" t="s">
        <v>963</v>
      </c>
      <c r="B2140" s="429">
        <v>2</v>
      </c>
      <c r="C2140" s="428" t="s">
        <v>962</v>
      </c>
      <c r="D2140" s="428" t="s">
        <v>5428</v>
      </c>
      <c r="E2140" s="54" t="s">
        <v>5429</v>
      </c>
      <c r="F2140" s="54" t="s">
        <v>1121</v>
      </c>
      <c r="G2140" s="54">
        <v>21</v>
      </c>
      <c r="H2140" s="54">
        <v>0</v>
      </c>
      <c r="I2140" s="54" t="s">
        <v>43</v>
      </c>
      <c r="J2140" s="54" t="s">
        <v>60</v>
      </c>
    </row>
    <row r="2141" spans="1:10" ht="12.75" customHeight="1" x14ac:dyDescent="0.35">
      <c r="A2141" s="428" t="s">
        <v>963</v>
      </c>
      <c r="B2141" s="429">
        <v>3</v>
      </c>
      <c r="C2141" s="428" t="s">
        <v>962</v>
      </c>
      <c r="D2141" s="428" t="s">
        <v>5430</v>
      </c>
      <c r="E2141" s="54" t="s">
        <v>5431</v>
      </c>
      <c r="F2141" s="54" t="s">
        <v>1121</v>
      </c>
      <c r="G2141" s="54">
        <v>35</v>
      </c>
      <c r="H2141" s="54">
        <v>0</v>
      </c>
      <c r="I2141" s="54" t="s">
        <v>43</v>
      </c>
      <c r="J2141" s="54" t="s">
        <v>60</v>
      </c>
    </row>
    <row r="2142" spans="1:10" ht="12.75" customHeight="1" x14ac:dyDescent="0.35">
      <c r="A2142" s="428" t="s">
        <v>963</v>
      </c>
      <c r="B2142" s="429">
        <v>4</v>
      </c>
      <c r="C2142" s="428" t="s">
        <v>962</v>
      </c>
      <c r="D2142" s="428" t="s">
        <v>5432</v>
      </c>
      <c r="E2142" s="54" t="s">
        <v>5433</v>
      </c>
      <c r="F2142" s="54" t="s">
        <v>1121</v>
      </c>
      <c r="G2142" s="54">
        <v>54</v>
      </c>
      <c r="H2142" s="54">
        <v>0</v>
      </c>
      <c r="I2142" s="54" t="s">
        <v>43</v>
      </c>
      <c r="J2142" s="54" t="s">
        <v>60</v>
      </c>
    </row>
    <row r="2143" spans="1:10" ht="12.75" customHeight="1" x14ac:dyDescent="0.35">
      <c r="A2143" s="428" t="s">
        <v>963</v>
      </c>
      <c r="B2143" s="429">
        <v>5</v>
      </c>
      <c r="C2143" s="428" t="s">
        <v>962</v>
      </c>
      <c r="D2143" s="428" t="s">
        <v>5434</v>
      </c>
      <c r="E2143" s="54" t="s">
        <v>1183</v>
      </c>
      <c r="F2143" s="54" t="s">
        <v>1121</v>
      </c>
      <c r="G2143" s="54">
        <v>44</v>
      </c>
      <c r="H2143" s="54">
        <v>0</v>
      </c>
      <c r="I2143" s="54" t="s">
        <v>43</v>
      </c>
      <c r="J2143" s="54" t="s">
        <v>60</v>
      </c>
    </row>
    <row r="2144" spans="1:10" ht="12.75" customHeight="1" x14ac:dyDescent="0.35">
      <c r="A2144" s="428" t="s">
        <v>963</v>
      </c>
      <c r="B2144" s="429">
        <v>6</v>
      </c>
      <c r="C2144" s="428" t="s">
        <v>962</v>
      </c>
      <c r="D2144" s="428" t="s">
        <v>5435</v>
      </c>
      <c r="E2144" s="54" t="s">
        <v>5436</v>
      </c>
      <c r="F2144" s="54" t="s">
        <v>1121</v>
      </c>
      <c r="G2144" s="54">
        <v>54</v>
      </c>
      <c r="H2144" s="54">
        <v>0</v>
      </c>
      <c r="I2144" s="54" t="s">
        <v>43</v>
      </c>
      <c r="J2144" s="54" t="s">
        <v>60</v>
      </c>
    </row>
    <row r="2145" spans="1:10" ht="12.75" customHeight="1" x14ac:dyDescent="0.35">
      <c r="A2145" s="428" t="s">
        <v>963</v>
      </c>
      <c r="B2145" s="429">
        <v>7</v>
      </c>
      <c r="C2145" s="428" t="s">
        <v>962</v>
      </c>
      <c r="D2145" s="428" t="s">
        <v>5437</v>
      </c>
      <c r="E2145" s="54" t="s">
        <v>5438</v>
      </c>
      <c r="F2145" s="54" t="s">
        <v>1121</v>
      </c>
      <c r="G2145" s="54">
        <v>43</v>
      </c>
      <c r="H2145" s="54">
        <v>0</v>
      </c>
      <c r="I2145" s="54" t="s">
        <v>43</v>
      </c>
      <c r="J2145" s="54" t="s">
        <v>60</v>
      </c>
    </row>
    <row r="2146" spans="1:10" ht="12.75" customHeight="1" x14ac:dyDescent="0.35">
      <c r="A2146" s="428" t="s">
        <v>963</v>
      </c>
      <c r="B2146" s="429">
        <v>8</v>
      </c>
      <c r="C2146" s="428" t="s">
        <v>962</v>
      </c>
      <c r="D2146" s="428" t="s">
        <v>5439</v>
      </c>
      <c r="E2146" s="54" t="s">
        <v>5440</v>
      </c>
      <c r="F2146" s="54" t="s">
        <v>1121</v>
      </c>
      <c r="G2146" s="54">
        <v>59.5</v>
      </c>
      <c r="H2146" s="54">
        <v>0</v>
      </c>
      <c r="I2146" s="54" t="s">
        <v>43</v>
      </c>
      <c r="J2146" s="54" t="s">
        <v>60</v>
      </c>
    </row>
    <row r="2147" spans="1:10" ht="12.75" customHeight="1" x14ac:dyDescent="0.35">
      <c r="A2147" s="428" t="s">
        <v>963</v>
      </c>
      <c r="B2147" s="429">
        <v>9</v>
      </c>
      <c r="C2147" s="428" t="s">
        <v>962</v>
      </c>
      <c r="D2147" s="428" t="s">
        <v>5441</v>
      </c>
      <c r="E2147" s="54" t="s">
        <v>5442</v>
      </c>
      <c r="F2147" s="54" t="s">
        <v>1121</v>
      </c>
      <c r="G2147" s="54">
        <v>21</v>
      </c>
      <c r="H2147" s="54">
        <v>0</v>
      </c>
      <c r="I2147" s="54" t="s">
        <v>43</v>
      </c>
      <c r="J2147" s="54" t="s">
        <v>60</v>
      </c>
    </row>
    <row r="2148" spans="1:10" ht="12.75" customHeight="1" x14ac:dyDescent="0.35">
      <c r="A2148" s="428" t="s">
        <v>963</v>
      </c>
      <c r="B2148" s="429">
        <v>10</v>
      </c>
      <c r="C2148" s="428" t="s">
        <v>962</v>
      </c>
      <c r="D2148" s="428" t="s">
        <v>5443</v>
      </c>
      <c r="E2148" s="54" t="s">
        <v>5444</v>
      </c>
      <c r="F2148" s="54" t="s">
        <v>1121</v>
      </c>
      <c r="G2148" s="54">
        <v>43</v>
      </c>
      <c r="H2148" s="54">
        <v>0</v>
      </c>
      <c r="I2148" s="54" t="s">
        <v>43</v>
      </c>
      <c r="J2148" s="54" t="s">
        <v>60</v>
      </c>
    </row>
    <row r="2149" spans="1:10" ht="12.75" customHeight="1" x14ac:dyDescent="0.35">
      <c r="A2149" s="428" t="s">
        <v>963</v>
      </c>
      <c r="B2149" s="429">
        <v>11</v>
      </c>
      <c r="C2149" s="428" t="s">
        <v>962</v>
      </c>
      <c r="D2149" s="428" t="s">
        <v>5445</v>
      </c>
      <c r="E2149" s="54" t="s">
        <v>5446</v>
      </c>
      <c r="F2149" s="54" t="s">
        <v>1121</v>
      </c>
      <c r="G2149" s="54">
        <v>35</v>
      </c>
      <c r="H2149" s="54">
        <v>0</v>
      </c>
      <c r="I2149" s="54" t="s">
        <v>43</v>
      </c>
      <c r="J2149" s="54" t="s">
        <v>60</v>
      </c>
    </row>
    <row r="2150" spans="1:10" ht="12.75" customHeight="1" x14ac:dyDescent="0.35">
      <c r="A2150" s="428" t="s">
        <v>963</v>
      </c>
      <c r="B2150" s="429">
        <v>12</v>
      </c>
      <c r="C2150" s="428" t="s">
        <v>962</v>
      </c>
      <c r="D2150" s="428" t="s">
        <v>5447</v>
      </c>
      <c r="E2150" s="54" t="s">
        <v>5448</v>
      </c>
      <c r="F2150" s="54" t="s">
        <v>1121</v>
      </c>
      <c r="G2150" s="54">
        <v>54</v>
      </c>
      <c r="H2150" s="54">
        <v>0</v>
      </c>
      <c r="I2150" s="54" t="s">
        <v>43</v>
      </c>
      <c r="J2150" s="54" t="s">
        <v>60</v>
      </c>
    </row>
    <row r="2151" spans="1:10" ht="12.75" customHeight="1" x14ac:dyDescent="0.35">
      <c r="A2151" s="428" t="s">
        <v>963</v>
      </c>
      <c r="B2151" s="429">
        <v>13</v>
      </c>
      <c r="C2151" s="428" t="s">
        <v>962</v>
      </c>
      <c r="D2151" s="428" t="s">
        <v>5449</v>
      </c>
      <c r="E2151" s="54" t="s">
        <v>5450</v>
      </c>
      <c r="F2151" s="54" t="s">
        <v>1121</v>
      </c>
      <c r="G2151" s="54">
        <v>35</v>
      </c>
      <c r="H2151" s="54">
        <v>0</v>
      </c>
      <c r="I2151" s="54" t="s">
        <v>43</v>
      </c>
      <c r="J2151" s="54" t="s">
        <v>60</v>
      </c>
    </row>
    <row r="2152" spans="1:10" ht="12.75" customHeight="1" x14ac:dyDescent="0.35">
      <c r="A2152" s="428" t="s">
        <v>963</v>
      </c>
      <c r="B2152" s="429">
        <v>14</v>
      </c>
      <c r="C2152" s="428" t="s">
        <v>962</v>
      </c>
      <c r="D2152" s="428" t="s">
        <v>5451</v>
      </c>
      <c r="E2152" s="54" t="s">
        <v>5452</v>
      </c>
      <c r="F2152" s="54" t="s">
        <v>1121</v>
      </c>
      <c r="G2152" s="54">
        <v>46</v>
      </c>
      <c r="H2152" s="54">
        <v>0</v>
      </c>
      <c r="I2152" s="54" t="s">
        <v>43</v>
      </c>
      <c r="J2152" s="54" t="s">
        <v>60</v>
      </c>
    </row>
    <row r="2153" spans="1:10" ht="12.75" customHeight="1" x14ac:dyDescent="0.35">
      <c r="A2153" s="428" t="s">
        <v>963</v>
      </c>
      <c r="B2153" s="429">
        <v>15</v>
      </c>
      <c r="C2153" s="428" t="s">
        <v>962</v>
      </c>
      <c r="D2153" s="428" t="s">
        <v>5453</v>
      </c>
      <c r="E2153" s="54" t="s">
        <v>5454</v>
      </c>
      <c r="F2153" s="54" t="s">
        <v>1121</v>
      </c>
      <c r="G2153" s="54">
        <v>36</v>
      </c>
      <c r="H2153" s="54">
        <v>0</v>
      </c>
      <c r="I2153" s="54" t="s">
        <v>43</v>
      </c>
      <c r="J2153" s="54" t="s">
        <v>60</v>
      </c>
    </row>
    <row r="2154" spans="1:10" ht="12.75" customHeight="1" x14ac:dyDescent="0.35">
      <c r="A2154" s="428" t="s">
        <v>855</v>
      </c>
      <c r="B2154" s="429">
        <v>1</v>
      </c>
      <c r="C2154" s="428" t="s">
        <v>854</v>
      </c>
      <c r="D2154" s="428" t="s">
        <v>5455</v>
      </c>
      <c r="E2154" s="54" t="s">
        <v>1320</v>
      </c>
      <c r="F2154" s="54" t="s">
        <v>1121</v>
      </c>
      <c r="G2154" s="54">
        <v>62</v>
      </c>
      <c r="H2154" s="54">
        <v>0</v>
      </c>
      <c r="I2154" s="54" t="s">
        <v>43</v>
      </c>
      <c r="J2154" s="54" t="s">
        <v>60</v>
      </c>
    </row>
    <row r="2155" spans="1:10" ht="12.75" customHeight="1" x14ac:dyDescent="0.35">
      <c r="A2155" s="428" t="s">
        <v>855</v>
      </c>
      <c r="B2155" s="429">
        <v>2</v>
      </c>
      <c r="C2155" s="428" t="s">
        <v>854</v>
      </c>
      <c r="D2155" s="428" t="s">
        <v>5456</v>
      </c>
      <c r="E2155" s="54" t="s">
        <v>5457</v>
      </c>
      <c r="F2155" s="54" t="s">
        <v>1121</v>
      </c>
      <c r="G2155" s="54">
        <v>62</v>
      </c>
      <c r="H2155" s="54">
        <v>0</v>
      </c>
      <c r="I2155" s="54" t="s">
        <v>43</v>
      </c>
      <c r="J2155" s="54" t="s">
        <v>60</v>
      </c>
    </row>
    <row r="2156" spans="1:10" ht="12.75" customHeight="1" x14ac:dyDescent="0.35">
      <c r="A2156" s="428" t="s">
        <v>855</v>
      </c>
      <c r="B2156" s="429">
        <v>3</v>
      </c>
      <c r="C2156" s="428" t="s">
        <v>854</v>
      </c>
      <c r="D2156" s="428" t="s">
        <v>5458</v>
      </c>
      <c r="E2156" s="54" t="s">
        <v>5459</v>
      </c>
      <c r="F2156" s="54" t="s">
        <v>1121</v>
      </c>
      <c r="G2156" s="54">
        <v>62</v>
      </c>
      <c r="H2156" s="54">
        <v>0</v>
      </c>
      <c r="I2156" s="54" t="s">
        <v>43</v>
      </c>
      <c r="J2156" s="54" t="s">
        <v>60</v>
      </c>
    </row>
    <row r="2157" spans="1:10" ht="12.75" customHeight="1" x14ac:dyDescent="0.35">
      <c r="A2157" s="428" t="s">
        <v>855</v>
      </c>
      <c r="B2157" s="429">
        <v>4</v>
      </c>
      <c r="C2157" s="428" t="s">
        <v>854</v>
      </c>
      <c r="D2157" s="428" t="s">
        <v>5460</v>
      </c>
      <c r="E2157" s="54" t="s">
        <v>5461</v>
      </c>
      <c r="F2157" s="54" t="s">
        <v>1121</v>
      </c>
      <c r="G2157" s="54">
        <v>62</v>
      </c>
      <c r="H2157" s="54">
        <v>0</v>
      </c>
      <c r="I2157" s="54" t="s">
        <v>43</v>
      </c>
      <c r="J2157" s="54" t="s">
        <v>60</v>
      </c>
    </row>
    <row r="2158" spans="1:10" ht="12.75" customHeight="1" x14ac:dyDescent="0.35">
      <c r="A2158" s="428" t="s">
        <v>855</v>
      </c>
      <c r="B2158" s="429">
        <v>5</v>
      </c>
      <c r="C2158" s="428" t="s">
        <v>854</v>
      </c>
      <c r="D2158" s="428" t="s">
        <v>5462</v>
      </c>
      <c r="E2158" s="54" t="s">
        <v>5463</v>
      </c>
      <c r="F2158" s="54" t="s">
        <v>1121</v>
      </c>
      <c r="G2158" s="54">
        <v>58</v>
      </c>
      <c r="H2158" s="54">
        <v>0</v>
      </c>
      <c r="I2158" s="54" t="s">
        <v>43</v>
      </c>
      <c r="J2158" s="54" t="s">
        <v>60</v>
      </c>
    </row>
    <row r="2159" spans="1:10" ht="12.75" customHeight="1" x14ac:dyDescent="0.35">
      <c r="A2159" s="428" t="s">
        <v>855</v>
      </c>
      <c r="B2159" s="429">
        <v>6</v>
      </c>
      <c r="C2159" s="428" t="s">
        <v>854</v>
      </c>
      <c r="D2159" s="428" t="s">
        <v>5464</v>
      </c>
      <c r="E2159" s="54" t="s">
        <v>5465</v>
      </c>
      <c r="F2159" s="54" t="s">
        <v>1121</v>
      </c>
      <c r="G2159" s="54">
        <v>58</v>
      </c>
      <c r="H2159" s="54">
        <v>0</v>
      </c>
      <c r="I2159" s="54" t="s">
        <v>43</v>
      </c>
      <c r="J2159" s="54" t="s">
        <v>60</v>
      </c>
    </row>
    <row r="2160" spans="1:10" ht="12.75" customHeight="1" x14ac:dyDescent="0.35">
      <c r="A2160" s="428" t="s">
        <v>855</v>
      </c>
      <c r="B2160" s="429">
        <v>7</v>
      </c>
      <c r="C2160" s="428" t="s">
        <v>854</v>
      </c>
      <c r="D2160" s="428" t="s">
        <v>5466</v>
      </c>
      <c r="E2160" s="54" t="s">
        <v>5467</v>
      </c>
      <c r="F2160" s="54" t="s">
        <v>1121</v>
      </c>
      <c r="G2160" s="54">
        <v>58</v>
      </c>
      <c r="H2160" s="54">
        <v>0</v>
      </c>
      <c r="I2160" s="54" t="s">
        <v>43</v>
      </c>
      <c r="J2160" s="54" t="s">
        <v>60</v>
      </c>
    </row>
    <row r="2161" spans="1:10" ht="12.75" customHeight="1" x14ac:dyDescent="0.35">
      <c r="A2161" s="428" t="s">
        <v>855</v>
      </c>
      <c r="B2161" s="429">
        <v>8</v>
      </c>
      <c r="C2161" s="428" t="s">
        <v>854</v>
      </c>
      <c r="D2161" s="428" t="s">
        <v>5468</v>
      </c>
      <c r="E2161" s="54" t="s">
        <v>5469</v>
      </c>
      <c r="F2161" s="54" t="s">
        <v>1121</v>
      </c>
      <c r="G2161" s="54">
        <v>58</v>
      </c>
      <c r="H2161" s="54">
        <v>0</v>
      </c>
      <c r="I2161" s="54" t="s">
        <v>43</v>
      </c>
      <c r="J2161" s="54" t="s">
        <v>60</v>
      </c>
    </row>
    <row r="2162" spans="1:10" ht="12.75" customHeight="1" x14ac:dyDescent="0.35">
      <c r="A2162" s="428" t="s">
        <v>855</v>
      </c>
      <c r="B2162" s="429">
        <v>9</v>
      </c>
      <c r="C2162" s="428" t="s">
        <v>854</v>
      </c>
      <c r="D2162" s="428" t="s">
        <v>5470</v>
      </c>
      <c r="E2162" s="54" t="s">
        <v>5471</v>
      </c>
      <c r="F2162" s="54" t="s">
        <v>1121</v>
      </c>
      <c r="G2162" s="54">
        <v>58</v>
      </c>
      <c r="H2162" s="54">
        <v>0</v>
      </c>
      <c r="I2162" s="54" t="s">
        <v>43</v>
      </c>
      <c r="J2162" s="54" t="s">
        <v>60</v>
      </c>
    </row>
    <row r="2163" spans="1:10" ht="12.75" customHeight="1" x14ac:dyDescent="0.35">
      <c r="A2163" s="428" t="s">
        <v>907</v>
      </c>
      <c r="B2163" s="429">
        <v>1</v>
      </c>
      <c r="C2163" s="428" t="s">
        <v>906</v>
      </c>
      <c r="D2163" s="428" t="s">
        <v>5472</v>
      </c>
      <c r="E2163" s="54" t="s">
        <v>5473</v>
      </c>
      <c r="F2163" s="54" t="s">
        <v>1121</v>
      </c>
      <c r="G2163" s="54">
        <v>14.5</v>
      </c>
      <c r="H2163" s="54">
        <v>0</v>
      </c>
      <c r="I2163" s="54" t="s">
        <v>44</v>
      </c>
      <c r="J2163" s="54" t="s">
        <v>61</v>
      </c>
    </row>
    <row r="2164" spans="1:10" ht="12.75" customHeight="1" x14ac:dyDescent="0.35">
      <c r="A2164" s="428" t="s">
        <v>907</v>
      </c>
      <c r="B2164" s="429">
        <v>2</v>
      </c>
      <c r="C2164" s="428" t="s">
        <v>906</v>
      </c>
      <c r="D2164" s="428" t="s">
        <v>5474</v>
      </c>
      <c r="E2164" s="54" t="s">
        <v>5475</v>
      </c>
      <c r="F2164" s="54" t="s">
        <v>1121</v>
      </c>
      <c r="G2164" s="54">
        <v>35</v>
      </c>
      <c r="H2164" s="54">
        <v>0</v>
      </c>
      <c r="I2164" s="54" t="s">
        <v>44</v>
      </c>
      <c r="J2164" s="54" t="s">
        <v>61</v>
      </c>
    </row>
    <row r="2165" spans="1:10" ht="12.75" customHeight="1" x14ac:dyDescent="0.35">
      <c r="A2165" s="428" t="s">
        <v>907</v>
      </c>
      <c r="B2165" s="429">
        <v>3</v>
      </c>
      <c r="C2165" s="428" t="s">
        <v>906</v>
      </c>
      <c r="D2165" s="428" t="s">
        <v>5476</v>
      </c>
      <c r="E2165" s="54" t="s">
        <v>2213</v>
      </c>
      <c r="F2165" s="54" t="s">
        <v>1121</v>
      </c>
      <c r="G2165" s="54">
        <v>16</v>
      </c>
      <c r="H2165" s="54">
        <v>0</v>
      </c>
      <c r="I2165" s="54" t="s">
        <v>44</v>
      </c>
      <c r="J2165" s="54" t="s">
        <v>61</v>
      </c>
    </row>
    <row r="2166" spans="1:10" ht="12.75" customHeight="1" x14ac:dyDescent="0.35">
      <c r="A2166" s="428" t="s">
        <v>907</v>
      </c>
      <c r="B2166" s="429">
        <v>4</v>
      </c>
      <c r="C2166" s="428" t="s">
        <v>906</v>
      </c>
      <c r="D2166" s="428" t="s">
        <v>5477</v>
      </c>
      <c r="E2166" s="54" t="s">
        <v>5478</v>
      </c>
      <c r="F2166" s="54" t="s">
        <v>1121</v>
      </c>
      <c r="G2166" s="54">
        <v>48</v>
      </c>
      <c r="H2166" s="54">
        <v>0</v>
      </c>
      <c r="I2166" s="54" t="s">
        <v>45</v>
      </c>
      <c r="J2166" s="54" t="s">
        <v>60</v>
      </c>
    </row>
    <row r="2167" spans="1:10" ht="12.75" customHeight="1" x14ac:dyDescent="0.35">
      <c r="A2167" s="428" t="s">
        <v>907</v>
      </c>
      <c r="B2167" s="429">
        <v>5</v>
      </c>
      <c r="C2167" s="428" t="s">
        <v>906</v>
      </c>
      <c r="D2167" s="428" t="s">
        <v>5479</v>
      </c>
      <c r="E2167" s="54" t="s">
        <v>5480</v>
      </c>
      <c r="F2167" s="54" t="s">
        <v>1121</v>
      </c>
      <c r="G2167" s="54">
        <v>16</v>
      </c>
      <c r="H2167" s="54">
        <v>0</v>
      </c>
      <c r="I2167" s="54" t="s">
        <v>44</v>
      </c>
      <c r="J2167" s="54" t="s">
        <v>61</v>
      </c>
    </row>
    <row r="2168" spans="1:10" ht="12.75" customHeight="1" x14ac:dyDescent="0.35">
      <c r="A2168" s="428" t="s">
        <v>907</v>
      </c>
      <c r="B2168" s="429">
        <v>6</v>
      </c>
      <c r="C2168" s="428" t="s">
        <v>906</v>
      </c>
      <c r="D2168" s="428" t="s">
        <v>5481</v>
      </c>
      <c r="E2168" s="54" t="s">
        <v>5482</v>
      </c>
      <c r="F2168" s="54" t="s">
        <v>1121</v>
      </c>
      <c r="G2168" s="54">
        <v>45</v>
      </c>
      <c r="H2168" s="54">
        <v>0</v>
      </c>
      <c r="I2168" s="54" t="s">
        <v>43</v>
      </c>
      <c r="J2168" s="54" t="s">
        <v>60</v>
      </c>
    </row>
    <row r="2169" spans="1:10" ht="12.75" customHeight="1" x14ac:dyDescent="0.35">
      <c r="A2169" s="428" t="s">
        <v>907</v>
      </c>
      <c r="B2169" s="429">
        <v>7</v>
      </c>
      <c r="C2169" s="428" t="s">
        <v>906</v>
      </c>
      <c r="D2169" s="428" t="s">
        <v>5483</v>
      </c>
      <c r="E2169" s="54" t="s">
        <v>5484</v>
      </c>
      <c r="F2169" s="54" t="s">
        <v>1121</v>
      </c>
      <c r="G2169" s="54">
        <v>10</v>
      </c>
      <c r="H2169" s="54">
        <v>0</v>
      </c>
      <c r="I2169" s="54" t="s">
        <v>44</v>
      </c>
      <c r="J2169" s="54" t="s">
        <v>61</v>
      </c>
    </row>
    <row r="2170" spans="1:10" ht="12.75" customHeight="1" x14ac:dyDescent="0.35">
      <c r="A2170" s="428" t="s">
        <v>907</v>
      </c>
      <c r="B2170" s="429">
        <v>8</v>
      </c>
      <c r="C2170" s="428" t="s">
        <v>906</v>
      </c>
      <c r="D2170" s="428" t="s">
        <v>5485</v>
      </c>
      <c r="E2170" s="54" t="s">
        <v>5486</v>
      </c>
      <c r="F2170" s="54" t="s">
        <v>1121</v>
      </c>
      <c r="G2170" s="54">
        <v>14</v>
      </c>
      <c r="H2170" s="54">
        <v>0</v>
      </c>
      <c r="I2170" s="54" t="s">
        <v>44</v>
      </c>
      <c r="J2170" s="54" t="s">
        <v>61</v>
      </c>
    </row>
    <row r="2171" spans="1:10" ht="12.75" customHeight="1" x14ac:dyDescent="0.35">
      <c r="A2171" s="428" t="s">
        <v>907</v>
      </c>
      <c r="B2171" s="429">
        <v>9</v>
      </c>
      <c r="C2171" s="428" t="s">
        <v>906</v>
      </c>
      <c r="D2171" s="428" t="s">
        <v>5487</v>
      </c>
      <c r="E2171" s="54" t="s">
        <v>5488</v>
      </c>
      <c r="F2171" s="54" t="s">
        <v>1121</v>
      </c>
      <c r="G2171" s="54">
        <v>16</v>
      </c>
      <c r="H2171" s="54">
        <v>0</v>
      </c>
      <c r="I2171" s="54" t="s">
        <v>44</v>
      </c>
      <c r="J2171" s="54" t="s">
        <v>61</v>
      </c>
    </row>
    <row r="2172" spans="1:10" ht="12.75" customHeight="1" x14ac:dyDescent="0.35">
      <c r="A2172" s="428" t="s">
        <v>907</v>
      </c>
      <c r="B2172" s="429">
        <v>10</v>
      </c>
      <c r="C2172" s="428" t="s">
        <v>906</v>
      </c>
      <c r="D2172" s="428" t="s">
        <v>5489</v>
      </c>
      <c r="E2172" s="54" t="s">
        <v>5490</v>
      </c>
      <c r="F2172" s="54" t="s">
        <v>1121</v>
      </c>
      <c r="G2172" s="54">
        <v>8.5</v>
      </c>
      <c r="H2172" s="54">
        <v>0</v>
      </c>
      <c r="I2172" s="54" t="s">
        <v>44</v>
      </c>
      <c r="J2172" s="54" t="s">
        <v>61</v>
      </c>
    </row>
    <row r="2173" spans="1:10" ht="12.75" customHeight="1" x14ac:dyDescent="0.35">
      <c r="A2173" s="428" t="s">
        <v>907</v>
      </c>
      <c r="B2173" s="429">
        <v>11</v>
      </c>
      <c r="C2173" s="428" t="s">
        <v>906</v>
      </c>
      <c r="D2173" s="428" t="s">
        <v>5491</v>
      </c>
      <c r="E2173" s="54" t="s">
        <v>5492</v>
      </c>
      <c r="F2173" s="54" t="s">
        <v>1121</v>
      </c>
      <c r="G2173" s="54">
        <v>46</v>
      </c>
      <c r="H2173" s="54">
        <v>0</v>
      </c>
      <c r="I2173" s="54" t="s">
        <v>44</v>
      </c>
      <c r="J2173" s="54" t="s">
        <v>61</v>
      </c>
    </row>
    <row r="2174" spans="1:10" ht="12.75" customHeight="1" x14ac:dyDescent="0.35">
      <c r="A2174" s="428" t="s">
        <v>907</v>
      </c>
      <c r="B2174" s="429">
        <v>12</v>
      </c>
      <c r="C2174" s="428" t="s">
        <v>906</v>
      </c>
      <c r="D2174" s="428" t="s">
        <v>5493</v>
      </c>
      <c r="E2174" s="54" t="s">
        <v>5494</v>
      </c>
      <c r="F2174" s="54" t="s">
        <v>1121</v>
      </c>
      <c r="G2174" s="54">
        <v>7</v>
      </c>
      <c r="H2174" s="54">
        <v>0</v>
      </c>
      <c r="I2174" s="54" t="s">
        <v>44</v>
      </c>
      <c r="J2174" s="54" t="s">
        <v>61</v>
      </c>
    </row>
    <row r="2175" spans="1:10" ht="12.75" customHeight="1" x14ac:dyDescent="0.35">
      <c r="A2175" s="428" t="s">
        <v>907</v>
      </c>
      <c r="B2175" s="429">
        <v>13</v>
      </c>
      <c r="C2175" s="428" t="s">
        <v>906</v>
      </c>
      <c r="D2175" s="428" t="s">
        <v>5495</v>
      </c>
      <c r="E2175" s="54" t="s">
        <v>5496</v>
      </c>
      <c r="F2175" s="54" t="s">
        <v>1121</v>
      </c>
      <c r="G2175" s="54">
        <v>26.5</v>
      </c>
      <c r="H2175" s="54">
        <v>0</v>
      </c>
      <c r="I2175" s="54" t="s">
        <v>44</v>
      </c>
      <c r="J2175" s="54" t="s">
        <v>61</v>
      </c>
    </row>
    <row r="2176" spans="1:10" ht="12.75" customHeight="1" x14ac:dyDescent="0.35">
      <c r="A2176" s="428" t="s">
        <v>907</v>
      </c>
      <c r="B2176" s="429">
        <v>14</v>
      </c>
      <c r="C2176" s="428" t="s">
        <v>906</v>
      </c>
      <c r="D2176" s="428" t="s">
        <v>5497</v>
      </c>
      <c r="E2176" s="54" t="s">
        <v>5498</v>
      </c>
      <c r="F2176" s="54" t="s">
        <v>1121</v>
      </c>
      <c r="G2176" s="54">
        <v>33</v>
      </c>
      <c r="H2176" s="54">
        <v>0</v>
      </c>
      <c r="I2176" s="54" t="s">
        <v>44</v>
      </c>
      <c r="J2176" s="54" t="s">
        <v>61</v>
      </c>
    </row>
    <row r="2177" spans="1:10" ht="12.75" customHeight="1" x14ac:dyDescent="0.35">
      <c r="A2177" s="428" t="s">
        <v>907</v>
      </c>
      <c r="B2177" s="429">
        <v>15</v>
      </c>
      <c r="C2177" s="428" t="s">
        <v>906</v>
      </c>
      <c r="D2177" s="428" t="s">
        <v>5499</v>
      </c>
      <c r="E2177" s="54" t="s">
        <v>5500</v>
      </c>
      <c r="F2177" s="54" t="s">
        <v>1121</v>
      </c>
      <c r="G2177" s="54">
        <v>13</v>
      </c>
      <c r="H2177" s="54">
        <v>0</v>
      </c>
      <c r="I2177" s="54" t="s">
        <v>44</v>
      </c>
      <c r="J2177" s="54" t="s">
        <v>61</v>
      </c>
    </row>
    <row r="2178" spans="1:10" ht="12.75" customHeight="1" x14ac:dyDescent="0.35">
      <c r="A2178" s="428" t="s">
        <v>907</v>
      </c>
      <c r="B2178" s="429">
        <v>16</v>
      </c>
      <c r="C2178" s="428" t="s">
        <v>906</v>
      </c>
      <c r="D2178" s="428" t="s">
        <v>5501</v>
      </c>
      <c r="E2178" s="54" t="s">
        <v>5502</v>
      </c>
      <c r="F2178" s="54" t="s">
        <v>1121</v>
      </c>
      <c r="G2178" s="54">
        <v>18.5</v>
      </c>
      <c r="H2178" s="54">
        <v>0</v>
      </c>
      <c r="I2178" s="54" t="s">
        <v>44</v>
      </c>
      <c r="J2178" s="54" t="s">
        <v>61</v>
      </c>
    </row>
    <row r="2179" spans="1:10" ht="12.75" customHeight="1" x14ac:dyDescent="0.35">
      <c r="A2179" s="428" t="s">
        <v>907</v>
      </c>
      <c r="B2179" s="429">
        <v>17</v>
      </c>
      <c r="C2179" s="428" t="s">
        <v>906</v>
      </c>
      <c r="D2179" s="428" t="s">
        <v>5503</v>
      </c>
      <c r="E2179" s="54" t="s">
        <v>5504</v>
      </c>
      <c r="F2179" s="54" t="s">
        <v>1121</v>
      </c>
      <c r="G2179" s="54">
        <v>48</v>
      </c>
      <c r="H2179" s="54">
        <v>0</v>
      </c>
      <c r="I2179" s="54" t="s">
        <v>43</v>
      </c>
      <c r="J2179" s="54" t="s">
        <v>60</v>
      </c>
    </row>
    <row r="2180" spans="1:10" ht="12.75" customHeight="1" x14ac:dyDescent="0.35">
      <c r="A2180" s="428" t="s">
        <v>907</v>
      </c>
      <c r="B2180" s="429">
        <v>18</v>
      </c>
      <c r="C2180" s="428" t="s">
        <v>906</v>
      </c>
      <c r="D2180" s="428" t="s">
        <v>5505</v>
      </c>
      <c r="E2180" s="54" t="s">
        <v>5506</v>
      </c>
      <c r="F2180" s="54" t="s">
        <v>1121</v>
      </c>
      <c r="G2180" s="54">
        <v>45</v>
      </c>
      <c r="H2180" s="54">
        <v>0</v>
      </c>
      <c r="I2180" s="54" t="s">
        <v>45</v>
      </c>
      <c r="J2180" s="54" t="s">
        <v>60</v>
      </c>
    </row>
    <row r="2181" spans="1:10" ht="12.75" customHeight="1" x14ac:dyDescent="0.35">
      <c r="A2181" s="428" t="s">
        <v>907</v>
      </c>
      <c r="B2181" s="429">
        <v>19</v>
      </c>
      <c r="C2181" s="428" t="s">
        <v>906</v>
      </c>
      <c r="D2181" s="428" t="s">
        <v>5507</v>
      </c>
      <c r="E2181" s="54" t="s">
        <v>5508</v>
      </c>
      <c r="F2181" s="54" t="s">
        <v>1121</v>
      </c>
      <c r="G2181" s="54">
        <v>14</v>
      </c>
      <c r="H2181" s="54">
        <v>0</v>
      </c>
      <c r="I2181" s="54" t="s">
        <v>44</v>
      </c>
      <c r="J2181" s="54" t="s">
        <v>61</v>
      </c>
    </row>
    <row r="2182" spans="1:10" ht="12.75" customHeight="1" x14ac:dyDescent="0.35">
      <c r="A2182" s="428" t="s">
        <v>907</v>
      </c>
      <c r="B2182" s="429">
        <v>20</v>
      </c>
      <c r="C2182" s="428" t="s">
        <v>906</v>
      </c>
      <c r="D2182" s="428" t="s">
        <v>5509</v>
      </c>
      <c r="E2182" s="54" t="s">
        <v>5510</v>
      </c>
      <c r="F2182" s="54" t="s">
        <v>1121</v>
      </c>
      <c r="G2182" s="54">
        <v>49.5</v>
      </c>
      <c r="H2182" s="54">
        <v>0</v>
      </c>
      <c r="I2182" s="54" t="s">
        <v>44</v>
      </c>
      <c r="J2182" s="54" t="s">
        <v>61</v>
      </c>
    </row>
    <row r="2183" spans="1:10" ht="12.75" customHeight="1" x14ac:dyDescent="0.35">
      <c r="A2183" s="428" t="s">
        <v>907</v>
      </c>
      <c r="B2183" s="429">
        <v>21</v>
      </c>
      <c r="C2183" s="428" t="s">
        <v>906</v>
      </c>
      <c r="D2183" s="428" t="s">
        <v>5511</v>
      </c>
      <c r="E2183" s="54" t="s">
        <v>5512</v>
      </c>
      <c r="F2183" s="54" t="s">
        <v>1121</v>
      </c>
      <c r="G2183" s="54">
        <v>32</v>
      </c>
      <c r="H2183" s="54">
        <v>0</v>
      </c>
      <c r="I2183" s="54" t="s">
        <v>45</v>
      </c>
      <c r="J2183" s="54" t="s">
        <v>60</v>
      </c>
    </row>
    <row r="2184" spans="1:10" ht="12.75" customHeight="1" x14ac:dyDescent="0.35">
      <c r="A2184" s="428" t="s">
        <v>907</v>
      </c>
      <c r="B2184" s="429">
        <v>22</v>
      </c>
      <c r="C2184" s="428" t="s">
        <v>906</v>
      </c>
      <c r="D2184" s="428" t="s">
        <v>5513</v>
      </c>
      <c r="E2184" s="54" t="s">
        <v>5514</v>
      </c>
      <c r="F2184" s="54" t="s">
        <v>1121</v>
      </c>
      <c r="G2184" s="54">
        <v>8</v>
      </c>
      <c r="H2184" s="54">
        <v>0</v>
      </c>
      <c r="I2184" s="54" t="s">
        <v>44</v>
      </c>
      <c r="J2184" s="54" t="s">
        <v>61</v>
      </c>
    </row>
    <row r="2185" spans="1:10" ht="12.75" customHeight="1" x14ac:dyDescent="0.35">
      <c r="A2185" s="428" t="s">
        <v>907</v>
      </c>
      <c r="B2185" s="429">
        <v>23</v>
      </c>
      <c r="C2185" s="428" t="s">
        <v>906</v>
      </c>
      <c r="D2185" s="428" t="s">
        <v>5515</v>
      </c>
      <c r="E2185" s="54" t="s">
        <v>5516</v>
      </c>
      <c r="F2185" s="54" t="s">
        <v>1121</v>
      </c>
      <c r="G2185" s="54">
        <v>6</v>
      </c>
      <c r="H2185" s="54">
        <v>0</v>
      </c>
      <c r="I2185" s="54" t="s">
        <v>44</v>
      </c>
      <c r="J2185" s="54" t="s">
        <v>61</v>
      </c>
    </row>
    <row r="2186" spans="1:10" ht="12.75" customHeight="1" x14ac:dyDescent="0.35">
      <c r="A2186" s="428" t="s">
        <v>907</v>
      </c>
      <c r="B2186" s="429">
        <v>24</v>
      </c>
      <c r="C2186" s="428" t="s">
        <v>906</v>
      </c>
      <c r="D2186" s="428" t="s">
        <v>5517</v>
      </c>
      <c r="E2186" s="54" t="s">
        <v>5518</v>
      </c>
      <c r="F2186" s="54" t="s">
        <v>1121</v>
      </c>
      <c r="G2186" s="54">
        <v>7</v>
      </c>
      <c r="H2186" s="54">
        <v>0</v>
      </c>
      <c r="I2186" s="54" t="s">
        <v>44</v>
      </c>
      <c r="J2186" s="54" t="s">
        <v>61</v>
      </c>
    </row>
    <row r="2187" spans="1:10" ht="12.75" customHeight="1" x14ac:dyDescent="0.35">
      <c r="A2187" s="428" t="s">
        <v>907</v>
      </c>
      <c r="B2187" s="429">
        <v>25</v>
      </c>
      <c r="C2187" s="428" t="s">
        <v>906</v>
      </c>
      <c r="D2187" s="428" t="s">
        <v>5519</v>
      </c>
      <c r="E2187" s="54" t="s">
        <v>1226</v>
      </c>
      <c r="F2187" s="54" t="s">
        <v>1121</v>
      </c>
      <c r="G2187" s="54">
        <v>48</v>
      </c>
      <c r="H2187" s="54">
        <v>0</v>
      </c>
      <c r="I2187" s="54" t="s">
        <v>45</v>
      </c>
      <c r="J2187" s="54" t="s">
        <v>60</v>
      </c>
    </row>
    <row r="2188" spans="1:10" ht="12.75" customHeight="1" x14ac:dyDescent="0.35">
      <c r="A2188" s="428" t="s">
        <v>907</v>
      </c>
      <c r="B2188" s="429">
        <v>26</v>
      </c>
      <c r="C2188" s="428" t="s">
        <v>906</v>
      </c>
      <c r="D2188" s="428" t="s">
        <v>5520</v>
      </c>
      <c r="E2188" s="54" t="s">
        <v>5521</v>
      </c>
      <c r="F2188" s="54" t="s">
        <v>1121</v>
      </c>
      <c r="G2188" s="54">
        <v>25</v>
      </c>
      <c r="H2188" s="54">
        <v>0</v>
      </c>
      <c r="I2188" s="54" t="s">
        <v>45</v>
      </c>
      <c r="J2188" s="54" t="s">
        <v>60</v>
      </c>
    </row>
    <row r="2189" spans="1:10" ht="12.75" customHeight="1" x14ac:dyDescent="0.35">
      <c r="A2189" s="428" t="s">
        <v>907</v>
      </c>
      <c r="B2189" s="429">
        <v>27</v>
      </c>
      <c r="C2189" s="428" t="s">
        <v>906</v>
      </c>
      <c r="D2189" s="428" t="s">
        <v>5522</v>
      </c>
      <c r="E2189" s="54" t="s">
        <v>5523</v>
      </c>
      <c r="F2189" s="54" t="s">
        <v>1121</v>
      </c>
      <c r="G2189" s="54">
        <v>45</v>
      </c>
      <c r="H2189" s="54">
        <v>0</v>
      </c>
      <c r="I2189" s="54" t="s">
        <v>45</v>
      </c>
      <c r="J2189" s="54" t="s">
        <v>60</v>
      </c>
    </row>
    <row r="2190" spans="1:10" ht="12.75" customHeight="1" x14ac:dyDescent="0.35">
      <c r="A2190" s="428" t="s">
        <v>907</v>
      </c>
      <c r="B2190" s="429">
        <v>28</v>
      </c>
      <c r="C2190" s="428" t="s">
        <v>906</v>
      </c>
      <c r="D2190" s="428" t="s">
        <v>5524</v>
      </c>
      <c r="E2190" s="54" t="s">
        <v>5525</v>
      </c>
      <c r="F2190" s="54" t="s">
        <v>1121</v>
      </c>
      <c r="G2190" s="54">
        <v>45</v>
      </c>
      <c r="H2190" s="54">
        <v>0</v>
      </c>
      <c r="I2190" s="54" t="s">
        <v>45</v>
      </c>
      <c r="J2190" s="54" t="s">
        <v>60</v>
      </c>
    </row>
    <row r="2191" spans="1:10" ht="12.75" customHeight="1" x14ac:dyDescent="0.35">
      <c r="A2191" s="428" t="s">
        <v>907</v>
      </c>
      <c r="B2191" s="429">
        <v>29</v>
      </c>
      <c r="C2191" s="428" t="s">
        <v>906</v>
      </c>
      <c r="D2191" s="428" t="s">
        <v>5526</v>
      </c>
      <c r="E2191" s="54" t="s">
        <v>5527</v>
      </c>
      <c r="F2191" s="54" t="s">
        <v>1121</v>
      </c>
      <c r="G2191" s="54">
        <v>25</v>
      </c>
      <c r="H2191" s="54">
        <v>0</v>
      </c>
      <c r="I2191" s="54" t="s">
        <v>45</v>
      </c>
      <c r="J2191" s="54" t="s">
        <v>60</v>
      </c>
    </row>
    <row r="2192" spans="1:10" ht="12.75" customHeight="1" x14ac:dyDescent="0.35">
      <c r="A2192" s="428" t="s">
        <v>907</v>
      </c>
      <c r="B2192" s="429">
        <v>30</v>
      </c>
      <c r="C2192" s="428" t="s">
        <v>906</v>
      </c>
      <c r="D2192" s="428" t="s">
        <v>5528</v>
      </c>
      <c r="E2192" s="54" t="s">
        <v>5529</v>
      </c>
      <c r="F2192" s="54" t="s">
        <v>1121</v>
      </c>
      <c r="G2192" s="54">
        <v>16</v>
      </c>
      <c r="H2192" s="54">
        <v>0</v>
      </c>
      <c r="I2192" s="54" t="s">
        <v>44</v>
      </c>
      <c r="J2192" s="54" t="s">
        <v>61</v>
      </c>
    </row>
    <row r="2193" spans="1:10" ht="12.75" customHeight="1" x14ac:dyDescent="0.35">
      <c r="A2193" s="428" t="s">
        <v>907</v>
      </c>
      <c r="B2193" s="429">
        <v>31</v>
      </c>
      <c r="C2193" s="428" t="s">
        <v>906</v>
      </c>
      <c r="D2193" s="428" t="s">
        <v>5530</v>
      </c>
      <c r="E2193" s="54" t="s">
        <v>5531</v>
      </c>
      <c r="F2193" s="54" t="s">
        <v>1121</v>
      </c>
      <c r="G2193" s="54">
        <v>6</v>
      </c>
      <c r="H2193" s="54">
        <v>0</v>
      </c>
      <c r="I2193" s="54" t="s">
        <v>44</v>
      </c>
      <c r="J2193" s="54" t="s">
        <v>61</v>
      </c>
    </row>
    <row r="2194" spans="1:10" ht="12.75" customHeight="1" x14ac:dyDescent="0.35">
      <c r="A2194" s="428" t="s">
        <v>907</v>
      </c>
      <c r="B2194" s="429">
        <v>32</v>
      </c>
      <c r="C2194" s="428" t="s">
        <v>906</v>
      </c>
      <c r="D2194" s="428" t="s">
        <v>5532</v>
      </c>
      <c r="E2194" s="54" t="s">
        <v>5533</v>
      </c>
      <c r="F2194" s="54" t="s">
        <v>1121</v>
      </c>
      <c r="G2194" s="54">
        <v>14</v>
      </c>
      <c r="H2194" s="54">
        <v>0</v>
      </c>
      <c r="I2194" s="54" t="s">
        <v>44</v>
      </c>
      <c r="J2194" s="54" t="s">
        <v>61</v>
      </c>
    </row>
    <row r="2195" spans="1:10" ht="12.75" customHeight="1" x14ac:dyDescent="0.35">
      <c r="A2195" s="428" t="s">
        <v>907</v>
      </c>
      <c r="B2195" s="429">
        <v>33</v>
      </c>
      <c r="C2195" s="428" t="s">
        <v>906</v>
      </c>
      <c r="D2195" s="428" t="s">
        <v>5534</v>
      </c>
      <c r="E2195" s="54" t="s">
        <v>5535</v>
      </c>
      <c r="F2195" s="54" t="s">
        <v>1121</v>
      </c>
      <c r="G2195" s="54">
        <v>9</v>
      </c>
      <c r="H2195" s="54">
        <v>0</v>
      </c>
      <c r="I2195" s="54" t="s">
        <v>44</v>
      </c>
      <c r="J2195" s="54" t="s">
        <v>61</v>
      </c>
    </row>
    <row r="2196" spans="1:10" ht="12.75" customHeight="1" x14ac:dyDescent="0.35">
      <c r="A2196" s="428" t="s">
        <v>907</v>
      </c>
      <c r="B2196" s="429">
        <v>34</v>
      </c>
      <c r="C2196" s="428" t="s">
        <v>906</v>
      </c>
      <c r="D2196" s="428" t="s">
        <v>5536</v>
      </c>
      <c r="E2196" s="54" t="s">
        <v>5537</v>
      </c>
      <c r="F2196" s="54" t="s">
        <v>1121</v>
      </c>
      <c r="G2196" s="54">
        <v>12</v>
      </c>
      <c r="H2196" s="54">
        <v>0</v>
      </c>
      <c r="I2196" s="54" t="s">
        <v>44</v>
      </c>
      <c r="J2196" s="54" t="s">
        <v>61</v>
      </c>
    </row>
    <row r="2197" spans="1:10" ht="12.75" customHeight="1" x14ac:dyDescent="0.35">
      <c r="A2197" s="428" t="s">
        <v>907</v>
      </c>
      <c r="B2197" s="429">
        <v>35</v>
      </c>
      <c r="C2197" s="428" t="s">
        <v>906</v>
      </c>
      <c r="D2197" s="428" t="s">
        <v>5538</v>
      </c>
      <c r="E2197" s="54" t="s">
        <v>5539</v>
      </c>
      <c r="F2197" s="54" t="s">
        <v>1121</v>
      </c>
      <c r="G2197" s="54">
        <v>11</v>
      </c>
      <c r="H2197" s="54">
        <v>0</v>
      </c>
      <c r="I2197" s="54" t="s">
        <v>44</v>
      </c>
      <c r="J2197" s="54" t="s">
        <v>61</v>
      </c>
    </row>
    <row r="2198" spans="1:10" ht="12.75" customHeight="1" x14ac:dyDescent="0.35">
      <c r="A2198" s="428" t="s">
        <v>907</v>
      </c>
      <c r="B2198" s="429">
        <v>36</v>
      </c>
      <c r="C2198" s="428" t="s">
        <v>906</v>
      </c>
      <c r="D2198" s="428" t="s">
        <v>5540</v>
      </c>
      <c r="E2198" s="54" t="s">
        <v>5541</v>
      </c>
      <c r="F2198" s="54" t="s">
        <v>1121</v>
      </c>
      <c r="G2198" s="54">
        <v>11</v>
      </c>
      <c r="H2198" s="54">
        <v>0</v>
      </c>
      <c r="I2198" s="54" t="s">
        <v>44</v>
      </c>
      <c r="J2198" s="54" t="s">
        <v>61</v>
      </c>
    </row>
    <row r="2199" spans="1:10" ht="12.75" customHeight="1" x14ac:dyDescent="0.35">
      <c r="A2199" s="428" t="s">
        <v>907</v>
      </c>
      <c r="B2199" s="429">
        <v>37</v>
      </c>
      <c r="C2199" s="428" t="s">
        <v>906</v>
      </c>
      <c r="D2199" s="428" t="s">
        <v>5542</v>
      </c>
      <c r="E2199" s="54" t="s">
        <v>5543</v>
      </c>
      <c r="F2199" s="54" t="s">
        <v>1121</v>
      </c>
      <c r="G2199" s="54">
        <v>49</v>
      </c>
      <c r="H2199" s="54">
        <v>0</v>
      </c>
      <c r="I2199" s="54" t="s">
        <v>44</v>
      </c>
      <c r="J2199" s="54" t="s">
        <v>61</v>
      </c>
    </row>
    <row r="2200" spans="1:10" ht="12.75" customHeight="1" x14ac:dyDescent="0.35">
      <c r="A2200" s="428" t="s">
        <v>907</v>
      </c>
      <c r="B2200" s="429">
        <v>38</v>
      </c>
      <c r="C2200" s="428" t="s">
        <v>906</v>
      </c>
      <c r="D2200" s="428" t="s">
        <v>5544</v>
      </c>
      <c r="E2200" s="54" t="s">
        <v>5545</v>
      </c>
      <c r="F2200" s="54" t="s">
        <v>1121</v>
      </c>
      <c r="G2200" s="54">
        <v>45</v>
      </c>
      <c r="H2200" s="54">
        <v>0</v>
      </c>
      <c r="I2200" s="54" t="s">
        <v>45</v>
      </c>
      <c r="J2200" s="54" t="s">
        <v>60</v>
      </c>
    </row>
    <row r="2201" spans="1:10" ht="12.75" customHeight="1" x14ac:dyDescent="0.35">
      <c r="A2201" s="428" t="s">
        <v>907</v>
      </c>
      <c r="B2201" s="429">
        <v>39</v>
      </c>
      <c r="C2201" s="428" t="s">
        <v>906</v>
      </c>
      <c r="D2201" s="428" t="s">
        <v>5546</v>
      </c>
      <c r="E2201" s="54" t="s">
        <v>5547</v>
      </c>
      <c r="F2201" s="54" t="s">
        <v>1121</v>
      </c>
      <c r="G2201" s="54">
        <v>45</v>
      </c>
      <c r="H2201" s="54">
        <v>0</v>
      </c>
      <c r="I2201" s="54" t="s">
        <v>45</v>
      </c>
      <c r="J2201" s="54" t="s">
        <v>60</v>
      </c>
    </row>
    <row r="2202" spans="1:10" ht="12.75" customHeight="1" x14ac:dyDescent="0.35">
      <c r="A2202" s="428" t="s">
        <v>907</v>
      </c>
      <c r="B2202" s="429">
        <v>40</v>
      </c>
      <c r="C2202" s="428" t="s">
        <v>906</v>
      </c>
      <c r="D2202" s="428" t="s">
        <v>5548</v>
      </c>
      <c r="E2202" s="54" t="s">
        <v>5549</v>
      </c>
      <c r="F2202" s="54" t="s">
        <v>1121</v>
      </c>
      <c r="G2202" s="54">
        <v>45</v>
      </c>
      <c r="H2202" s="54">
        <v>0</v>
      </c>
      <c r="I2202" s="54" t="s">
        <v>45</v>
      </c>
      <c r="J2202" s="54" t="s">
        <v>60</v>
      </c>
    </row>
    <row r="2203" spans="1:10" ht="12.75" customHeight="1" x14ac:dyDescent="0.35">
      <c r="A2203" s="428" t="s">
        <v>907</v>
      </c>
      <c r="B2203" s="429">
        <v>41</v>
      </c>
      <c r="C2203" s="428" t="s">
        <v>906</v>
      </c>
      <c r="D2203" s="428" t="s">
        <v>5550</v>
      </c>
      <c r="E2203" s="54" t="s">
        <v>5551</v>
      </c>
      <c r="F2203" s="54" t="s">
        <v>1121</v>
      </c>
      <c r="G2203" s="54">
        <v>43</v>
      </c>
      <c r="H2203" s="54">
        <v>0</v>
      </c>
      <c r="I2203" s="54" t="s">
        <v>44</v>
      </c>
      <c r="J2203" s="54" t="s">
        <v>61</v>
      </c>
    </row>
    <row r="2204" spans="1:10" ht="12.75" customHeight="1" x14ac:dyDescent="0.35">
      <c r="A2204" s="428" t="s">
        <v>907</v>
      </c>
      <c r="B2204" s="429">
        <v>42</v>
      </c>
      <c r="C2204" s="428" t="s">
        <v>906</v>
      </c>
      <c r="D2204" s="428" t="s">
        <v>5552</v>
      </c>
      <c r="E2204" s="54" t="s">
        <v>5553</v>
      </c>
      <c r="F2204" s="54" t="s">
        <v>1121</v>
      </c>
      <c r="G2204" s="54">
        <v>48</v>
      </c>
      <c r="H2204" s="54">
        <v>0</v>
      </c>
      <c r="I2204" s="54" t="s">
        <v>45</v>
      </c>
      <c r="J2204" s="54" t="s">
        <v>60</v>
      </c>
    </row>
    <row r="2205" spans="1:10" ht="12.75" customHeight="1" x14ac:dyDescent="0.35">
      <c r="A2205" s="428" t="s">
        <v>907</v>
      </c>
      <c r="B2205" s="429">
        <v>43</v>
      </c>
      <c r="C2205" s="428" t="s">
        <v>906</v>
      </c>
      <c r="D2205" s="428" t="s">
        <v>5554</v>
      </c>
      <c r="E2205" s="54" t="s">
        <v>5555</v>
      </c>
      <c r="F2205" s="54" t="s">
        <v>1121</v>
      </c>
      <c r="G2205" s="54">
        <v>17</v>
      </c>
      <c r="H2205" s="54">
        <v>0</v>
      </c>
      <c r="I2205" s="54" t="s">
        <v>44</v>
      </c>
      <c r="J2205" s="54" t="s">
        <v>61</v>
      </c>
    </row>
    <row r="2206" spans="1:10" ht="12.75" customHeight="1" x14ac:dyDescent="0.35">
      <c r="A2206" s="428" t="s">
        <v>907</v>
      </c>
      <c r="B2206" s="429">
        <v>44</v>
      </c>
      <c r="C2206" s="428" t="s">
        <v>906</v>
      </c>
      <c r="D2206" s="428" t="s">
        <v>5556</v>
      </c>
      <c r="E2206" s="54" t="s">
        <v>5557</v>
      </c>
      <c r="F2206" s="54" t="s">
        <v>1121</v>
      </c>
      <c r="G2206" s="54">
        <v>12</v>
      </c>
      <c r="H2206" s="54">
        <v>0</v>
      </c>
      <c r="I2206" s="54" t="s">
        <v>44</v>
      </c>
      <c r="J2206" s="54" t="s">
        <v>61</v>
      </c>
    </row>
    <row r="2207" spans="1:10" ht="12.75" customHeight="1" x14ac:dyDescent="0.35">
      <c r="A2207" s="428" t="s">
        <v>907</v>
      </c>
      <c r="B2207" s="429">
        <v>45</v>
      </c>
      <c r="C2207" s="428" t="s">
        <v>906</v>
      </c>
      <c r="D2207" s="428" t="s">
        <v>5558</v>
      </c>
      <c r="E2207" s="54" t="s">
        <v>5559</v>
      </c>
      <c r="F2207" s="54" t="s">
        <v>1121</v>
      </c>
      <c r="G2207" s="54">
        <v>6.5</v>
      </c>
      <c r="H2207" s="54">
        <v>0</v>
      </c>
      <c r="I2207" s="54" t="s">
        <v>44</v>
      </c>
      <c r="J2207" s="54" t="s">
        <v>61</v>
      </c>
    </row>
    <row r="2208" spans="1:10" ht="12.75" customHeight="1" x14ac:dyDescent="0.35">
      <c r="A2208" s="428" t="s">
        <v>907</v>
      </c>
      <c r="B2208" s="429">
        <v>46</v>
      </c>
      <c r="C2208" s="428" t="s">
        <v>906</v>
      </c>
      <c r="D2208" s="428" t="s">
        <v>5560</v>
      </c>
      <c r="E2208" s="54" t="s">
        <v>5561</v>
      </c>
      <c r="F2208" s="54" t="s">
        <v>1121</v>
      </c>
      <c r="G2208" s="54">
        <v>43.5</v>
      </c>
      <c r="H2208" s="54">
        <v>0</v>
      </c>
      <c r="I2208" s="54" t="s">
        <v>44</v>
      </c>
      <c r="J2208" s="54" t="s">
        <v>61</v>
      </c>
    </row>
    <row r="2209" spans="1:10" ht="12.75" customHeight="1" x14ac:dyDescent="0.35">
      <c r="A2209" s="428" t="s">
        <v>907</v>
      </c>
      <c r="B2209" s="429">
        <v>47</v>
      </c>
      <c r="C2209" s="428" t="s">
        <v>906</v>
      </c>
      <c r="D2209" s="428" t="s">
        <v>5562</v>
      </c>
      <c r="E2209" s="54" t="s">
        <v>5563</v>
      </c>
      <c r="F2209" s="54" t="s">
        <v>1121</v>
      </c>
      <c r="G2209" s="54">
        <v>8</v>
      </c>
      <c r="H2209" s="54">
        <v>0</v>
      </c>
      <c r="I2209" s="54" t="s">
        <v>44</v>
      </c>
      <c r="J2209" s="54" t="s">
        <v>61</v>
      </c>
    </row>
    <row r="2210" spans="1:10" ht="12.75" customHeight="1" x14ac:dyDescent="0.35">
      <c r="A2210" s="428" t="s">
        <v>907</v>
      </c>
      <c r="B2210" s="429">
        <v>48</v>
      </c>
      <c r="C2210" s="428" t="s">
        <v>906</v>
      </c>
      <c r="D2210" s="428" t="s">
        <v>5564</v>
      </c>
      <c r="E2210" s="54" t="s">
        <v>5565</v>
      </c>
      <c r="F2210" s="54" t="s">
        <v>1121</v>
      </c>
      <c r="G2210" s="54">
        <v>13</v>
      </c>
      <c r="H2210" s="54">
        <v>0</v>
      </c>
      <c r="I2210" s="54" t="s">
        <v>44</v>
      </c>
      <c r="J2210" s="54" t="s">
        <v>61</v>
      </c>
    </row>
    <row r="2211" spans="1:10" ht="12.75" customHeight="1" x14ac:dyDescent="0.35">
      <c r="A2211" s="428" t="s">
        <v>907</v>
      </c>
      <c r="B2211" s="429">
        <v>49</v>
      </c>
      <c r="C2211" s="428" t="s">
        <v>906</v>
      </c>
      <c r="D2211" s="428" t="s">
        <v>5566</v>
      </c>
      <c r="E2211" s="54" t="s">
        <v>5567</v>
      </c>
      <c r="F2211" s="54" t="s">
        <v>1121</v>
      </c>
      <c r="G2211" s="54">
        <v>21</v>
      </c>
      <c r="H2211" s="54">
        <v>0</v>
      </c>
      <c r="I2211" s="54" t="s">
        <v>45</v>
      </c>
      <c r="J2211" s="54" t="s">
        <v>60</v>
      </c>
    </row>
    <row r="2212" spans="1:10" ht="12.75" customHeight="1" x14ac:dyDescent="0.35">
      <c r="A2212" s="428" t="s">
        <v>907</v>
      </c>
      <c r="B2212" s="429">
        <v>50</v>
      </c>
      <c r="C2212" s="428" t="s">
        <v>906</v>
      </c>
      <c r="D2212" s="428" t="s">
        <v>5568</v>
      </c>
      <c r="E2212" s="54" t="s">
        <v>5569</v>
      </c>
      <c r="F2212" s="54" t="s">
        <v>1121</v>
      </c>
      <c r="G2212" s="54">
        <v>9</v>
      </c>
      <c r="H2212" s="54">
        <v>0</v>
      </c>
      <c r="I2212" s="54" t="s">
        <v>44</v>
      </c>
      <c r="J2212" s="54" t="s">
        <v>61</v>
      </c>
    </row>
    <row r="2213" spans="1:10" ht="12.75" customHeight="1" x14ac:dyDescent="0.35">
      <c r="A2213" s="428" t="s">
        <v>907</v>
      </c>
      <c r="B2213" s="429">
        <v>51</v>
      </c>
      <c r="C2213" s="428" t="s">
        <v>906</v>
      </c>
      <c r="D2213" s="428" t="s">
        <v>5570</v>
      </c>
      <c r="E2213" s="54" t="s">
        <v>5571</v>
      </c>
      <c r="F2213" s="54" t="s">
        <v>1140</v>
      </c>
      <c r="G2213" s="54">
        <v>20</v>
      </c>
      <c r="H2213" s="54">
        <v>0</v>
      </c>
      <c r="I2213" s="54" t="s">
        <v>45</v>
      </c>
      <c r="J2213" s="54" t="s">
        <v>60</v>
      </c>
    </row>
    <row r="2214" spans="1:10" ht="12.75" customHeight="1" x14ac:dyDescent="0.35">
      <c r="A2214" s="428" t="s">
        <v>907</v>
      </c>
      <c r="B2214" s="429">
        <v>52</v>
      </c>
      <c r="C2214" s="428" t="s">
        <v>906</v>
      </c>
      <c r="D2214" s="428" t="s">
        <v>5572</v>
      </c>
      <c r="E2214" s="54" t="s">
        <v>5573</v>
      </c>
      <c r="F2214" s="54" t="s">
        <v>1140</v>
      </c>
      <c r="G2214" s="54">
        <v>25</v>
      </c>
      <c r="H2214" s="54">
        <v>0</v>
      </c>
      <c r="I2214" s="54" t="s">
        <v>45</v>
      </c>
      <c r="J2214" s="54" t="s">
        <v>60</v>
      </c>
    </row>
    <row r="2215" spans="1:10" ht="12.75" customHeight="1" x14ac:dyDescent="0.35">
      <c r="A2215" s="428" t="s">
        <v>907</v>
      </c>
      <c r="B2215" s="429">
        <v>53</v>
      </c>
      <c r="C2215" s="428" t="s">
        <v>906</v>
      </c>
      <c r="D2215" s="428" t="s">
        <v>5574</v>
      </c>
      <c r="E2215" s="54" t="s">
        <v>5575</v>
      </c>
      <c r="F2215" s="54" t="s">
        <v>1140</v>
      </c>
      <c r="G2215" s="54">
        <v>15</v>
      </c>
      <c r="H2215" s="54">
        <v>0</v>
      </c>
      <c r="I2215" s="54" t="s">
        <v>45</v>
      </c>
      <c r="J2215" s="54" t="s">
        <v>60</v>
      </c>
    </row>
    <row r="2216" spans="1:10" ht="12.75" customHeight="1" x14ac:dyDescent="0.35">
      <c r="A2216" s="428" t="s">
        <v>907</v>
      </c>
      <c r="B2216" s="429">
        <v>54</v>
      </c>
      <c r="C2216" s="428" t="s">
        <v>906</v>
      </c>
      <c r="D2216" s="428" t="s">
        <v>5576</v>
      </c>
      <c r="E2216" s="54" t="s">
        <v>5577</v>
      </c>
      <c r="F2216" s="54" t="s">
        <v>1140</v>
      </c>
      <c r="G2216" s="54">
        <v>15.5</v>
      </c>
      <c r="H2216" s="54">
        <v>0</v>
      </c>
      <c r="I2216" s="54" t="s">
        <v>45</v>
      </c>
      <c r="J2216" s="54" t="s">
        <v>60</v>
      </c>
    </row>
    <row r="2217" spans="1:10" ht="12.75" customHeight="1" x14ac:dyDescent="0.35">
      <c r="A2217" s="428" t="s">
        <v>907</v>
      </c>
      <c r="B2217" s="429">
        <v>55</v>
      </c>
      <c r="C2217" s="428" t="s">
        <v>906</v>
      </c>
      <c r="D2217" s="428" t="s">
        <v>5578</v>
      </c>
      <c r="E2217" s="54" t="s">
        <v>5579</v>
      </c>
      <c r="F2217" s="54" t="s">
        <v>1140</v>
      </c>
      <c r="G2217" s="54">
        <v>10</v>
      </c>
      <c r="H2217" s="54">
        <v>0</v>
      </c>
      <c r="I2217" s="54" t="s">
        <v>45</v>
      </c>
      <c r="J2217" s="54" t="s">
        <v>60</v>
      </c>
    </row>
    <row r="2218" spans="1:10" ht="12.75" customHeight="1" x14ac:dyDescent="0.35">
      <c r="A2218" s="428" t="s">
        <v>907</v>
      </c>
      <c r="B2218" s="429">
        <v>56</v>
      </c>
      <c r="C2218" s="428" t="s">
        <v>906</v>
      </c>
      <c r="D2218" s="428" t="s">
        <v>5580</v>
      </c>
      <c r="E2218" s="54" t="s">
        <v>3984</v>
      </c>
      <c r="F2218" s="54" t="s">
        <v>1140</v>
      </c>
      <c r="G2218" s="54">
        <v>20</v>
      </c>
      <c r="H2218" s="54">
        <v>0</v>
      </c>
      <c r="I2218" s="54" t="s">
        <v>45</v>
      </c>
      <c r="J2218" s="54" t="s">
        <v>60</v>
      </c>
    </row>
    <row r="2219" spans="1:10" ht="12.75" customHeight="1" x14ac:dyDescent="0.35">
      <c r="A2219" s="428" t="s">
        <v>907</v>
      </c>
      <c r="B2219" s="429">
        <v>57</v>
      </c>
      <c r="C2219" s="428" t="s">
        <v>906</v>
      </c>
      <c r="D2219" s="428" t="s">
        <v>5581</v>
      </c>
      <c r="E2219" s="54" t="s">
        <v>3986</v>
      </c>
      <c r="F2219" s="54" t="s">
        <v>1140</v>
      </c>
      <c r="G2219" s="54">
        <v>17</v>
      </c>
      <c r="H2219" s="54">
        <v>0</v>
      </c>
      <c r="I2219" s="54" t="s">
        <v>45</v>
      </c>
      <c r="J2219" s="54" t="s">
        <v>60</v>
      </c>
    </row>
    <row r="2220" spans="1:10" ht="12.75" customHeight="1" x14ac:dyDescent="0.35">
      <c r="A2220" s="428" t="s">
        <v>1079</v>
      </c>
      <c r="B2220" s="429">
        <v>1</v>
      </c>
      <c r="C2220" s="428" t="s">
        <v>1078</v>
      </c>
      <c r="D2220" s="428" t="s">
        <v>5582</v>
      </c>
      <c r="E2220" s="54" t="s">
        <v>5583</v>
      </c>
      <c r="F2220" s="54" t="s">
        <v>1121</v>
      </c>
      <c r="G2220" s="54">
        <v>46</v>
      </c>
      <c r="H2220" s="54">
        <v>0</v>
      </c>
      <c r="I2220" s="54" t="s">
        <v>43</v>
      </c>
      <c r="J2220" s="54" t="s">
        <v>60</v>
      </c>
    </row>
    <row r="2221" spans="1:10" ht="12.75" customHeight="1" x14ac:dyDescent="0.35">
      <c r="A2221" s="428" t="s">
        <v>1079</v>
      </c>
      <c r="B2221" s="429">
        <v>2</v>
      </c>
      <c r="C2221" s="428" t="s">
        <v>1078</v>
      </c>
      <c r="D2221" s="428" t="s">
        <v>5584</v>
      </c>
      <c r="E2221" s="54" t="s">
        <v>5585</v>
      </c>
      <c r="F2221" s="54" t="s">
        <v>1121</v>
      </c>
      <c r="G2221" s="54">
        <v>46</v>
      </c>
      <c r="H2221" s="54">
        <v>0</v>
      </c>
      <c r="I2221" s="54" t="s">
        <v>43</v>
      </c>
      <c r="J2221" s="54" t="s">
        <v>60</v>
      </c>
    </row>
    <row r="2222" spans="1:10" ht="12.75" customHeight="1" x14ac:dyDescent="0.35">
      <c r="A2222" s="428" t="s">
        <v>1079</v>
      </c>
      <c r="B2222" s="429">
        <v>3</v>
      </c>
      <c r="C2222" s="428" t="s">
        <v>1078</v>
      </c>
      <c r="D2222" s="428" t="s">
        <v>5586</v>
      </c>
      <c r="E2222" s="54" t="s">
        <v>5587</v>
      </c>
      <c r="F2222" s="54" t="s">
        <v>1121</v>
      </c>
      <c r="G2222" s="54">
        <v>46</v>
      </c>
      <c r="H2222" s="54">
        <v>0</v>
      </c>
      <c r="I2222" s="54" t="s">
        <v>43</v>
      </c>
      <c r="J2222" s="54" t="s">
        <v>60</v>
      </c>
    </row>
    <row r="2223" spans="1:10" ht="12.75" customHeight="1" x14ac:dyDescent="0.35">
      <c r="A2223" s="428" t="s">
        <v>1079</v>
      </c>
      <c r="B2223" s="429">
        <v>4</v>
      </c>
      <c r="C2223" s="428" t="s">
        <v>1078</v>
      </c>
      <c r="D2223" s="428" t="s">
        <v>5588</v>
      </c>
      <c r="E2223" s="54" t="s">
        <v>5589</v>
      </c>
      <c r="F2223" s="54" t="s">
        <v>1121</v>
      </c>
      <c r="G2223" s="54">
        <v>46</v>
      </c>
      <c r="H2223" s="54">
        <v>0</v>
      </c>
      <c r="I2223" s="54" t="s">
        <v>43</v>
      </c>
      <c r="J2223" s="54" t="s">
        <v>60</v>
      </c>
    </row>
    <row r="2224" spans="1:10" ht="12.75" customHeight="1" x14ac:dyDescent="0.35">
      <c r="A2224" s="428" t="s">
        <v>1079</v>
      </c>
      <c r="B2224" s="429">
        <v>5</v>
      </c>
      <c r="C2224" s="428" t="s">
        <v>1078</v>
      </c>
      <c r="D2224" s="428" t="s">
        <v>5590</v>
      </c>
      <c r="E2224" s="54" t="s">
        <v>5591</v>
      </c>
      <c r="F2224" s="54" t="s">
        <v>1121</v>
      </c>
      <c r="G2224" s="54">
        <v>59</v>
      </c>
      <c r="H2224" s="54">
        <v>0</v>
      </c>
      <c r="I2224" s="54" t="s">
        <v>43</v>
      </c>
      <c r="J2224" s="54" t="s">
        <v>60</v>
      </c>
    </row>
    <row r="2225" spans="1:10" ht="12.75" customHeight="1" x14ac:dyDescent="0.35">
      <c r="A2225" s="428" t="s">
        <v>1079</v>
      </c>
      <c r="B2225" s="429">
        <v>6</v>
      </c>
      <c r="C2225" s="428" t="s">
        <v>1078</v>
      </c>
      <c r="D2225" s="428" t="s">
        <v>5592</v>
      </c>
      <c r="E2225" s="54" t="s">
        <v>1889</v>
      </c>
      <c r="F2225" s="54" t="s">
        <v>1140</v>
      </c>
      <c r="G2225" s="54">
        <v>24.9</v>
      </c>
      <c r="H2225" s="54">
        <v>0</v>
      </c>
      <c r="I2225" s="54" t="s">
        <v>43</v>
      </c>
      <c r="J2225" s="54" t="s">
        <v>60</v>
      </c>
    </row>
    <row r="2226" spans="1:10" ht="12.75" customHeight="1" x14ac:dyDescent="0.35">
      <c r="A2226" s="428" t="s">
        <v>1079</v>
      </c>
      <c r="B2226" s="429">
        <v>7</v>
      </c>
      <c r="C2226" s="428" t="s">
        <v>1078</v>
      </c>
      <c r="D2226" s="428" t="s">
        <v>5593</v>
      </c>
      <c r="E2226" s="54" t="s">
        <v>5594</v>
      </c>
      <c r="F2226" s="54" t="s">
        <v>1121</v>
      </c>
      <c r="G2226" s="54">
        <v>35.5</v>
      </c>
      <c r="H2226" s="54">
        <v>0</v>
      </c>
      <c r="I2226" s="54" t="s">
        <v>43</v>
      </c>
      <c r="J2226" s="54" t="s">
        <v>60</v>
      </c>
    </row>
    <row r="2227" spans="1:10" ht="12.75" customHeight="1" x14ac:dyDescent="0.35">
      <c r="A2227" s="428" t="s">
        <v>1079</v>
      </c>
      <c r="B2227" s="429">
        <v>8</v>
      </c>
      <c r="C2227" s="428" t="s">
        <v>1078</v>
      </c>
      <c r="D2227" s="428" t="s">
        <v>5595</v>
      </c>
      <c r="E2227" s="54" t="s">
        <v>5596</v>
      </c>
      <c r="F2227" s="54" t="s">
        <v>1121</v>
      </c>
      <c r="G2227" s="54">
        <v>46</v>
      </c>
      <c r="H2227" s="54">
        <v>0</v>
      </c>
      <c r="I2227" s="54" t="s">
        <v>43</v>
      </c>
      <c r="J2227" s="54" t="s">
        <v>60</v>
      </c>
    </row>
    <row r="2228" spans="1:10" ht="12.75" customHeight="1" x14ac:dyDescent="0.35">
      <c r="A2228" s="428" t="s">
        <v>769</v>
      </c>
      <c r="B2228" s="429">
        <v>1</v>
      </c>
      <c r="C2228" s="428" t="s">
        <v>768</v>
      </c>
      <c r="D2228" s="428" t="s">
        <v>5597</v>
      </c>
      <c r="E2228" s="54" t="s">
        <v>5598</v>
      </c>
      <c r="F2228" s="54" t="s">
        <v>1121</v>
      </c>
      <c r="G2228" s="54">
        <v>20</v>
      </c>
      <c r="H2228" s="54">
        <v>0</v>
      </c>
      <c r="I2228" s="54" t="s">
        <v>43</v>
      </c>
      <c r="J2228" s="54" t="s">
        <v>60</v>
      </c>
    </row>
    <row r="2229" spans="1:10" ht="12.75" customHeight="1" x14ac:dyDescent="0.35">
      <c r="A2229" s="428" t="s">
        <v>769</v>
      </c>
      <c r="B2229" s="429">
        <v>2</v>
      </c>
      <c r="C2229" s="428" t="s">
        <v>768</v>
      </c>
      <c r="D2229" s="428" t="s">
        <v>5599</v>
      </c>
      <c r="E2229" s="54" t="s">
        <v>5600</v>
      </c>
      <c r="F2229" s="54" t="s">
        <v>1121</v>
      </c>
      <c r="G2229" s="54">
        <v>46</v>
      </c>
      <c r="H2229" s="54">
        <v>0</v>
      </c>
      <c r="I2229" s="54" t="s">
        <v>43</v>
      </c>
      <c r="J2229" s="54" t="s">
        <v>60</v>
      </c>
    </row>
    <row r="2230" spans="1:10" ht="12.75" customHeight="1" x14ac:dyDescent="0.35">
      <c r="A2230" s="428" t="s">
        <v>769</v>
      </c>
      <c r="B2230" s="429">
        <v>3</v>
      </c>
      <c r="C2230" s="428" t="s">
        <v>768</v>
      </c>
      <c r="D2230" s="428" t="s">
        <v>5601</v>
      </c>
      <c r="E2230" s="54" t="s">
        <v>5602</v>
      </c>
      <c r="F2230" s="54" t="s">
        <v>1121</v>
      </c>
      <c r="G2230" s="54">
        <v>35.5</v>
      </c>
      <c r="H2230" s="54">
        <v>0</v>
      </c>
      <c r="I2230" s="54" t="s">
        <v>43</v>
      </c>
      <c r="J2230" s="54" t="s">
        <v>60</v>
      </c>
    </row>
    <row r="2231" spans="1:10" ht="12.75" customHeight="1" x14ac:dyDescent="0.35">
      <c r="A2231" s="428" t="s">
        <v>769</v>
      </c>
      <c r="B2231" s="429">
        <v>4</v>
      </c>
      <c r="C2231" s="428" t="s">
        <v>768</v>
      </c>
      <c r="D2231" s="428" t="s">
        <v>5603</v>
      </c>
      <c r="E2231" s="54" t="s">
        <v>5604</v>
      </c>
      <c r="F2231" s="54" t="s">
        <v>1121</v>
      </c>
      <c r="G2231" s="54">
        <v>46</v>
      </c>
      <c r="H2231" s="54">
        <v>0</v>
      </c>
      <c r="I2231" s="54" t="s">
        <v>43</v>
      </c>
      <c r="J2231" s="54" t="s">
        <v>60</v>
      </c>
    </row>
    <row r="2232" spans="1:10" ht="12.75" customHeight="1" x14ac:dyDescent="0.35">
      <c r="A2232" s="428" t="s">
        <v>769</v>
      </c>
      <c r="B2232" s="429">
        <v>5</v>
      </c>
      <c r="C2232" s="428" t="s">
        <v>768</v>
      </c>
      <c r="D2232" s="428" t="s">
        <v>5605</v>
      </c>
      <c r="E2232" s="54" t="s">
        <v>5606</v>
      </c>
      <c r="F2232" s="54" t="s">
        <v>1121</v>
      </c>
      <c r="G2232" s="54">
        <v>49</v>
      </c>
      <c r="H2232" s="54">
        <v>0</v>
      </c>
      <c r="I2232" s="54" t="s">
        <v>43</v>
      </c>
      <c r="J2232" s="54" t="s">
        <v>60</v>
      </c>
    </row>
    <row r="2233" spans="1:10" ht="12.75" customHeight="1" x14ac:dyDescent="0.35">
      <c r="A2233" s="428" t="s">
        <v>769</v>
      </c>
      <c r="B2233" s="429">
        <v>6</v>
      </c>
      <c r="C2233" s="428" t="s">
        <v>768</v>
      </c>
      <c r="D2233" s="428" t="s">
        <v>5607</v>
      </c>
      <c r="E2233" s="54" t="s">
        <v>5608</v>
      </c>
      <c r="F2233" s="54" t="s">
        <v>1121</v>
      </c>
      <c r="G2233" s="54">
        <v>20</v>
      </c>
      <c r="H2233" s="54">
        <v>0</v>
      </c>
      <c r="I2233" s="54" t="s">
        <v>43</v>
      </c>
      <c r="J2233" s="54" t="s">
        <v>60</v>
      </c>
    </row>
    <row r="2234" spans="1:10" ht="12.75" customHeight="1" x14ac:dyDescent="0.35">
      <c r="A2234" s="428" t="s">
        <v>769</v>
      </c>
      <c r="B2234" s="429">
        <v>7</v>
      </c>
      <c r="C2234" s="428" t="s">
        <v>768</v>
      </c>
      <c r="D2234" s="428" t="s">
        <v>5609</v>
      </c>
      <c r="E2234" s="54" t="s">
        <v>5610</v>
      </c>
      <c r="F2234" s="54" t="s">
        <v>1121</v>
      </c>
      <c r="G2234" s="54">
        <v>35.5</v>
      </c>
      <c r="H2234" s="54">
        <v>0</v>
      </c>
      <c r="I2234" s="54" t="s">
        <v>43</v>
      </c>
      <c r="J2234" s="54" t="s">
        <v>60</v>
      </c>
    </row>
    <row r="2235" spans="1:10" ht="12.75" customHeight="1" x14ac:dyDescent="0.35">
      <c r="A2235" s="428" t="s">
        <v>769</v>
      </c>
      <c r="B2235" s="429">
        <v>8</v>
      </c>
      <c r="C2235" s="428" t="s">
        <v>768</v>
      </c>
      <c r="D2235" s="428" t="s">
        <v>5611</v>
      </c>
      <c r="E2235" s="54" t="s">
        <v>5612</v>
      </c>
      <c r="F2235" s="54" t="s">
        <v>1121</v>
      </c>
      <c r="G2235" s="54">
        <v>39</v>
      </c>
      <c r="H2235" s="54">
        <v>0</v>
      </c>
      <c r="I2235" s="54" t="s">
        <v>43</v>
      </c>
      <c r="J2235" s="54" t="s">
        <v>60</v>
      </c>
    </row>
    <row r="2236" spans="1:10" ht="12.75" customHeight="1" x14ac:dyDescent="0.35">
      <c r="A2236" s="428" t="s">
        <v>769</v>
      </c>
      <c r="B2236" s="429">
        <v>9</v>
      </c>
      <c r="C2236" s="428" t="s">
        <v>768</v>
      </c>
      <c r="D2236" s="428" t="s">
        <v>5613</v>
      </c>
      <c r="E2236" s="54" t="s">
        <v>5614</v>
      </c>
      <c r="F2236" s="54" t="s">
        <v>1121</v>
      </c>
      <c r="G2236" s="54">
        <v>9</v>
      </c>
      <c r="H2236" s="54">
        <v>0</v>
      </c>
      <c r="I2236" s="54" t="s">
        <v>44</v>
      </c>
      <c r="J2236" s="54" t="s">
        <v>61</v>
      </c>
    </row>
    <row r="2237" spans="1:10" ht="12.75" customHeight="1" x14ac:dyDescent="0.35">
      <c r="A2237" s="428" t="s">
        <v>769</v>
      </c>
      <c r="B2237" s="429">
        <v>10</v>
      </c>
      <c r="C2237" s="428" t="s">
        <v>768</v>
      </c>
      <c r="D2237" s="428" t="s">
        <v>5615</v>
      </c>
      <c r="E2237" s="54" t="s">
        <v>5616</v>
      </c>
      <c r="F2237" s="54" t="s">
        <v>1121</v>
      </c>
      <c r="G2237" s="54">
        <v>44</v>
      </c>
      <c r="H2237" s="54">
        <v>0</v>
      </c>
      <c r="I2237" s="54" t="s">
        <v>43</v>
      </c>
      <c r="J2237" s="54" t="s">
        <v>60</v>
      </c>
    </row>
    <row r="2238" spans="1:10" ht="12.75" customHeight="1" x14ac:dyDescent="0.35">
      <c r="A2238" s="428" t="s">
        <v>769</v>
      </c>
      <c r="B2238" s="429">
        <v>11</v>
      </c>
      <c r="C2238" s="428" t="s">
        <v>768</v>
      </c>
      <c r="D2238" s="428" t="s">
        <v>5617</v>
      </c>
      <c r="E2238" s="54" t="s">
        <v>5618</v>
      </c>
      <c r="F2238" s="54" t="s">
        <v>1121</v>
      </c>
      <c r="G2238" s="54">
        <v>50</v>
      </c>
      <c r="H2238" s="54">
        <v>0</v>
      </c>
      <c r="I2238" s="54" t="s">
        <v>43</v>
      </c>
      <c r="J2238" s="54" t="s">
        <v>60</v>
      </c>
    </row>
    <row r="2239" spans="1:10" ht="12.75" customHeight="1" x14ac:dyDescent="0.35">
      <c r="A2239" s="428" t="s">
        <v>769</v>
      </c>
      <c r="B2239" s="429">
        <v>12</v>
      </c>
      <c r="C2239" s="428" t="s">
        <v>768</v>
      </c>
      <c r="D2239" s="428" t="s">
        <v>5619</v>
      </c>
      <c r="E2239" s="54" t="s">
        <v>5620</v>
      </c>
      <c r="F2239" s="54" t="s">
        <v>1121</v>
      </c>
      <c r="G2239" s="54">
        <v>35.5</v>
      </c>
      <c r="H2239" s="54">
        <v>0</v>
      </c>
      <c r="I2239" s="54" t="s">
        <v>43</v>
      </c>
      <c r="J2239" s="54" t="s">
        <v>60</v>
      </c>
    </row>
    <row r="2240" spans="1:10" ht="12.75" customHeight="1" x14ac:dyDescent="0.35">
      <c r="A2240" s="428" t="s">
        <v>769</v>
      </c>
      <c r="B2240" s="429">
        <v>13</v>
      </c>
      <c r="C2240" s="428" t="s">
        <v>768</v>
      </c>
      <c r="D2240" s="428" t="s">
        <v>5621</v>
      </c>
      <c r="E2240" s="54" t="s">
        <v>1175</v>
      </c>
      <c r="F2240" s="54" t="s">
        <v>1121</v>
      </c>
      <c r="G2240" s="54">
        <v>46</v>
      </c>
      <c r="H2240" s="54">
        <v>0</v>
      </c>
      <c r="I2240" s="54" t="s">
        <v>43</v>
      </c>
      <c r="J2240" s="54" t="s">
        <v>60</v>
      </c>
    </row>
    <row r="2241" spans="1:10" ht="12.75" customHeight="1" x14ac:dyDescent="0.35">
      <c r="A2241" s="428" t="s">
        <v>769</v>
      </c>
      <c r="B2241" s="429">
        <v>14</v>
      </c>
      <c r="C2241" s="428" t="s">
        <v>768</v>
      </c>
      <c r="D2241" s="428" t="s">
        <v>5622</v>
      </c>
      <c r="E2241" s="54" t="s">
        <v>5623</v>
      </c>
      <c r="F2241" s="54" t="s">
        <v>1121</v>
      </c>
      <c r="G2241" s="54">
        <v>46</v>
      </c>
      <c r="H2241" s="54">
        <v>0</v>
      </c>
      <c r="I2241" s="54" t="s">
        <v>43</v>
      </c>
      <c r="J2241" s="54" t="s">
        <v>60</v>
      </c>
    </row>
    <row r="2242" spans="1:10" ht="12.75" customHeight="1" x14ac:dyDescent="0.35">
      <c r="A2242" s="428" t="s">
        <v>769</v>
      </c>
      <c r="B2242" s="429">
        <v>15</v>
      </c>
      <c r="C2242" s="428" t="s">
        <v>768</v>
      </c>
      <c r="D2242" s="428" t="s">
        <v>5624</v>
      </c>
      <c r="E2242" s="54" t="s">
        <v>5625</v>
      </c>
      <c r="F2242" s="54" t="s">
        <v>1121</v>
      </c>
      <c r="G2242" s="54">
        <v>11.5</v>
      </c>
      <c r="H2242" s="54">
        <v>0</v>
      </c>
      <c r="I2242" s="54" t="s">
        <v>43</v>
      </c>
      <c r="J2242" s="54" t="s">
        <v>60</v>
      </c>
    </row>
    <row r="2243" spans="1:10" ht="12.75" customHeight="1" x14ac:dyDescent="0.35">
      <c r="A2243" s="428" t="s">
        <v>769</v>
      </c>
      <c r="B2243" s="429">
        <v>16</v>
      </c>
      <c r="C2243" s="428" t="s">
        <v>768</v>
      </c>
      <c r="D2243" s="428" t="s">
        <v>5626</v>
      </c>
      <c r="E2243" s="54" t="s">
        <v>5627</v>
      </c>
      <c r="F2243" s="54" t="s">
        <v>1121</v>
      </c>
      <c r="G2243" s="54">
        <v>46</v>
      </c>
      <c r="H2243" s="54">
        <v>0</v>
      </c>
      <c r="I2243" s="54" t="s">
        <v>43</v>
      </c>
      <c r="J2243" s="54" t="s">
        <v>60</v>
      </c>
    </row>
    <row r="2244" spans="1:10" ht="12.75" customHeight="1" x14ac:dyDescent="0.35">
      <c r="A2244" s="428" t="s">
        <v>769</v>
      </c>
      <c r="B2244" s="429">
        <v>17</v>
      </c>
      <c r="C2244" s="428" t="s">
        <v>768</v>
      </c>
      <c r="D2244" s="428" t="s">
        <v>5628</v>
      </c>
      <c r="E2244" s="54" t="s">
        <v>5629</v>
      </c>
      <c r="F2244" s="54" t="s">
        <v>1121</v>
      </c>
      <c r="G2244" s="54">
        <v>46</v>
      </c>
      <c r="H2244" s="54">
        <v>0</v>
      </c>
      <c r="I2244" s="54" t="s">
        <v>43</v>
      </c>
      <c r="J2244" s="54" t="s">
        <v>60</v>
      </c>
    </row>
    <row r="2245" spans="1:10" ht="12.75" customHeight="1" x14ac:dyDescent="0.35">
      <c r="A2245" s="428" t="s">
        <v>769</v>
      </c>
      <c r="B2245" s="429">
        <v>18</v>
      </c>
      <c r="C2245" s="428" t="s">
        <v>768</v>
      </c>
      <c r="D2245" s="428" t="s">
        <v>5630</v>
      </c>
      <c r="E2245" s="54" t="s">
        <v>1140</v>
      </c>
      <c r="F2245" s="54" t="s">
        <v>1140</v>
      </c>
      <c r="G2245" s="54">
        <v>26.8</v>
      </c>
      <c r="H2245" s="54">
        <v>0</v>
      </c>
      <c r="I2245" s="54" t="s">
        <v>43</v>
      </c>
      <c r="J2245" s="54" t="s">
        <v>60</v>
      </c>
    </row>
    <row r="2246" spans="1:10" ht="12.75" customHeight="1" x14ac:dyDescent="0.35">
      <c r="A2246" s="428" t="s">
        <v>727</v>
      </c>
      <c r="B2246" s="429">
        <v>1</v>
      </c>
      <c r="C2246" s="428" t="s">
        <v>726</v>
      </c>
      <c r="D2246" s="428" t="s">
        <v>5631</v>
      </c>
      <c r="E2246" s="54" t="s">
        <v>5632</v>
      </c>
      <c r="F2246" s="54" t="s">
        <v>1121</v>
      </c>
      <c r="G2246" s="54">
        <v>29</v>
      </c>
      <c r="H2246" s="54">
        <v>11</v>
      </c>
      <c r="I2246" s="54" t="s">
        <v>43</v>
      </c>
      <c r="J2246" s="54" t="s">
        <v>60</v>
      </c>
    </row>
    <row r="2247" spans="1:10" ht="12.75" customHeight="1" x14ac:dyDescent="0.35">
      <c r="A2247" s="428" t="s">
        <v>727</v>
      </c>
      <c r="B2247" s="429">
        <v>2</v>
      </c>
      <c r="C2247" s="428" t="s">
        <v>726</v>
      </c>
      <c r="D2247" s="428" t="s">
        <v>5633</v>
      </c>
      <c r="E2247" s="54" t="s">
        <v>5634</v>
      </c>
      <c r="F2247" s="54" t="s">
        <v>1121</v>
      </c>
      <c r="G2247" s="54">
        <v>24</v>
      </c>
      <c r="H2247" s="54">
        <v>16</v>
      </c>
      <c r="I2247" s="54" t="s">
        <v>43</v>
      </c>
      <c r="J2247" s="54" t="s">
        <v>60</v>
      </c>
    </row>
    <row r="2248" spans="1:10" ht="12.75" customHeight="1" x14ac:dyDescent="0.35">
      <c r="A2248" s="428" t="s">
        <v>727</v>
      </c>
      <c r="B2248" s="429">
        <v>3</v>
      </c>
      <c r="C2248" s="428" t="s">
        <v>726</v>
      </c>
      <c r="D2248" s="428" t="s">
        <v>5635</v>
      </c>
      <c r="E2248" s="54" t="s">
        <v>5636</v>
      </c>
      <c r="F2248" s="54" t="s">
        <v>1121</v>
      </c>
      <c r="G2248" s="54">
        <v>46</v>
      </c>
      <c r="H2248" s="54">
        <v>0</v>
      </c>
      <c r="I2248" s="54" t="s">
        <v>43</v>
      </c>
      <c r="J2248" s="54" t="s">
        <v>60</v>
      </c>
    </row>
    <row r="2249" spans="1:10" ht="12.75" customHeight="1" x14ac:dyDescent="0.35">
      <c r="A2249" s="428" t="s">
        <v>727</v>
      </c>
      <c r="B2249" s="429">
        <v>4</v>
      </c>
      <c r="C2249" s="428" t="s">
        <v>726</v>
      </c>
      <c r="D2249" s="428" t="s">
        <v>5637</v>
      </c>
      <c r="E2249" s="54" t="s">
        <v>5638</v>
      </c>
      <c r="F2249" s="54" t="s">
        <v>1121</v>
      </c>
      <c r="G2249" s="54">
        <v>34</v>
      </c>
      <c r="H2249" s="54">
        <v>0</v>
      </c>
      <c r="I2249" s="54" t="s">
        <v>43</v>
      </c>
      <c r="J2249" s="54" t="s">
        <v>60</v>
      </c>
    </row>
    <row r="2250" spans="1:10" ht="12.75" customHeight="1" x14ac:dyDescent="0.35">
      <c r="A2250" s="428" t="s">
        <v>727</v>
      </c>
      <c r="B2250" s="429">
        <v>5</v>
      </c>
      <c r="C2250" s="428" t="s">
        <v>726</v>
      </c>
      <c r="D2250" s="428" t="s">
        <v>5639</v>
      </c>
      <c r="E2250" s="54" t="s">
        <v>5640</v>
      </c>
      <c r="F2250" s="54" t="s">
        <v>1121</v>
      </c>
      <c r="G2250" s="54">
        <v>20</v>
      </c>
      <c r="H2250" s="54">
        <v>0</v>
      </c>
      <c r="I2250" s="54" t="s">
        <v>43</v>
      </c>
      <c r="J2250" s="54" t="s">
        <v>60</v>
      </c>
    </row>
    <row r="2251" spans="1:10" ht="12.75" customHeight="1" x14ac:dyDescent="0.35">
      <c r="A2251" s="428" t="s">
        <v>727</v>
      </c>
      <c r="B2251" s="429">
        <v>6</v>
      </c>
      <c r="C2251" s="428" t="s">
        <v>726</v>
      </c>
      <c r="D2251" s="428" t="s">
        <v>5641</v>
      </c>
      <c r="E2251" s="54" t="s">
        <v>5642</v>
      </c>
      <c r="F2251" s="54" t="s">
        <v>1121</v>
      </c>
      <c r="G2251" s="54">
        <v>48</v>
      </c>
      <c r="H2251" s="54">
        <v>0</v>
      </c>
      <c r="I2251" s="54" t="s">
        <v>43</v>
      </c>
      <c r="J2251" s="54" t="s">
        <v>60</v>
      </c>
    </row>
    <row r="2252" spans="1:10" ht="12.75" customHeight="1" x14ac:dyDescent="0.35">
      <c r="A2252" s="428" t="s">
        <v>727</v>
      </c>
      <c r="B2252" s="429">
        <v>7</v>
      </c>
      <c r="C2252" s="428" t="s">
        <v>726</v>
      </c>
      <c r="D2252" s="428" t="s">
        <v>5643</v>
      </c>
      <c r="E2252" s="54" t="s">
        <v>1302</v>
      </c>
      <c r="F2252" s="54" t="s">
        <v>1121</v>
      </c>
      <c r="G2252" s="54">
        <v>46</v>
      </c>
      <c r="H2252" s="54">
        <v>0</v>
      </c>
      <c r="I2252" s="54" t="s">
        <v>43</v>
      </c>
      <c r="J2252" s="54" t="s">
        <v>60</v>
      </c>
    </row>
    <row r="2253" spans="1:10" ht="12.75" customHeight="1" x14ac:dyDescent="0.35">
      <c r="A2253" s="428" t="s">
        <v>727</v>
      </c>
      <c r="B2253" s="429">
        <v>8</v>
      </c>
      <c r="C2253" s="428" t="s">
        <v>726</v>
      </c>
      <c r="D2253" s="428" t="s">
        <v>5644</v>
      </c>
      <c r="E2253" s="54" t="s">
        <v>5645</v>
      </c>
      <c r="F2253" s="54" t="s">
        <v>1121</v>
      </c>
      <c r="G2253" s="54">
        <v>22</v>
      </c>
      <c r="H2253" s="54">
        <v>0</v>
      </c>
      <c r="I2253" s="54" t="s">
        <v>43</v>
      </c>
      <c r="J2253" s="54" t="s">
        <v>60</v>
      </c>
    </row>
    <row r="2254" spans="1:10" ht="12.75" customHeight="1" x14ac:dyDescent="0.35">
      <c r="A2254" s="428" t="s">
        <v>991</v>
      </c>
      <c r="B2254" s="429">
        <v>1</v>
      </c>
      <c r="C2254" s="428" t="s">
        <v>990</v>
      </c>
      <c r="D2254" s="428" t="s">
        <v>5646</v>
      </c>
      <c r="E2254" s="54" t="s">
        <v>5647</v>
      </c>
      <c r="F2254" s="54" t="s">
        <v>1121</v>
      </c>
      <c r="G2254" s="54">
        <v>36</v>
      </c>
      <c r="H2254" s="54">
        <v>0</v>
      </c>
      <c r="I2254" s="54" t="s">
        <v>45</v>
      </c>
      <c r="J2254" s="54" t="s">
        <v>60</v>
      </c>
    </row>
    <row r="2255" spans="1:10" ht="12.75" customHeight="1" x14ac:dyDescent="0.35">
      <c r="A2255" s="428" t="s">
        <v>991</v>
      </c>
      <c r="B2255" s="429">
        <v>2</v>
      </c>
      <c r="C2255" s="428" t="s">
        <v>990</v>
      </c>
      <c r="D2255" s="428" t="s">
        <v>5648</v>
      </c>
      <c r="E2255" s="54" t="s">
        <v>5649</v>
      </c>
      <c r="F2255" s="54" t="s">
        <v>1121</v>
      </c>
      <c r="G2255" s="54">
        <v>29</v>
      </c>
      <c r="H2255" s="54">
        <v>0</v>
      </c>
      <c r="I2255" s="54" t="s">
        <v>45</v>
      </c>
      <c r="J2255" s="54" t="s">
        <v>60</v>
      </c>
    </row>
    <row r="2256" spans="1:10" ht="12.75" customHeight="1" x14ac:dyDescent="0.35">
      <c r="A2256" s="428" t="s">
        <v>991</v>
      </c>
      <c r="B2256" s="429">
        <v>3</v>
      </c>
      <c r="C2256" s="428" t="s">
        <v>990</v>
      </c>
      <c r="D2256" s="428" t="s">
        <v>5650</v>
      </c>
      <c r="E2256" s="54" t="s">
        <v>5651</v>
      </c>
      <c r="F2256" s="54" t="s">
        <v>1121</v>
      </c>
      <c r="G2256" s="54">
        <v>54</v>
      </c>
      <c r="H2256" s="54">
        <v>0</v>
      </c>
      <c r="I2256" s="54" t="s">
        <v>45</v>
      </c>
      <c r="J2256" s="54" t="s">
        <v>60</v>
      </c>
    </row>
    <row r="2257" spans="1:10" ht="12.75" customHeight="1" x14ac:dyDescent="0.35">
      <c r="A2257" s="428" t="s">
        <v>991</v>
      </c>
      <c r="B2257" s="429">
        <v>4</v>
      </c>
      <c r="C2257" s="428" t="s">
        <v>990</v>
      </c>
      <c r="D2257" s="428" t="s">
        <v>5652</v>
      </c>
      <c r="E2257" s="54" t="s">
        <v>5653</v>
      </c>
      <c r="F2257" s="54" t="s">
        <v>1121</v>
      </c>
      <c r="G2257" s="54">
        <v>48</v>
      </c>
      <c r="H2257" s="54">
        <v>0</v>
      </c>
      <c r="I2257" s="54" t="s">
        <v>45</v>
      </c>
      <c r="J2257" s="54" t="s">
        <v>60</v>
      </c>
    </row>
    <row r="2258" spans="1:10" ht="12.75" customHeight="1" x14ac:dyDescent="0.35">
      <c r="A2258" s="428" t="s">
        <v>991</v>
      </c>
      <c r="B2258" s="429">
        <v>5</v>
      </c>
      <c r="C2258" s="428" t="s">
        <v>990</v>
      </c>
      <c r="D2258" s="428" t="s">
        <v>5654</v>
      </c>
      <c r="E2258" s="54" t="s">
        <v>5655</v>
      </c>
      <c r="F2258" s="54" t="s">
        <v>1121</v>
      </c>
      <c r="G2258" s="54">
        <v>42</v>
      </c>
      <c r="H2258" s="54">
        <v>0</v>
      </c>
      <c r="I2258" s="54" t="s">
        <v>45</v>
      </c>
      <c r="J2258" s="54" t="s">
        <v>60</v>
      </c>
    </row>
    <row r="2259" spans="1:10" ht="12.75" customHeight="1" x14ac:dyDescent="0.35">
      <c r="A2259" s="428" t="s">
        <v>991</v>
      </c>
      <c r="B2259" s="429">
        <v>6</v>
      </c>
      <c r="C2259" s="428" t="s">
        <v>990</v>
      </c>
      <c r="D2259" s="428" t="s">
        <v>5656</v>
      </c>
      <c r="E2259" s="54" t="s">
        <v>5657</v>
      </c>
      <c r="F2259" s="54" t="s">
        <v>1121</v>
      </c>
      <c r="G2259" s="54">
        <v>42</v>
      </c>
      <c r="H2259" s="54">
        <v>0</v>
      </c>
      <c r="I2259" s="54" t="s">
        <v>45</v>
      </c>
      <c r="J2259" s="54" t="s">
        <v>60</v>
      </c>
    </row>
    <row r="2260" spans="1:10" ht="12.75" customHeight="1" x14ac:dyDescent="0.35">
      <c r="A2260" s="428" t="s">
        <v>991</v>
      </c>
      <c r="B2260" s="429">
        <v>7</v>
      </c>
      <c r="C2260" s="428" t="s">
        <v>990</v>
      </c>
      <c r="D2260" s="428" t="s">
        <v>5658</v>
      </c>
      <c r="E2260" s="54" t="s">
        <v>1438</v>
      </c>
      <c r="F2260" s="54" t="s">
        <v>1121</v>
      </c>
      <c r="G2260" s="54">
        <v>54</v>
      </c>
      <c r="H2260" s="54">
        <v>0</v>
      </c>
      <c r="I2260" s="54" t="s">
        <v>45</v>
      </c>
      <c r="J2260" s="54" t="s">
        <v>60</v>
      </c>
    </row>
    <row r="2261" spans="1:10" ht="12.75" customHeight="1" x14ac:dyDescent="0.35">
      <c r="A2261" s="428" t="s">
        <v>991</v>
      </c>
      <c r="B2261" s="429">
        <v>8</v>
      </c>
      <c r="C2261" s="428" t="s">
        <v>990</v>
      </c>
      <c r="D2261" s="428" t="s">
        <v>5659</v>
      </c>
      <c r="E2261" s="54" t="s">
        <v>5660</v>
      </c>
      <c r="F2261" s="54" t="s">
        <v>1121</v>
      </c>
      <c r="G2261" s="54">
        <v>54</v>
      </c>
      <c r="H2261" s="54">
        <v>0</v>
      </c>
      <c r="I2261" s="54" t="s">
        <v>45</v>
      </c>
      <c r="J2261" s="54" t="s">
        <v>60</v>
      </c>
    </row>
    <row r="2262" spans="1:10" ht="12.75" customHeight="1" x14ac:dyDescent="0.35">
      <c r="A2262" s="428" t="s">
        <v>991</v>
      </c>
      <c r="B2262" s="429">
        <v>9</v>
      </c>
      <c r="C2262" s="428" t="s">
        <v>990</v>
      </c>
      <c r="D2262" s="428" t="s">
        <v>5661</v>
      </c>
      <c r="E2262" s="54" t="s">
        <v>5662</v>
      </c>
      <c r="F2262" s="54" t="s">
        <v>1121</v>
      </c>
      <c r="G2262" s="54">
        <v>29</v>
      </c>
      <c r="H2262" s="54">
        <v>0</v>
      </c>
      <c r="I2262" s="54" t="s">
        <v>45</v>
      </c>
      <c r="J2262" s="54" t="s">
        <v>60</v>
      </c>
    </row>
    <row r="2263" spans="1:10" ht="12.75" customHeight="1" x14ac:dyDescent="0.35">
      <c r="A2263" s="428" t="s">
        <v>991</v>
      </c>
      <c r="B2263" s="429">
        <v>10</v>
      </c>
      <c r="C2263" s="428" t="s">
        <v>990</v>
      </c>
      <c r="D2263" s="428" t="s">
        <v>5663</v>
      </c>
      <c r="E2263" s="54" t="s">
        <v>5664</v>
      </c>
      <c r="F2263" s="54" t="s">
        <v>1121</v>
      </c>
      <c r="G2263" s="54">
        <v>54</v>
      </c>
      <c r="H2263" s="54">
        <v>0</v>
      </c>
      <c r="I2263" s="54" t="s">
        <v>45</v>
      </c>
      <c r="J2263" s="54" t="s">
        <v>60</v>
      </c>
    </row>
    <row r="2264" spans="1:10" ht="12.75" customHeight="1" x14ac:dyDescent="0.35">
      <c r="A2264" s="428" t="s">
        <v>991</v>
      </c>
      <c r="B2264" s="429">
        <v>11</v>
      </c>
      <c r="C2264" s="428" t="s">
        <v>990</v>
      </c>
      <c r="D2264" s="428" t="s">
        <v>5665</v>
      </c>
      <c r="E2264" s="54" t="s">
        <v>5666</v>
      </c>
      <c r="F2264" s="54" t="s">
        <v>1121</v>
      </c>
      <c r="G2264" s="54">
        <v>20</v>
      </c>
      <c r="H2264" s="54">
        <v>0</v>
      </c>
      <c r="I2264" s="54" t="s">
        <v>45</v>
      </c>
      <c r="J2264" s="54" t="s">
        <v>60</v>
      </c>
    </row>
    <row r="2265" spans="1:10" ht="12.75" customHeight="1" x14ac:dyDescent="0.35">
      <c r="A2265" s="428" t="s">
        <v>991</v>
      </c>
      <c r="B2265" s="429">
        <v>12</v>
      </c>
      <c r="C2265" s="428" t="s">
        <v>990</v>
      </c>
      <c r="D2265" s="428" t="s">
        <v>5667</v>
      </c>
      <c r="E2265" s="54" t="s">
        <v>5668</v>
      </c>
      <c r="F2265" s="54" t="s">
        <v>1121</v>
      </c>
      <c r="G2265" s="54">
        <v>54</v>
      </c>
      <c r="H2265" s="54">
        <v>0</v>
      </c>
      <c r="I2265" s="54" t="s">
        <v>45</v>
      </c>
      <c r="J2265" s="54" t="s">
        <v>60</v>
      </c>
    </row>
    <row r="2266" spans="1:10" ht="12.75" customHeight="1" x14ac:dyDescent="0.35">
      <c r="A2266" s="428" t="s">
        <v>749</v>
      </c>
      <c r="B2266" s="429">
        <v>1</v>
      </c>
      <c r="C2266" s="428" t="s">
        <v>748</v>
      </c>
      <c r="D2266" s="428" t="s">
        <v>5669</v>
      </c>
      <c r="E2266" s="54" t="s">
        <v>5670</v>
      </c>
      <c r="F2266" s="54" t="s">
        <v>1121</v>
      </c>
      <c r="G2266" s="54">
        <v>37.5</v>
      </c>
      <c r="H2266" s="54">
        <v>0</v>
      </c>
      <c r="I2266" s="54" t="s">
        <v>43</v>
      </c>
      <c r="J2266" s="54" t="s">
        <v>60</v>
      </c>
    </row>
    <row r="2267" spans="1:10" ht="12.75" customHeight="1" x14ac:dyDescent="0.35">
      <c r="A2267" s="428" t="s">
        <v>749</v>
      </c>
      <c r="B2267" s="429">
        <v>2</v>
      </c>
      <c r="C2267" s="428" t="s">
        <v>748</v>
      </c>
      <c r="D2267" s="428" t="s">
        <v>5671</v>
      </c>
      <c r="E2267" s="54" t="s">
        <v>5672</v>
      </c>
      <c r="F2267" s="54" t="s">
        <v>1121</v>
      </c>
      <c r="G2267" s="54">
        <v>46</v>
      </c>
      <c r="H2267" s="54">
        <v>0</v>
      </c>
      <c r="I2267" s="54" t="s">
        <v>43</v>
      </c>
      <c r="J2267" s="54" t="s">
        <v>60</v>
      </c>
    </row>
    <row r="2268" spans="1:10" ht="12.75" customHeight="1" x14ac:dyDescent="0.35">
      <c r="A2268" s="428" t="s">
        <v>749</v>
      </c>
      <c r="B2268" s="429">
        <v>3</v>
      </c>
      <c r="C2268" s="428" t="s">
        <v>748</v>
      </c>
      <c r="D2268" s="428" t="s">
        <v>5673</v>
      </c>
      <c r="E2268" s="54" t="s">
        <v>5674</v>
      </c>
      <c r="F2268" s="54" t="s">
        <v>1121</v>
      </c>
      <c r="G2268" s="54">
        <v>34</v>
      </c>
      <c r="H2268" s="54">
        <v>0</v>
      </c>
      <c r="I2268" s="54" t="s">
        <v>43</v>
      </c>
      <c r="J2268" s="54" t="s">
        <v>60</v>
      </c>
    </row>
    <row r="2269" spans="1:10" ht="12.75" customHeight="1" x14ac:dyDescent="0.35">
      <c r="A2269" s="428" t="s">
        <v>749</v>
      </c>
      <c r="B2269" s="429">
        <v>4</v>
      </c>
      <c r="C2269" s="428" t="s">
        <v>748</v>
      </c>
      <c r="D2269" s="428" t="s">
        <v>5675</v>
      </c>
      <c r="E2269" s="54" t="s">
        <v>5676</v>
      </c>
      <c r="F2269" s="54" t="s">
        <v>1121</v>
      </c>
      <c r="G2269" s="54">
        <v>16</v>
      </c>
      <c r="H2269" s="54">
        <v>0</v>
      </c>
      <c r="I2269" s="54" t="s">
        <v>1887</v>
      </c>
      <c r="J2269" s="54" t="s">
        <v>60</v>
      </c>
    </row>
    <row r="2270" spans="1:10" ht="12.75" customHeight="1" x14ac:dyDescent="0.35">
      <c r="A2270" s="428" t="s">
        <v>749</v>
      </c>
      <c r="B2270" s="429">
        <v>5</v>
      </c>
      <c r="C2270" s="428" t="s">
        <v>748</v>
      </c>
      <c r="D2270" s="428" t="s">
        <v>5677</v>
      </c>
      <c r="E2270" s="54" t="s">
        <v>5678</v>
      </c>
      <c r="F2270" s="54" t="s">
        <v>1121</v>
      </c>
      <c r="G2270" s="54">
        <v>32.5</v>
      </c>
      <c r="H2270" s="54">
        <v>0</v>
      </c>
      <c r="I2270" s="54" t="s">
        <v>43</v>
      </c>
      <c r="J2270" s="54" t="s">
        <v>60</v>
      </c>
    </row>
    <row r="2271" spans="1:10" ht="12.75" customHeight="1" x14ac:dyDescent="0.35">
      <c r="A2271" s="428" t="s">
        <v>749</v>
      </c>
      <c r="B2271" s="429">
        <v>6</v>
      </c>
      <c r="C2271" s="428" t="s">
        <v>748</v>
      </c>
      <c r="D2271" s="428" t="s">
        <v>5679</v>
      </c>
      <c r="E2271" s="54" t="s">
        <v>5680</v>
      </c>
      <c r="F2271" s="54" t="s">
        <v>1121</v>
      </c>
      <c r="G2271" s="54">
        <v>34</v>
      </c>
      <c r="H2271" s="54">
        <v>0</v>
      </c>
      <c r="I2271" s="54" t="s">
        <v>43</v>
      </c>
      <c r="J2271" s="54" t="s">
        <v>60</v>
      </c>
    </row>
    <row r="2272" spans="1:10" ht="12.75" customHeight="1" x14ac:dyDescent="0.35">
      <c r="A2272" s="428" t="s">
        <v>749</v>
      </c>
      <c r="B2272" s="429">
        <v>7</v>
      </c>
      <c r="C2272" s="428" t="s">
        <v>748</v>
      </c>
      <c r="D2272" s="428" t="s">
        <v>5681</v>
      </c>
      <c r="E2272" s="54" t="s">
        <v>2957</v>
      </c>
      <c r="F2272" s="54" t="s">
        <v>1121</v>
      </c>
      <c r="G2272" s="54">
        <v>38</v>
      </c>
      <c r="H2272" s="54">
        <v>0</v>
      </c>
      <c r="I2272" s="54" t="s">
        <v>43</v>
      </c>
      <c r="J2272" s="54" t="s">
        <v>60</v>
      </c>
    </row>
    <row r="2273" spans="1:10" ht="12.75" customHeight="1" x14ac:dyDescent="0.35">
      <c r="A2273" s="428" t="s">
        <v>749</v>
      </c>
      <c r="B2273" s="429">
        <v>8</v>
      </c>
      <c r="C2273" s="428" t="s">
        <v>748</v>
      </c>
      <c r="D2273" s="428" t="s">
        <v>5682</v>
      </c>
      <c r="E2273" s="54" t="s">
        <v>5683</v>
      </c>
      <c r="F2273" s="54" t="s">
        <v>1121</v>
      </c>
      <c r="G2273" s="54">
        <v>17</v>
      </c>
      <c r="H2273" s="54">
        <v>0</v>
      </c>
      <c r="I2273" s="54" t="s">
        <v>43</v>
      </c>
      <c r="J2273" s="54" t="s">
        <v>60</v>
      </c>
    </row>
    <row r="2274" spans="1:10" ht="12.75" customHeight="1" x14ac:dyDescent="0.35">
      <c r="A2274" s="428" t="s">
        <v>749</v>
      </c>
      <c r="B2274" s="429">
        <v>9</v>
      </c>
      <c r="C2274" s="428" t="s">
        <v>748</v>
      </c>
      <c r="D2274" s="428" t="s">
        <v>5684</v>
      </c>
      <c r="E2274" s="54" t="s">
        <v>5685</v>
      </c>
      <c r="F2274" s="54" t="s">
        <v>1121</v>
      </c>
      <c r="G2274" s="54">
        <v>34</v>
      </c>
      <c r="H2274" s="54">
        <v>0</v>
      </c>
      <c r="I2274" s="54" t="s">
        <v>1887</v>
      </c>
      <c r="J2274" s="54" t="s">
        <v>60</v>
      </c>
    </row>
    <row r="2275" spans="1:10" ht="12.75" customHeight="1" x14ac:dyDescent="0.35">
      <c r="A2275" s="428" t="s">
        <v>749</v>
      </c>
      <c r="B2275" s="429">
        <v>10</v>
      </c>
      <c r="C2275" s="428" t="s">
        <v>748</v>
      </c>
      <c r="D2275" s="428" t="s">
        <v>5686</v>
      </c>
      <c r="E2275" s="54" t="s">
        <v>5687</v>
      </c>
      <c r="F2275" s="54" t="s">
        <v>1121</v>
      </c>
      <c r="G2275" s="54">
        <v>27</v>
      </c>
      <c r="H2275" s="54">
        <v>0</v>
      </c>
      <c r="I2275" s="54" t="s">
        <v>1887</v>
      </c>
      <c r="J2275" s="54" t="s">
        <v>60</v>
      </c>
    </row>
    <row r="2276" spans="1:10" ht="12.75" customHeight="1" x14ac:dyDescent="0.35">
      <c r="A2276" s="428" t="s">
        <v>749</v>
      </c>
      <c r="B2276" s="429">
        <v>11</v>
      </c>
      <c r="C2276" s="428" t="s">
        <v>748</v>
      </c>
      <c r="D2276" s="428" t="s">
        <v>5688</v>
      </c>
      <c r="E2276" s="54" t="s">
        <v>5689</v>
      </c>
      <c r="F2276" s="54" t="s">
        <v>1121</v>
      </c>
      <c r="G2276" s="54">
        <v>34</v>
      </c>
      <c r="H2276" s="54">
        <v>0</v>
      </c>
      <c r="I2276" s="54" t="s">
        <v>43</v>
      </c>
      <c r="J2276" s="54" t="s">
        <v>60</v>
      </c>
    </row>
    <row r="2277" spans="1:10" ht="12.75" customHeight="1" x14ac:dyDescent="0.35">
      <c r="A2277" s="428" t="s">
        <v>749</v>
      </c>
      <c r="B2277" s="429">
        <v>12</v>
      </c>
      <c r="C2277" s="428" t="s">
        <v>748</v>
      </c>
      <c r="D2277" s="428" t="s">
        <v>5690</v>
      </c>
      <c r="E2277" s="54" t="s">
        <v>5691</v>
      </c>
      <c r="F2277" s="54" t="s">
        <v>1121</v>
      </c>
      <c r="G2277" s="54">
        <v>28</v>
      </c>
      <c r="H2277" s="54">
        <v>0</v>
      </c>
      <c r="I2277" s="54" t="s">
        <v>1887</v>
      </c>
      <c r="J2277" s="54" t="s">
        <v>60</v>
      </c>
    </row>
    <row r="2278" spans="1:10" ht="12.75" customHeight="1" x14ac:dyDescent="0.35">
      <c r="A2278" s="428" t="s">
        <v>749</v>
      </c>
      <c r="B2278" s="429">
        <v>13</v>
      </c>
      <c r="C2278" s="428" t="s">
        <v>748</v>
      </c>
      <c r="D2278" s="428" t="s">
        <v>5692</v>
      </c>
      <c r="E2278" s="54" t="s">
        <v>5693</v>
      </c>
      <c r="F2278" s="54" t="s">
        <v>1121</v>
      </c>
      <c r="G2278" s="54">
        <v>24</v>
      </c>
      <c r="H2278" s="54">
        <v>0</v>
      </c>
      <c r="I2278" s="54" t="s">
        <v>1887</v>
      </c>
      <c r="J2278" s="54" t="s">
        <v>60</v>
      </c>
    </row>
    <row r="2279" spans="1:10" ht="12.75" customHeight="1" x14ac:dyDescent="0.35">
      <c r="A2279" s="428" t="s">
        <v>749</v>
      </c>
      <c r="B2279" s="429">
        <v>14</v>
      </c>
      <c r="C2279" s="428" t="s">
        <v>748</v>
      </c>
      <c r="D2279" s="428" t="s">
        <v>5694</v>
      </c>
      <c r="E2279" s="54" t="s">
        <v>5695</v>
      </c>
      <c r="F2279" s="54" t="s">
        <v>1121</v>
      </c>
      <c r="G2279" s="54">
        <v>30</v>
      </c>
      <c r="H2279" s="54">
        <v>0</v>
      </c>
      <c r="I2279" s="54" t="s">
        <v>1887</v>
      </c>
      <c r="J2279" s="54" t="s">
        <v>60</v>
      </c>
    </row>
    <row r="2280" spans="1:10" ht="12.75" customHeight="1" x14ac:dyDescent="0.35">
      <c r="A2280" s="428" t="s">
        <v>749</v>
      </c>
      <c r="B2280" s="429">
        <v>15</v>
      </c>
      <c r="C2280" s="428" t="s">
        <v>748</v>
      </c>
      <c r="D2280" s="428" t="s">
        <v>5696</v>
      </c>
      <c r="E2280" s="54" t="s">
        <v>5697</v>
      </c>
      <c r="F2280" s="54" t="s">
        <v>1121</v>
      </c>
      <c r="G2280" s="54">
        <v>27</v>
      </c>
      <c r="H2280" s="54">
        <v>0</v>
      </c>
      <c r="I2280" s="54" t="s">
        <v>44</v>
      </c>
      <c r="J2280" s="54" t="s">
        <v>60</v>
      </c>
    </row>
    <row r="2281" spans="1:10" ht="12.75" customHeight="1" x14ac:dyDescent="0.35">
      <c r="A2281" s="428" t="s">
        <v>749</v>
      </c>
      <c r="B2281" s="429">
        <v>16</v>
      </c>
      <c r="C2281" s="428" t="s">
        <v>748</v>
      </c>
      <c r="D2281" s="428" t="s">
        <v>5698</v>
      </c>
      <c r="E2281" s="54" t="s">
        <v>5699</v>
      </c>
      <c r="F2281" s="54" t="s">
        <v>1121</v>
      </c>
      <c r="G2281" s="54">
        <v>26</v>
      </c>
      <c r="H2281" s="54">
        <v>0</v>
      </c>
      <c r="I2281" s="54" t="s">
        <v>1887</v>
      </c>
      <c r="J2281" s="54" t="s">
        <v>60</v>
      </c>
    </row>
    <row r="2282" spans="1:10" ht="12.75" customHeight="1" x14ac:dyDescent="0.35">
      <c r="A2282" s="428" t="s">
        <v>749</v>
      </c>
      <c r="B2282" s="429">
        <v>17</v>
      </c>
      <c r="C2282" s="428" t="s">
        <v>748</v>
      </c>
      <c r="D2282" s="428" t="s">
        <v>5700</v>
      </c>
      <c r="E2282" s="54" t="s">
        <v>5701</v>
      </c>
      <c r="F2282" s="54" t="s">
        <v>1121</v>
      </c>
      <c r="G2282" s="54">
        <v>34</v>
      </c>
      <c r="H2282" s="54">
        <v>0</v>
      </c>
      <c r="I2282" s="54" t="s">
        <v>43</v>
      </c>
      <c r="J2282" s="54" t="s">
        <v>60</v>
      </c>
    </row>
    <row r="2283" spans="1:10" ht="12.75" customHeight="1" x14ac:dyDescent="0.35">
      <c r="A2283" s="428" t="s">
        <v>749</v>
      </c>
      <c r="B2283" s="429">
        <v>18</v>
      </c>
      <c r="C2283" s="428" t="s">
        <v>748</v>
      </c>
      <c r="D2283" s="428" t="s">
        <v>5702</v>
      </c>
      <c r="E2283" s="54" t="s">
        <v>5703</v>
      </c>
      <c r="F2283" s="54" t="s">
        <v>1121</v>
      </c>
      <c r="G2283" s="54">
        <v>43</v>
      </c>
      <c r="H2283" s="54">
        <v>0</v>
      </c>
      <c r="I2283" s="54" t="s">
        <v>43</v>
      </c>
      <c r="J2283" s="54" t="s">
        <v>60</v>
      </c>
    </row>
    <row r="2284" spans="1:10" ht="12.75" customHeight="1" x14ac:dyDescent="0.35">
      <c r="A2284" s="428" t="s">
        <v>749</v>
      </c>
      <c r="B2284" s="429">
        <v>19</v>
      </c>
      <c r="C2284" s="428" t="s">
        <v>748</v>
      </c>
      <c r="D2284" s="428" t="s">
        <v>5704</v>
      </c>
      <c r="E2284" s="54" t="s">
        <v>5705</v>
      </c>
      <c r="F2284" s="54" t="s">
        <v>1121</v>
      </c>
      <c r="G2284" s="54">
        <v>17</v>
      </c>
      <c r="H2284" s="54">
        <v>0</v>
      </c>
      <c r="I2284" s="54" t="s">
        <v>1887</v>
      </c>
      <c r="J2284" s="54" t="s">
        <v>60</v>
      </c>
    </row>
    <row r="2285" spans="1:10" ht="12.75" customHeight="1" x14ac:dyDescent="0.35">
      <c r="A2285" s="428" t="s">
        <v>749</v>
      </c>
      <c r="B2285" s="429">
        <v>20</v>
      </c>
      <c r="C2285" s="428" t="s">
        <v>748</v>
      </c>
      <c r="D2285" s="428" t="s">
        <v>5706</v>
      </c>
      <c r="E2285" s="54" t="s">
        <v>5707</v>
      </c>
      <c r="F2285" s="54" t="s">
        <v>1121</v>
      </c>
      <c r="G2285" s="54">
        <v>29</v>
      </c>
      <c r="H2285" s="54">
        <v>0</v>
      </c>
      <c r="I2285" s="54" t="s">
        <v>1887</v>
      </c>
      <c r="J2285" s="54" t="s">
        <v>60</v>
      </c>
    </row>
    <row r="2286" spans="1:10" ht="12.75" customHeight="1" x14ac:dyDescent="0.35">
      <c r="A2286" s="428" t="s">
        <v>749</v>
      </c>
      <c r="B2286" s="429">
        <v>21</v>
      </c>
      <c r="C2286" s="428" t="s">
        <v>748</v>
      </c>
      <c r="D2286" s="428" t="s">
        <v>5708</v>
      </c>
      <c r="E2286" s="54" t="s">
        <v>5709</v>
      </c>
      <c r="F2286" s="54" t="s">
        <v>1121</v>
      </c>
      <c r="G2286" s="54">
        <v>21</v>
      </c>
      <c r="H2286" s="54">
        <v>0</v>
      </c>
      <c r="I2286" s="54" t="s">
        <v>1887</v>
      </c>
      <c r="J2286" s="54" t="s">
        <v>60</v>
      </c>
    </row>
    <row r="2287" spans="1:10" ht="12.75" customHeight="1" x14ac:dyDescent="0.35">
      <c r="A2287" s="428" t="s">
        <v>749</v>
      </c>
      <c r="B2287" s="429">
        <v>22</v>
      </c>
      <c r="C2287" s="428" t="s">
        <v>748</v>
      </c>
      <c r="D2287" s="428" t="s">
        <v>5710</v>
      </c>
      <c r="E2287" s="54" t="s">
        <v>5711</v>
      </c>
      <c r="F2287" s="54" t="s">
        <v>1121</v>
      </c>
      <c r="G2287" s="54">
        <v>34</v>
      </c>
      <c r="H2287" s="54">
        <v>0</v>
      </c>
      <c r="I2287" s="54" t="s">
        <v>43</v>
      </c>
      <c r="J2287" s="54" t="s">
        <v>60</v>
      </c>
    </row>
    <row r="2288" spans="1:10" ht="12.75" customHeight="1" x14ac:dyDescent="0.35">
      <c r="A2288" s="428" t="s">
        <v>749</v>
      </c>
      <c r="B2288" s="429">
        <v>23</v>
      </c>
      <c r="C2288" s="428" t="s">
        <v>748</v>
      </c>
      <c r="D2288" s="428" t="s">
        <v>5712</v>
      </c>
      <c r="E2288" s="54" t="s">
        <v>5713</v>
      </c>
      <c r="F2288" s="54" t="s">
        <v>1121</v>
      </c>
      <c r="G2288" s="54">
        <v>15</v>
      </c>
      <c r="H2288" s="54">
        <v>0</v>
      </c>
      <c r="I2288" s="54" t="s">
        <v>43</v>
      </c>
      <c r="J2288" s="54" t="s">
        <v>60</v>
      </c>
    </row>
    <row r="2289" spans="1:10" ht="12.75" customHeight="1" x14ac:dyDescent="0.35">
      <c r="A2289" s="428" t="s">
        <v>749</v>
      </c>
      <c r="B2289" s="429">
        <v>24</v>
      </c>
      <c r="C2289" s="428" t="s">
        <v>748</v>
      </c>
      <c r="D2289" s="428" t="s">
        <v>5714</v>
      </c>
      <c r="E2289" s="54" t="s">
        <v>5715</v>
      </c>
      <c r="F2289" s="54" t="s">
        <v>1121</v>
      </c>
      <c r="G2289" s="54">
        <v>26.5</v>
      </c>
      <c r="H2289" s="54">
        <v>0</v>
      </c>
      <c r="I2289" s="54" t="s">
        <v>43</v>
      </c>
      <c r="J2289" s="54" t="s">
        <v>60</v>
      </c>
    </row>
    <row r="2290" spans="1:10" ht="12.75" customHeight="1" x14ac:dyDescent="0.35">
      <c r="A2290" s="428" t="s">
        <v>749</v>
      </c>
      <c r="B2290" s="429">
        <v>25</v>
      </c>
      <c r="C2290" s="428" t="s">
        <v>748</v>
      </c>
      <c r="D2290" s="428" t="s">
        <v>5716</v>
      </c>
      <c r="E2290" s="54" t="s">
        <v>5717</v>
      </c>
      <c r="F2290" s="54" t="s">
        <v>1121</v>
      </c>
      <c r="G2290" s="54">
        <v>18</v>
      </c>
      <c r="H2290" s="54">
        <v>0</v>
      </c>
      <c r="I2290" s="54" t="s">
        <v>1887</v>
      </c>
      <c r="J2290" s="54" t="s">
        <v>60</v>
      </c>
    </row>
    <row r="2291" spans="1:10" ht="12.75" customHeight="1" x14ac:dyDescent="0.35">
      <c r="A2291" s="428" t="s">
        <v>749</v>
      </c>
      <c r="B2291" s="429">
        <v>26</v>
      </c>
      <c r="C2291" s="428" t="s">
        <v>748</v>
      </c>
      <c r="D2291" s="428" t="s">
        <v>5718</v>
      </c>
      <c r="E2291" s="54" t="s">
        <v>5719</v>
      </c>
      <c r="F2291" s="54" t="s">
        <v>1121</v>
      </c>
      <c r="G2291" s="54">
        <v>30.5</v>
      </c>
      <c r="H2291" s="54">
        <v>0</v>
      </c>
      <c r="I2291" s="54" t="s">
        <v>44</v>
      </c>
      <c r="J2291" s="54" t="s">
        <v>60</v>
      </c>
    </row>
    <row r="2292" spans="1:10" ht="12.75" customHeight="1" x14ac:dyDescent="0.35">
      <c r="A2292" s="428" t="s">
        <v>749</v>
      </c>
      <c r="B2292" s="429">
        <v>27</v>
      </c>
      <c r="C2292" s="428" t="s">
        <v>748</v>
      </c>
      <c r="D2292" s="428" t="s">
        <v>5720</v>
      </c>
      <c r="E2292" s="54" t="s">
        <v>5721</v>
      </c>
      <c r="F2292" s="54" t="s">
        <v>1121</v>
      </c>
      <c r="G2292" s="54">
        <v>37</v>
      </c>
      <c r="H2292" s="54">
        <v>0</v>
      </c>
      <c r="I2292" s="54" t="s">
        <v>1887</v>
      </c>
      <c r="J2292" s="54" t="s">
        <v>60</v>
      </c>
    </row>
    <row r="2293" spans="1:10" ht="12.75" customHeight="1" x14ac:dyDescent="0.35">
      <c r="A2293" s="428" t="s">
        <v>749</v>
      </c>
      <c r="B2293" s="429">
        <v>28</v>
      </c>
      <c r="C2293" s="428" t="s">
        <v>748</v>
      </c>
      <c r="D2293" s="428" t="s">
        <v>5722</v>
      </c>
      <c r="E2293" s="54" t="s">
        <v>5723</v>
      </c>
      <c r="F2293" s="54" t="s">
        <v>1121</v>
      </c>
      <c r="G2293" s="54">
        <v>14</v>
      </c>
      <c r="H2293" s="54">
        <v>0</v>
      </c>
      <c r="I2293" s="54" t="s">
        <v>1887</v>
      </c>
      <c r="J2293" s="54" t="s">
        <v>60</v>
      </c>
    </row>
    <row r="2294" spans="1:10" ht="12.75" customHeight="1" x14ac:dyDescent="0.35">
      <c r="A2294" s="428" t="s">
        <v>749</v>
      </c>
      <c r="B2294" s="429">
        <v>29</v>
      </c>
      <c r="C2294" s="428" t="s">
        <v>748</v>
      </c>
      <c r="D2294" s="428" t="s">
        <v>5724</v>
      </c>
      <c r="E2294" s="54" t="s">
        <v>5725</v>
      </c>
      <c r="F2294" s="54" t="s">
        <v>1121</v>
      </c>
      <c r="G2294" s="54">
        <v>30</v>
      </c>
      <c r="H2294" s="54">
        <v>0</v>
      </c>
      <c r="I2294" s="54" t="s">
        <v>44</v>
      </c>
      <c r="J2294" s="54" t="s">
        <v>60</v>
      </c>
    </row>
    <row r="2295" spans="1:10" ht="12.75" customHeight="1" x14ac:dyDescent="0.35">
      <c r="A2295" s="428" t="s">
        <v>825</v>
      </c>
      <c r="B2295" s="429">
        <v>1</v>
      </c>
      <c r="C2295" s="428" t="s">
        <v>824</v>
      </c>
      <c r="D2295" s="428" t="s">
        <v>5726</v>
      </c>
      <c r="E2295" s="54" t="s">
        <v>5727</v>
      </c>
      <c r="F2295" s="54" t="s">
        <v>1121</v>
      </c>
      <c r="G2295" s="54">
        <v>37</v>
      </c>
      <c r="H2295" s="54">
        <v>0</v>
      </c>
      <c r="I2295" s="54" t="s">
        <v>43</v>
      </c>
      <c r="J2295" s="54" t="s">
        <v>60</v>
      </c>
    </row>
    <row r="2296" spans="1:10" ht="12.75" customHeight="1" x14ac:dyDescent="0.35">
      <c r="A2296" s="428" t="s">
        <v>825</v>
      </c>
      <c r="B2296" s="429">
        <v>2</v>
      </c>
      <c r="C2296" s="428" t="s">
        <v>824</v>
      </c>
      <c r="D2296" s="428" t="s">
        <v>5728</v>
      </c>
      <c r="E2296" s="54" t="s">
        <v>5729</v>
      </c>
      <c r="F2296" s="54" t="s">
        <v>1121</v>
      </c>
      <c r="G2296" s="54">
        <v>25</v>
      </c>
      <c r="H2296" s="54">
        <v>0</v>
      </c>
      <c r="I2296" s="54" t="s">
        <v>43</v>
      </c>
      <c r="J2296" s="54" t="s">
        <v>60</v>
      </c>
    </row>
    <row r="2297" spans="1:10" ht="12.75" customHeight="1" x14ac:dyDescent="0.35">
      <c r="A2297" s="428" t="s">
        <v>825</v>
      </c>
      <c r="B2297" s="429">
        <v>3</v>
      </c>
      <c r="C2297" s="428" t="s">
        <v>824</v>
      </c>
      <c r="D2297" s="428" t="s">
        <v>5730</v>
      </c>
      <c r="E2297" s="54" t="s">
        <v>5731</v>
      </c>
      <c r="F2297" s="54" t="s">
        <v>1121</v>
      </c>
      <c r="G2297" s="54">
        <v>32</v>
      </c>
      <c r="H2297" s="54">
        <v>0</v>
      </c>
      <c r="I2297" s="54" t="s">
        <v>43</v>
      </c>
      <c r="J2297" s="54" t="s">
        <v>60</v>
      </c>
    </row>
    <row r="2298" spans="1:10" ht="12.75" customHeight="1" x14ac:dyDescent="0.35">
      <c r="A2298" s="428" t="s">
        <v>825</v>
      </c>
      <c r="B2298" s="429">
        <v>4</v>
      </c>
      <c r="C2298" s="428" t="s">
        <v>824</v>
      </c>
      <c r="D2298" s="428" t="s">
        <v>5732</v>
      </c>
      <c r="E2298" s="54" t="s">
        <v>5733</v>
      </c>
      <c r="F2298" s="54" t="s">
        <v>1121</v>
      </c>
      <c r="G2298" s="54">
        <v>26</v>
      </c>
      <c r="H2298" s="54">
        <v>0</v>
      </c>
      <c r="I2298" s="54" t="s">
        <v>43</v>
      </c>
      <c r="J2298" s="54" t="s">
        <v>60</v>
      </c>
    </row>
    <row r="2299" spans="1:10" ht="12.75" customHeight="1" x14ac:dyDescent="0.35">
      <c r="A2299" s="428" t="s">
        <v>825</v>
      </c>
      <c r="B2299" s="429">
        <v>5</v>
      </c>
      <c r="C2299" s="428" t="s">
        <v>824</v>
      </c>
      <c r="D2299" s="428" t="s">
        <v>5734</v>
      </c>
      <c r="E2299" s="54" t="s">
        <v>5735</v>
      </c>
      <c r="F2299" s="54" t="s">
        <v>1140</v>
      </c>
      <c r="G2299" s="54">
        <v>13</v>
      </c>
      <c r="H2299" s="54">
        <v>0</v>
      </c>
      <c r="I2299" s="54" t="s">
        <v>43</v>
      </c>
      <c r="J2299" s="54" t="s">
        <v>60</v>
      </c>
    </row>
    <row r="2300" spans="1:10" ht="12.75" customHeight="1" x14ac:dyDescent="0.35">
      <c r="A2300" s="428" t="s">
        <v>825</v>
      </c>
      <c r="B2300" s="429">
        <v>6</v>
      </c>
      <c r="C2300" s="428" t="s">
        <v>824</v>
      </c>
      <c r="D2300" s="428" t="s">
        <v>5736</v>
      </c>
      <c r="E2300" s="54" t="s">
        <v>5737</v>
      </c>
      <c r="F2300" s="54" t="s">
        <v>1140</v>
      </c>
      <c r="G2300" s="54">
        <v>13</v>
      </c>
      <c r="H2300" s="54">
        <v>0</v>
      </c>
      <c r="I2300" s="54" t="s">
        <v>43</v>
      </c>
      <c r="J2300" s="54" t="s">
        <v>60</v>
      </c>
    </row>
    <row r="2301" spans="1:10" ht="12.75" customHeight="1" x14ac:dyDescent="0.35">
      <c r="A2301" s="428" t="s">
        <v>1069</v>
      </c>
      <c r="B2301" s="429">
        <v>1</v>
      </c>
      <c r="C2301" s="428" t="s">
        <v>1068</v>
      </c>
      <c r="D2301" s="428" t="s">
        <v>5738</v>
      </c>
      <c r="E2301" s="54" t="s">
        <v>1504</v>
      </c>
      <c r="F2301" s="54" t="s">
        <v>1121</v>
      </c>
      <c r="G2301" s="54">
        <v>43.8</v>
      </c>
      <c r="H2301" s="54">
        <v>0</v>
      </c>
      <c r="I2301" s="54" t="s">
        <v>43</v>
      </c>
      <c r="J2301" s="54" t="s">
        <v>60</v>
      </c>
    </row>
    <row r="2302" spans="1:10" ht="12.75" customHeight="1" x14ac:dyDescent="0.35">
      <c r="A2302" s="428" t="s">
        <v>1069</v>
      </c>
      <c r="B2302" s="429">
        <v>2</v>
      </c>
      <c r="C2302" s="428" t="s">
        <v>1068</v>
      </c>
      <c r="D2302" s="428" t="s">
        <v>5739</v>
      </c>
      <c r="E2302" s="54" t="s">
        <v>5740</v>
      </c>
      <c r="F2302" s="54" t="s">
        <v>1121</v>
      </c>
      <c r="G2302" s="54">
        <v>42</v>
      </c>
      <c r="H2302" s="54">
        <v>0</v>
      </c>
      <c r="I2302" s="54" t="s">
        <v>43</v>
      </c>
      <c r="J2302" s="54" t="s">
        <v>60</v>
      </c>
    </row>
    <row r="2303" spans="1:10" ht="12.75" customHeight="1" x14ac:dyDescent="0.35">
      <c r="A2303" s="428" t="s">
        <v>1069</v>
      </c>
      <c r="B2303" s="429">
        <v>3</v>
      </c>
      <c r="C2303" s="428" t="s">
        <v>1068</v>
      </c>
      <c r="D2303" s="428" t="s">
        <v>5741</v>
      </c>
      <c r="E2303" s="54" t="s">
        <v>5742</v>
      </c>
      <c r="F2303" s="54" t="s">
        <v>1121</v>
      </c>
      <c r="G2303" s="54">
        <v>42</v>
      </c>
      <c r="H2303" s="54">
        <v>0</v>
      </c>
      <c r="I2303" s="54" t="s">
        <v>43</v>
      </c>
      <c r="J2303" s="54" t="s">
        <v>60</v>
      </c>
    </row>
    <row r="2304" spans="1:10" ht="12.75" customHeight="1" x14ac:dyDescent="0.35">
      <c r="A2304" s="428" t="s">
        <v>1069</v>
      </c>
      <c r="B2304" s="429">
        <v>4</v>
      </c>
      <c r="C2304" s="428" t="s">
        <v>1068</v>
      </c>
      <c r="D2304" s="428" t="s">
        <v>5743</v>
      </c>
      <c r="E2304" s="54" t="s">
        <v>5744</v>
      </c>
      <c r="F2304" s="54" t="s">
        <v>1140</v>
      </c>
      <c r="G2304" s="54">
        <v>11</v>
      </c>
      <c r="H2304" s="54">
        <v>0</v>
      </c>
      <c r="I2304" s="54" t="s">
        <v>43</v>
      </c>
      <c r="J2304" s="54" t="s">
        <v>60</v>
      </c>
    </row>
    <row r="2305" spans="1:10" ht="12.75" customHeight="1" x14ac:dyDescent="0.35">
      <c r="A2305" s="428" t="s">
        <v>759</v>
      </c>
      <c r="B2305" s="429">
        <v>1</v>
      </c>
      <c r="C2305" s="428" t="s">
        <v>758</v>
      </c>
      <c r="D2305" s="428" t="s">
        <v>5745</v>
      </c>
      <c r="E2305" s="54" t="s">
        <v>5746</v>
      </c>
      <c r="F2305" s="54" t="s">
        <v>1121</v>
      </c>
      <c r="G2305" s="54">
        <v>52</v>
      </c>
      <c r="H2305" s="54">
        <v>0</v>
      </c>
      <c r="I2305" s="54" t="s">
        <v>43</v>
      </c>
      <c r="J2305" s="54" t="s">
        <v>60</v>
      </c>
    </row>
    <row r="2306" spans="1:10" ht="12.75" customHeight="1" x14ac:dyDescent="0.35">
      <c r="A2306" s="428" t="s">
        <v>759</v>
      </c>
      <c r="B2306" s="429">
        <v>2</v>
      </c>
      <c r="C2306" s="428" t="s">
        <v>758</v>
      </c>
      <c r="D2306" s="428" t="s">
        <v>5747</v>
      </c>
      <c r="E2306" s="54" t="s">
        <v>5748</v>
      </c>
      <c r="F2306" s="54" t="s">
        <v>1121</v>
      </c>
      <c r="G2306" s="54">
        <v>49</v>
      </c>
      <c r="H2306" s="54">
        <v>0</v>
      </c>
      <c r="I2306" s="54" t="s">
        <v>43</v>
      </c>
      <c r="J2306" s="54" t="s">
        <v>60</v>
      </c>
    </row>
    <row r="2307" spans="1:10" ht="12.75" customHeight="1" x14ac:dyDescent="0.35">
      <c r="A2307" s="428" t="s">
        <v>759</v>
      </c>
      <c r="B2307" s="429">
        <v>3</v>
      </c>
      <c r="C2307" s="428" t="s">
        <v>758</v>
      </c>
      <c r="D2307" s="428" t="s">
        <v>5749</v>
      </c>
      <c r="E2307" s="54" t="s">
        <v>5750</v>
      </c>
      <c r="F2307" s="54" t="s">
        <v>1121</v>
      </c>
      <c r="G2307" s="54">
        <v>49</v>
      </c>
      <c r="H2307" s="54">
        <v>0</v>
      </c>
      <c r="I2307" s="54" t="s">
        <v>43</v>
      </c>
      <c r="J2307" s="54" t="s">
        <v>60</v>
      </c>
    </row>
    <row r="2308" spans="1:10" ht="12.75" customHeight="1" x14ac:dyDescent="0.35">
      <c r="A2308" s="428" t="s">
        <v>759</v>
      </c>
      <c r="B2308" s="429">
        <v>4</v>
      </c>
      <c r="C2308" s="428" t="s">
        <v>758</v>
      </c>
      <c r="D2308" s="428" t="s">
        <v>5751</v>
      </c>
      <c r="E2308" s="54" t="s">
        <v>3250</v>
      </c>
      <c r="F2308" s="54" t="s">
        <v>1121</v>
      </c>
      <c r="G2308" s="54">
        <v>49</v>
      </c>
      <c r="H2308" s="54">
        <v>0</v>
      </c>
      <c r="I2308" s="54" t="s">
        <v>43</v>
      </c>
      <c r="J2308" s="54" t="s">
        <v>60</v>
      </c>
    </row>
    <row r="2309" spans="1:10" ht="12.75" customHeight="1" x14ac:dyDescent="0.35">
      <c r="A2309" s="428" t="s">
        <v>759</v>
      </c>
      <c r="B2309" s="429">
        <v>5</v>
      </c>
      <c r="C2309" s="428" t="s">
        <v>758</v>
      </c>
      <c r="D2309" s="428" t="s">
        <v>5752</v>
      </c>
      <c r="E2309" s="54" t="s">
        <v>5753</v>
      </c>
      <c r="F2309" s="54" t="s">
        <v>1121</v>
      </c>
      <c r="G2309" s="54">
        <v>78</v>
      </c>
      <c r="H2309" s="54">
        <v>0</v>
      </c>
      <c r="I2309" s="54" t="s">
        <v>43</v>
      </c>
      <c r="J2309" s="54" t="s">
        <v>60</v>
      </c>
    </row>
    <row r="2310" spans="1:10" ht="12.75" customHeight="1" x14ac:dyDescent="0.35">
      <c r="A2310" s="428" t="s">
        <v>759</v>
      </c>
      <c r="B2310" s="429">
        <v>6</v>
      </c>
      <c r="C2310" s="428" t="s">
        <v>758</v>
      </c>
      <c r="D2310" s="428" t="s">
        <v>5754</v>
      </c>
      <c r="E2310" s="54" t="s">
        <v>5755</v>
      </c>
      <c r="F2310" s="54" t="s">
        <v>1121</v>
      </c>
      <c r="G2310" s="54">
        <v>44</v>
      </c>
      <c r="H2310" s="54">
        <v>0</v>
      </c>
      <c r="I2310" s="54" t="s">
        <v>43</v>
      </c>
      <c r="J2310" s="54" t="s">
        <v>60</v>
      </c>
    </row>
    <row r="2311" spans="1:10" ht="12.75" customHeight="1" x14ac:dyDescent="0.35">
      <c r="A2311" s="428" t="s">
        <v>759</v>
      </c>
      <c r="B2311" s="429">
        <v>7</v>
      </c>
      <c r="C2311" s="428" t="s">
        <v>758</v>
      </c>
      <c r="D2311" s="428" t="s">
        <v>5756</v>
      </c>
      <c r="E2311" s="54" t="s">
        <v>1536</v>
      </c>
      <c r="F2311" s="54" t="s">
        <v>1121</v>
      </c>
      <c r="G2311" s="54">
        <v>41</v>
      </c>
      <c r="H2311" s="54">
        <v>0</v>
      </c>
      <c r="I2311" s="54" t="s">
        <v>43</v>
      </c>
      <c r="J2311" s="54" t="s">
        <v>60</v>
      </c>
    </row>
    <row r="2312" spans="1:10" ht="12.75" customHeight="1" x14ac:dyDescent="0.35">
      <c r="A2312" s="428" t="s">
        <v>759</v>
      </c>
      <c r="B2312" s="429">
        <v>8</v>
      </c>
      <c r="C2312" s="428" t="s">
        <v>758</v>
      </c>
      <c r="D2312" s="428" t="s">
        <v>5757</v>
      </c>
      <c r="E2312" s="54" t="s">
        <v>5758</v>
      </c>
      <c r="F2312" s="54" t="s">
        <v>1121</v>
      </c>
      <c r="G2312" s="54">
        <v>41</v>
      </c>
      <c r="H2312" s="54">
        <v>0</v>
      </c>
      <c r="I2312" s="54" t="s">
        <v>43</v>
      </c>
      <c r="J2312" s="54" t="s">
        <v>60</v>
      </c>
    </row>
    <row r="2313" spans="1:10" ht="12.75" customHeight="1" x14ac:dyDescent="0.35">
      <c r="A2313" s="428" t="s">
        <v>759</v>
      </c>
      <c r="B2313" s="429">
        <v>9</v>
      </c>
      <c r="C2313" s="428" t="s">
        <v>758</v>
      </c>
      <c r="D2313" s="428" t="s">
        <v>5759</v>
      </c>
      <c r="E2313" s="54" t="s">
        <v>5760</v>
      </c>
      <c r="F2313" s="54" t="s">
        <v>1121</v>
      </c>
      <c r="G2313" s="54">
        <v>29</v>
      </c>
      <c r="H2313" s="54">
        <v>0</v>
      </c>
      <c r="I2313" s="54" t="s">
        <v>44</v>
      </c>
      <c r="J2313" s="54" t="s">
        <v>60</v>
      </c>
    </row>
    <row r="2314" spans="1:10" ht="12.75" customHeight="1" x14ac:dyDescent="0.35">
      <c r="A2314" s="428" t="s">
        <v>937</v>
      </c>
      <c r="B2314" s="429">
        <v>1</v>
      </c>
      <c r="C2314" s="428" t="s">
        <v>936</v>
      </c>
      <c r="D2314" s="428" t="s">
        <v>5761</v>
      </c>
      <c r="E2314" s="54" t="s">
        <v>5762</v>
      </c>
      <c r="F2314" s="54" t="s">
        <v>1121</v>
      </c>
      <c r="G2314" s="54">
        <v>41</v>
      </c>
      <c r="H2314" s="54">
        <v>0</v>
      </c>
      <c r="I2314" s="54" t="s">
        <v>43</v>
      </c>
      <c r="J2314" s="54" t="s">
        <v>60</v>
      </c>
    </row>
    <row r="2315" spans="1:10" ht="12.75" customHeight="1" x14ac:dyDescent="0.35">
      <c r="A2315" s="428" t="s">
        <v>937</v>
      </c>
      <c r="B2315" s="429">
        <v>2</v>
      </c>
      <c r="C2315" s="428" t="s">
        <v>936</v>
      </c>
      <c r="D2315" s="428" t="s">
        <v>5763</v>
      </c>
      <c r="E2315" s="54" t="s">
        <v>5764</v>
      </c>
      <c r="F2315" s="54" t="s">
        <v>1121</v>
      </c>
      <c r="G2315" s="54">
        <v>40</v>
      </c>
      <c r="H2315" s="54">
        <v>0</v>
      </c>
      <c r="I2315" s="54" t="s">
        <v>43</v>
      </c>
      <c r="J2315" s="54" t="s">
        <v>60</v>
      </c>
    </row>
    <row r="2316" spans="1:10" ht="12.75" customHeight="1" x14ac:dyDescent="0.35">
      <c r="A2316" s="428" t="s">
        <v>937</v>
      </c>
      <c r="B2316" s="429">
        <v>3</v>
      </c>
      <c r="C2316" s="428" t="s">
        <v>936</v>
      </c>
      <c r="D2316" s="428" t="s">
        <v>5765</v>
      </c>
      <c r="E2316" s="54" t="s">
        <v>5766</v>
      </c>
      <c r="F2316" s="54" t="s">
        <v>1121</v>
      </c>
      <c r="G2316" s="54">
        <v>21</v>
      </c>
      <c r="H2316" s="54">
        <v>0</v>
      </c>
      <c r="I2316" s="54" t="s">
        <v>43</v>
      </c>
      <c r="J2316" s="54" t="s">
        <v>60</v>
      </c>
    </row>
    <row r="2317" spans="1:10" ht="12.75" customHeight="1" x14ac:dyDescent="0.35">
      <c r="A2317" s="428" t="s">
        <v>937</v>
      </c>
      <c r="B2317" s="429">
        <v>4</v>
      </c>
      <c r="C2317" s="428" t="s">
        <v>936</v>
      </c>
      <c r="D2317" s="428" t="s">
        <v>5767</v>
      </c>
      <c r="E2317" s="54" t="s">
        <v>5768</v>
      </c>
      <c r="F2317" s="54" t="s">
        <v>1121</v>
      </c>
      <c r="G2317" s="54">
        <v>20</v>
      </c>
      <c r="H2317" s="54">
        <v>0</v>
      </c>
      <c r="I2317" s="54" t="s">
        <v>43</v>
      </c>
      <c r="J2317" s="54" t="s">
        <v>60</v>
      </c>
    </row>
    <row r="2318" spans="1:10" ht="12.75" customHeight="1" x14ac:dyDescent="0.35">
      <c r="A2318" s="428" t="s">
        <v>937</v>
      </c>
      <c r="B2318" s="429">
        <v>5</v>
      </c>
      <c r="C2318" s="428" t="s">
        <v>936</v>
      </c>
      <c r="D2318" s="428" t="s">
        <v>5769</v>
      </c>
      <c r="E2318" s="54" t="s">
        <v>5770</v>
      </c>
      <c r="F2318" s="54" t="s">
        <v>1121</v>
      </c>
      <c r="G2318" s="54">
        <v>19</v>
      </c>
      <c r="H2318" s="54">
        <v>0</v>
      </c>
      <c r="I2318" s="54" t="s">
        <v>43</v>
      </c>
      <c r="J2318" s="54" t="s">
        <v>60</v>
      </c>
    </row>
    <row r="2319" spans="1:10" ht="12.75" customHeight="1" x14ac:dyDescent="0.35">
      <c r="A2319" s="428" t="s">
        <v>937</v>
      </c>
      <c r="B2319" s="429">
        <v>6</v>
      </c>
      <c r="C2319" s="428" t="s">
        <v>936</v>
      </c>
      <c r="D2319" s="428" t="s">
        <v>5771</v>
      </c>
      <c r="E2319" s="54" t="s">
        <v>5772</v>
      </c>
      <c r="F2319" s="54" t="s">
        <v>1121</v>
      </c>
      <c r="G2319" s="54">
        <v>40</v>
      </c>
      <c r="H2319" s="54">
        <v>0</v>
      </c>
      <c r="I2319" s="54" t="s">
        <v>43</v>
      </c>
      <c r="J2319" s="54" t="s">
        <v>60</v>
      </c>
    </row>
    <row r="2320" spans="1:10" ht="12.75" customHeight="1" x14ac:dyDescent="0.35">
      <c r="A2320" s="428" t="s">
        <v>937</v>
      </c>
      <c r="B2320" s="429">
        <v>7</v>
      </c>
      <c r="C2320" s="428" t="s">
        <v>936</v>
      </c>
      <c r="D2320" s="428" t="s">
        <v>5773</v>
      </c>
      <c r="E2320" s="54" t="s">
        <v>5774</v>
      </c>
      <c r="F2320" s="54" t="s">
        <v>1121</v>
      </c>
      <c r="G2320" s="54">
        <v>43</v>
      </c>
      <c r="H2320" s="54">
        <v>0</v>
      </c>
      <c r="I2320" s="54" t="s">
        <v>43</v>
      </c>
      <c r="J2320" s="54" t="s">
        <v>60</v>
      </c>
    </row>
    <row r="2321" spans="1:10" ht="12.75" customHeight="1" x14ac:dyDescent="0.35">
      <c r="A2321" s="428" t="s">
        <v>937</v>
      </c>
      <c r="B2321" s="429">
        <v>8</v>
      </c>
      <c r="C2321" s="428" t="s">
        <v>936</v>
      </c>
      <c r="D2321" s="428" t="s">
        <v>5775</v>
      </c>
      <c r="E2321" s="54" t="s">
        <v>5776</v>
      </c>
      <c r="F2321" s="54" t="s">
        <v>1121</v>
      </c>
      <c r="G2321" s="54">
        <v>28</v>
      </c>
      <c r="H2321" s="54">
        <v>0</v>
      </c>
      <c r="I2321" s="54" t="s">
        <v>43</v>
      </c>
      <c r="J2321" s="54" t="s">
        <v>60</v>
      </c>
    </row>
    <row r="2322" spans="1:10" ht="12.75" customHeight="1" x14ac:dyDescent="0.35">
      <c r="A2322" s="428" t="s">
        <v>937</v>
      </c>
      <c r="B2322" s="429">
        <v>9</v>
      </c>
      <c r="C2322" s="428" t="s">
        <v>936</v>
      </c>
      <c r="D2322" s="428" t="s">
        <v>5777</v>
      </c>
      <c r="E2322" s="54" t="s">
        <v>5778</v>
      </c>
      <c r="F2322" s="54" t="s">
        <v>1121</v>
      </c>
      <c r="G2322" s="54">
        <v>20</v>
      </c>
      <c r="H2322" s="54">
        <v>0</v>
      </c>
      <c r="I2322" s="54" t="s">
        <v>43</v>
      </c>
      <c r="J2322" s="54" t="s">
        <v>60</v>
      </c>
    </row>
    <row r="2323" spans="1:10" ht="12.75" customHeight="1" x14ac:dyDescent="0.35">
      <c r="A2323" s="428" t="s">
        <v>1045</v>
      </c>
      <c r="B2323" s="429">
        <v>1</v>
      </c>
      <c r="C2323" s="428" t="s">
        <v>1044</v>
      </c>
      <c r="D2323" s="428" t="s">
        <v>5779</v>
      </c>
      <c r="E2323" s="54" t="s">
        <v>5780</v>
      </c>
      <c r="F2323" s="54" t="s">
        <v>1121</v>
      </c>
      <c r="G2323" s="54">
        <v>58</v>
      </c>
      <c r="H2323" s="54">
        <v>0</v>
      </c>
      <c r="I2323" s="54" t="s">
        <v>43</v>
      </c>
      <c r="J2323" s="54" t="s">
        <v>60</v>
      </c>
    </row>
    <row r="2324" spans="1:10" ht="12.75" customHeight="1" x14ac:dyDescent="0.35">
      <c r="A2324" s="428" t="s">
        <v>1045</v>
      </c>
      <c r="B2324" s="429">
        <v>2</v>
      </c>
      <c r="C2324" s="428" t="s">
        <v>1044</v>
      </c>
      <c r="D2324" s="428" t="s">
        <v>5781</v>
      </c>
      <c r="E2324" s="54" t="s">
        <v>5782</v>
      </c>
      <c r="F2324" s="54" t="s">
        <v>1121</v>
      </c>
      <c r="G2324" s="54">
        <v>53</v>
      </c>
      <c r="H2324" s="54">
        <v>0</v>
      </c>
      <c r="I2324" s="54" t="s">
        <v>43</v>
      </c>
      <c r="J2324" s="54" t="s">
        <v>60</v>
      </c>
    </row>
    <row r="2325" spans="1:10" ht="12.75" customHeight="1" x14ac:dyDescent="0.35">
      <c r="A2325" s="428" t="s">
        <v>1045</v>
      </c>
      <c r="B2325" s="429">
        <v>3</v>
      </c>
      <c r="C2325" s="428" t="s">
        <v>1044</v>
      </c>
      <c r="D2325" s="428" t="s">
        <v>5783</v>
      </c>
      <c r="E2325" s="54" t="s">
        <v>5784</v>
      </c>
      <c r="F2325" s="54" t="s">
        <v>1121</v>
      </c>
      <c r="G2325" s="54">
        <v>53</v>
      </c>
      <c r="H2325" s="54">
        <v>0</v>
      </c>
      <c r="I2325" s="54" t="s">
        <v>43</v>
      </c>
      <c r="J2325" s="54" t="s">
        <v>60</v>
      </c>
    </row>
    <row r="2326" spans="1:10" ht="12.75" customHeight="1" x14ac:dyDescent="0.35">
      <c r="A2326" s="428" t="s">
        <v>1045</v>
      </c>
      <c r="B2326" s="429">
        <v>4</v>
      </c>
      <c r="C2326" s="428" t="s">
        <v>1044</v>
      </c>
      <c r="D2326" s="428" t="s">
        <v>5785</v>
      </c>
      <c r="E2326" s="54" t="s">
        <v>5786</v>
      </c>
      <c r="F2326" s="54" t="s">
        <v>1121</v>
      </c>
      <c r="G2326" s="54">
        <v>48</v>
      </c>
      <c r="H2326" s="54">
        <v>0</v>
      </c>
      <c r="I2326" s="54" t="s">
        <v>43</v>
      </c>
      <c r="J2326" s="54" t="s">
        <v>60</v>
      </c>
    </row>
    <row r="2327" spans="1:10" ht="12.75" customHeight="1" x14ac:dyDescent="0.35">
      <c r="A2327" s="428" t="s">
        <v>1045</v>
      </c>
      <c r="B2327" s="429">
        <v>5</v>
      </c>
      <c r="C2327" s="428" t="s">
        <v>1044</v>
      </c>
      <c r="D2327" s="428" t="s">
        <v>5787</v>
      </c>
      <c r="E2327" s="54" t="s">
        <v>5788</v>
      </c>
      <c r="F2327" s="54" t="s">
        <v>1121</v>
      </c>
      <c r="G2327" s="54">
        <v>45</v>
      </c>
      <c r="H2327" s="54">
        <v>0</v>
      </c>
      <c r="I2327" s="54" t="s">
        <v>43</v>
      </c>
      <c r="J2327" s="54" t="s">
        <v>60</v>
      </c>
    </row>
    <row r="2328" spans="1:10" ht="12.75" customHeight="1" x14ac:dyDescent="0.35">
      <c r="A2328" s="428" t="s">
        <v>1045</v>
      </c>
      <c r="B2328" s="429">
        <v>6</v>
      </c>
      <c r="C2328" s="428" t="s">
        <v>1044</v>
      </c>
      <c r="D2328" s="428" t="s">
        <v>5789</v>
      </c>
      <c r="E2328" s="54" t="s">
        <v>5790</v>
      </c>
      <c r="F2328" s="54" t="s">
        <v>1121</v>
      </c>
      <c r="G2328" s="54">
        <v>30</v>
      </c>
      <c r="H2328" s="54">
        <v>0</v>
      </c>
      <c r="I2328" s="54" t="s">
        <v>43</v>
      </c>
      <c r="J2328" s="54" t="s">
        <v>60</v>
      </c>
    </row>
    <row r="2329" spans="1:10" ht="12.75" customHeight="1" x14ac:dyDescent="0.35">
      <c r="A2329" s="428" t="s">
        <v>1045</v>
      </c>
      <c r="B2329" s="429">
        <v>7</v>
      </c>
      <c r="C2329" s="428" t="s">
        <v>1044</v>
      </c>
      <c r="D2329" s="428" t="s">
        <v>5791</v>
      </c>
      <c r="E2329" s="54" t="s">
        <v>5792</v>
      </c>
      <c r="F2329" s="54" t="s">
        <v>1121</v>
      </c>
      <c r="G2329" s="54">
        <v>32</v>
      </c>
      <c r="H2329" s="54">
        <v>0</v>
      </c>
      <c r="I2329" s="54" t="s">
        <v>43</v>
      </c>
      <c r="J2329" s="54" t="s">
        <v>60</v>
      </c>
    </row>
    <row r="2330" spans="1:10" ht="12.75" customHeight="1" x14ac:dyDescent="0.35">
      <c r="A2330" s="428" t="s">
        <v>1045</v>
      </c>
      <c r="B2330" s="429">
        <v>8</v>
      </c>
      <c r="C2330" s="428" t="s">
        <v>1044</v>
      </c>
      <c r="D2330" s="428" t="s">
        <v>5793</v>
      </c>
      <c r="E2330" s="54" t="s">
        <v>5794</v>
      </c>
      <c r="F2330" s="54" t="s">
        <v>1121</v>
      </c>
      <c r="G2330" s="54">
        <v>45</v>
      </c>
      <c r="H2330" s="54">
        <v>0</v>
      </c>
      <c r="I2330" s="54" t="s">
        <v>43</v>
      </c>
      <c r="J2330" s="54" t="s">
        <v>60</v>
      </c>
    </row>
    <row r="2331" spans="1:10" ht="12.75" customHeight="1" x14ac:dyDescent="0.35">
      <c r="A2331" s="428" t="s">
        <v>1045</v>
      </c>
      <c r="B2331" s="429">
        <v>9</v>
      </c>
      <c r="C2331" s="428" t="s">
        <v>1044</v>
      </c>
      <c r="D2331" s="428" t="s">
        <v>5795</v>
      </c>
      <c r="E2331" s="54" t="s">
        <v>5796</v>
      </c>
      <c r="F2331" s="54" t="s">
        <v>1121</v>
      </c>
      <c r="G2331" s="54">
        <v>31</v>
      </c>
      <c r="H2331" s="54">
        <v>0</v>
      </c>
      <c r="I2331" s="54" t="s">
        <v>43</v>
      </c>
      <c r="J2331" s="54" t="s">
        <v>60</v>
      </c>
    </row>
    <row r="2332" spans="1:10" ht="12.75" customHeight="1" x14ac:dyDescent="0.35">
      <c r="A2332" s="428" t="s">
        <v>1045</v>
      </c>
      <c r="B2332" s="429">
        <v>10</v>
      </c>
      <c r="C2332" s="428" t="s">
        <v>1044</v>
      </c>
      <c r="D2332" s="428" t="s">
        <v>5797</v>
      </c>
      <c r="E2332" s="54" t="s">
        <v>1889</v>
      </c>
      <c r="F2332" s="54" t="s">
        <v>1140</v>
      </c>
      <c r="G2332" s="54">
        <v>14</v>
      </c>
      <c r="H2332" s="54">
        <v>0</v>
      </c>
      <c r="I2332" s="54" t="s">
        <v>43</v>
      </c>
      <c r="J2332" s="54" t="s">
        <v>60</v>
      </c>
    </row>
    <row r="2333" spans="1:10" ht="12.75" customHeight="1" x14ac:dyDescent="0.35">
      <c r="A2333" s="428" t="s">
        <v>943</v>
      </c>
      <c r="B2333" s="429">
        <v>1</v>
      </c>
      <c r="C2333" s="428" t="s">
        <v>942</v>
      </c>
      <c r="D2333" s="428" t="s">
        <v>5798</v>
      </c>
      <c r="E2333" s="54" t="s">
        <v>5799</v>
      </c>
      <c r="F2333" s="54" t="s">
        <v>1121</v>
      </c>
      <c r="G2333" s="54">
        <v>40</v>
      </c>
      <c r="H2333" s="54">
        <v>0</v>
      </c>
      <c r="I2333" s="54" t="s">
        <v>45</v>
      </c>
      <c r="J2333" s="54" t="s">
        <v>60</v>
      </c>
    </row>
    <row r="2334" spans="1:10" ht="12.75" customHeight="1" x14ac:dyDescent="0.35">
      <c r="A2334" s="428" t="s">
        <v>943</v>
      </c>
      <c r="B2334" s="429">
        <v>2</v>
      </c>
      <c r="C2334" s="428" t="s">
        <v>942</v>
      </c>
      <c r="D2334" s="428" t="s">
        <v>5800</v>
      </c>
      <c r="E2334" s="54" t="s">
        <v>1247</v>
      </c>
      <c r="F2334" s="54" t="s">
        <v>1121</v>
      </c>
      <c r="G2334" s="54">
        <v>40</v>
      </c>
      <c r="H2334" s="54">
        <v>0</v>
      </c>
      <c r="I2334" s="54" t="s">
        <v>45</v>
      </c>
      <c r="J2334" s="54" t="s">
        <v>60</v>
      </c>
    </row>
    <row r="2335" spans="1:10" ht="12.75" customHeight="1" x14ac:dyDescent="0.35">
      <c r="A2335" s="428" t="s">
        <v>943</v>
      </c>
      <c r="B2335" s="429">
        <v>3</v>
      </c>
      <c r="C2335" s="428" t="s">
        <v>942</v>
      </c>
      <c r="D2335" s="428" t="s">
        <v>5801</v>
      </c>
      <c r="E2335" s="54" t="s">
        <v>5802</v>
      </c>
      <c r="F2335" s="54" t="s">
        <v>1121</v>
      </c>
      <c r="G2335" s="54">
        <v>36</v>
      </c>
      <c r="H2335" s="54">
        <v>0</v>
      </c>
      <c r="I2335" s="54" t="s">
        <v>45</v>
      </c>
      <c r="J2335" s="54" t="s">
        <v>60</v>
      </c>
    </row>
    <row r="2336" spans="1:10" ht="12.75" customHeight="1" x14ac:dyDescent="0.35">
      <c r="A2336" s="428" t="s">
        <v>943</v>
      </c>
      <c r="B2336" s="429">
        <v>4</v>
      </c>
      <c r="C2336" s="428" t="s">
        <v>942</v>
      </c>
      <c r="D2336" s="428" t="s">
        <v>5803</v>
      </c>
      <c r="E2336" s="54" t="s">
        <v>5804</v>
      </c>
      <c r="F2336" s="54" t="s">
        <v>1121</v>
      </c>
      <c r="G2336" s="54">
        <v>36</v>
      </c>
      <c r="H2336" s="54">
        <v>0</v>
      </c>
      <c r="I2336" s="54" t="s">
        <v>45</v>
      </c>
      <c r="J2336" s="54" t="s">
        <v>60</v>
      </c>
    </row>
    <row r="2337" spans="1:10" ht="12.75" customHeight="1" x14ac:dyDescent="0.35">
      <c r="A2337" s="428" t="s">
        <v>943</v>
      </c>
      <c r="B2337" s="429">
        <v>5</v>
      </c>
      <c r="C2337" s="428" t="s">
        <v>942</v>
      </c>
      <c r="D2337" s="428" t="s">
        <v>5805</v>
      </c>
      <c r="E2337" s="54" t="s">
        <v>5806</v>
      </c>
      <c r="F2337" s="54" t="s">
        <v>1121</v>
      </c>
      <c r="G2337" s="54">
        <v>0</v>
      </c>
      <c r="H2337" s="54">
        <v>0</v>
      </c>
      <c r="I2337" s="54" t="s">
        <v>44</v>
      </c>
      <c r="J2337" s="54" t="s">
        <v>61</v>
      </c>
    </row>
    <row r="2338" spans="1:10" ht="12.75" customHeight="1" x14ac:dyDescent="0.35">
      <c r="A2338" s="428" t="s">
        <v>943</v>
      </c>
      <c r="B2338" s="429">
        <v>6</v>
      </c>
      <c r="C2338" s="428" t="s">
        <v>942</v>
      </c>
      <c r="D2338" s="428" t="s">
        <v>5807</v>
      </c>
      <c r="E2338" s="54" t="s">
        <v>5808</v>
      </c>
      <c r="F2338" s="54" t="s">
        <v>1121</v>
      </c>
      <c r="G2338" s="54">
        <v>0</v>
      </c>
      <c r="H2338" s="54">
        <v>0</v>
      </c>
      <c r="I2338" s="54" t="s">
        <v>44</v>
      </c>
      <c r="J2338" s="54" t="s">
        <v>61</v>
      </c>
    </row>
    <row r="2339" spans="1:10" ht="12.75" customHeight="1" x14ac:dyDescent="0.35">
      <c r="A2339" s="428" t="s">
        <v>943</v>
      </c>
      <c r="B2339" s="429">
        <v>7</v>
      </c>
      <c r="C2339" s="428" t="s">
        <v>942</v>
      </c>
      <c r="D2339" s="428" t="s">
        <v>5809</v>
      </c>
      <c r="E2339" s="54" t="s">
        <v>5810</v>
      </c>
      <c r="F2339" s="54" t="s">
        <v>1121</v>
      </c>
      <c r="G2339" s="54">
        <v>0</v>
      </c>
      <c r="H2339" s="54">
        <v>0</v>
      </c>
      <c r="I2339" s="54" t="s">
        <v>44</v>
      </c>
      <c r="J2339" s="54" t="s">
        <v>61</v>
      </c>
    </row>
    <row r="2340" spans="1:10" ht="12.75" customHeight="1" x14ac:dyDescent="0.35">
      <c r="A2340" s="428" t="s">
        <v>943</v>
      </c>
      <c r="B2340" s="429">
        <v>8</v>
      </c>
      <c r="C2340" s="428" t="s">
        <v>942</v>
      </c>
      <c r="D2340" s="428" t="s">
        <v>5811</v>
      </c>
      <c r="E2340" s="54" t="s">
        <v>5812</v>
      </c>
      <c r="F2340" s="54" t="s">
        <v>1121</v>
      </c>
      <c r="G2340" s="54">
        <v>0</v>
      </c>
      <c r="H2340" s="54">
        <v>0</v>
      </c>
      <c r="I2340" s="54" t="s">
        <v>44</v>
      </c>
      <c r="J2340" s="54" t="s">
        <v>61</v>
      </c>
    </row>
    <row r="2341" spans="1:10" ht="12.75" customHeight="1" x14ac:dyDescent="0.35">
      <c r="A2341" s="428" t="s">
        <v>943</v>
      </c>
      <c r="B2341" s="429">
        <v>9</v>
      </c>
      <c r="C2341" s="428" t="s">
        <v>942</v>
      </c>
      <c r="D2341" s="428" t="s">
        <v>5813</v>
      </c>
      <c r="E2341" s="54" t="s">
        <v>5814</v>
      </c>
      <c r="F2341" s="54" t="s">
        <v>1121</v>
      </c>
      <c r="G2341" s="54">
        <v>0</v>
      </c>
      <c r="H2341" s="54">
        <v>0</v>
      </c>
      <c r="I2341" s="54" t="s">
        <v>44</v>
      </c>
      <c r="J2341" s="54" t="s">
        <v>61</v>
      </c>
    </row>
    <row r="2342" spans="1:10" ht="12.75" customHeight="1" x14ac:dyDescent="0.35">
      <c r="A2342" s="428" t="s">
        <v>731</v>
      </c>
      <c r="B2342" s="429">
        <v>1</v>
      </c>
      <c r="C2342" s="428" t="s">
        <v>730</v>
      </c>
      <c r="D2342" s="428" t="s">
        <v>5815</v>
      </c>
      <c r="E2342" s="54" t="s">
        <v>5816</v>
      </c>
      <c r="F2342" s="54" t="s">
        <v>1121</v>
      </c>
      <c r="G2342" s="54">
        <v>23.5</v>
      </c>
      <c r="H2342" s="54">
        <v>0</v>
      </c>
      <c r="I2342" s="54" t="s">
        <v>43</v>
      </c>
      <c r="J2342" s="54" t="s">
        <v>60</v>
      </c>
    </row>
    <row r="2343" spans="1:10" ht="12.75" customHeight="1" x14ac:dyDescent="0.35">
      <c r="A2343" s="428" t="s">
        <v>731</v>
      </c>
      <c r="B2343" s="429">
        <v>2</v>
      </c>
      <c r="C2343" s="428" t="s">
        <v>730</v>
      </c>
      <c r="D2343" s="428" t="s">
        <v>5817</v>
      </c>
      <c r="E2343" s="54" t="s">
        <v>5818</v>
      </c>
      <c r="F2343" s="54" t="s">
        <v>1121</v>
      </c>
      <c r="G2343" s="54">
        <v>39</v>
      </c>
      <c r="H2343" s="54">
        <v>0</v>
      </c>
      <c r="I2343" s="54" t="s">
        <v>43</v>
      </c>
      <c r="J2343" s="54" t="s">
        <v>60</v>
      </c>
    </row>
    <row r="2344" spans="1:10" ht="12.75" customHeight="1" x14ac:dyDescent="0.35">
      <c r="A2344" s="428" t="s">
        <v>731</v>
      </c>
      <c r="B2344" s="429">
        <v>3</v>
      </c>
      <c r="C2344" s="428" t="s">
        <v>730</v>
      </c>
      <c r="D2344" s="428" t="s">
        <v>5819</v>
      </c>
      <c r="E2344" s="54" t="s">
        <v>5820</v>
      </c>
      <c r="F2344" s="54" t="s">
        <v>1121</v>
      </c>
      <c r="G2344" s="54">
        <v>23</v>
      </c>
      <c r="H2344" s="54">
        <v>0</v>
      </c>
      <c r="I2344" s="54" t="s">
        <v>43</v>
      </c>
      <c r="J2344" s="54" t="s">
        <v>60</v>
      </c>
    </row>
    <row r="2345" spans="1:10" ht="12.75" customHeight="1" x14ac:dyDescent="0.35">
      <c r="A2345" s="428" t="s">
        <v>731</v>
      </c>
      <c r="B2345" s="429">
        <v>4</v>
      </c>
      <c r="C2345" s="428" t="s">
        <v>730</v>
      </c>
      <c r="D2345" s="428" t="s">
        <v>5821</v>
      </c>
      <c r="E2345" s="54" t="s">
        <v>1234</v>
      </c>
      <c r="F2345" s="54" t="s">
        <v>1121</v>
      </c>
      <c r="G2345" s="54">
        <v>65</v>
      </c>
      <c r="H2345" s="54">
        <v>0</v>
      </c>
      <c r="I2345" s="54" t="s">
        <v>43</v>
      </c>
      <c r="J2345" s="54" t="s">
        <v>60</v>
      </c>
    </row>
    <row r="2346" spans="1:10" ht="12.75" customHeight="1" x14ac:dyDescent="0.35">
      <c r="A2346" s="428" t="s">
        <v>731</v>
      </c>
      <c r="B2346" s="429">
        <v>5</v>
      </c>
      <c r="C2346" s="428" t="s">
        <v>730</v>
      </c>
      <c r="D2346" s="428" t="s">
        <v>5822</v>
      </c>
      <c r="E2346" s="54" t="s">
        <v>5823</v>
      </c>
      <c r="F2346" s="54" t="s">
        <v>1121</v>
      </c>
      <c r="G2346" s="54">
        <v>45</v>
      </c>
      <c r="H2346" s="54">
        <v>0</v>
      </c>
      <c r="I2346" s="54" t="s">
        <v>43</v>
      </c>
      <c r="J2346" s="54" t="s">
        <v>60</v>
      </c>
    </row>
    <row r="2347" spans="1:10" ht="12.75" customHeight="1" x14ac:dyDescent="0.35">
      <c r="A2347" s="428" t="s">
        <v>731</v>
      </c>
      <c r="B2347" s="429">
        <v>6</v>
      </c>
      <c r="C2347" s="428" t="s">
        <v>730</v>
      </c>
      <c r="D2347" s="428" t="s">
        <v>5824</v>
      </c>
      <c r="E2347" s="54" t="s">
        <v>5825</v>
      </c>
      <c r="F2347" s="54" t="s">
        <v>1121</v>
      </c>
      <c r="G2347" s="54">
        <v>51</v>
      </c>
      <c r="H2347" s="54">
        <v>0</v>
      </c>
      <c r="I2347" s="54" t="s">
        <v>43</v>
      </c>
      <c r="J2347" s="54" t="s">
        <v>60</v>
      </c>
    </row>
    <row r="2348" spans="1:10" ht="12.75" customHeight="1" x14ac:dyDescent="0.35">
      <c r="A2348" s="428" t="s">
        <v>731</v>
      </c>
      <c r="B2348" s="429">
        <v>7</v>
      </c>
      <c r="C2348" s="428" t="s">
        <v>730</v>
      </c>
      <c r="D2348" s="428" t="s">
        <v>5826</v>
      </c>
      <c r="E2348" s="54" t="s">
        <v>5827</v>
      </c>
      <c r="F2348" s="54" t="s">
        <v>1121</v>
      </c>
      <c r="G2348" s="54">
        <v>39</v>
      </c>
      <c r="H2348" s="54">
        <v>0</v>
      </c>
      <c r="I2348" s="54" t="s">
        <v>43</v>
      </c>
      <c r="J2348" s="54" t="s">
        <v>60</v>
      </c>
    </row>
    <row r="2349" spans="1:10" ht="12.75" customHeight="1" x14ac:dyDescent="0.35">
      <c r="A2349" s="428" t="s">
        <v>731</v>
      </c>
      <c r="B2349" s="429">
        <v>8</v>
      </c>
      <c r="C2349" s="428" t="s">
        <v>730</v>
      </c>
      <c r="D2349" s="428" t="s">
        <v>5828</v>
      </c>
      <c r="E2349" s="54" t="s">
        <v>5829</v>
      </c>
      <c r="F2349" s="54" t="s">
        <v>1121</v>
      </c>
      <c r="G2349" s="54">
        <v>49.5</v>
      </c>
      <c r="H2349" s="54">
        <v>0</v>
      </c>
      <c r="I2349" s="54" t="s">
        <v>43</v>
      </c>
      <c r="J2349" s="54" t="s">
        <v>60</v>
      </c>
    </row>
    <row r="2350" spans="1:10" ht="12.75" customHeight="1" x14ac:dyDescent="0.35">
      <c r="A2350" s="428" t="s">
        <v>731</v>
      </c>
      <c r="B2350" s="429">
        <v>9</v>
      </c>
      <c r="C2350" s="428" t="s">
        <v>730</v>
      </c>
      <c r="D2350" s="428" t="s">
        <v>5830</v>
      </c>
      <c r="E2350" s="54" t="s">
        <v>5831</v>
      </c>
      <c r="F2350" s="54" t="s">
        <v>1121</v>
      </c>
      <c r="G2350" s="54">
        <v>45</v>
      </c>
      <c r="H2350" s="54">
        <v>0</v>
      </c>
      <c r="I2350" s="54" t="s">
        <v>43</v>
      </c>
      <c r="J2350" s="54" t="s">
        <v>60</v>
      </c>
    </row>
    <row r="2351" spans="1:10" ht="12.75" customHeight="1" x14ac:dyDescent="0.35">
      <c r="A2351" s="428" t="s">
        <v>731</v>
      </c>
      <c r="B2351" s="429">
        <v>10</v>
      </c>
      <c r="C2351" s="428" t="s">
        <v>730</v>
      </c>
      <c r="D2351" s="428" t="s">
        <v>5832</v>
      </c>
      <c r="E2351" s="54" t="s">
        <v>5833</v>
      </c>
      <c r="F2351" s="54" t="s">
        <v>1121</v>
      </c>
      <c r="G2351" s="54">
        <v>45</v>
      </c>
      <c r="H2351" s="54">
        <v>0</v>
      </c>
      <c r="I2351" s="54" t="s">
        <v>43</v>
      </c>
      <c r="J2351" s="54" t="s">
        <v>60</v>
      </c>
    </row>
    <row r="2352" spans="1:10" ht="12.75" customHeight="1" x14ac:dyDescent="0.35">
      <c r="A2352" s="428" t="s">
        <v>971</v>
      </c>
      <c r="B2352" s="429">
        <v>1</v>
      </c>
      <c r="C2352" s="428" t="s">
        <v>970</v>
      </c>
      <c r="D2352" s="428" t="s">
        <v>5834</v>
      </c>
      <c r="E2352" s="54" t="s">
        <v>1213</v>
      </c>
      <c r="F2352" s="54" t="s">
        <v>1121</v>
      </c>
      <c r="G2352" s="54">
        <v>61</v>
      </c>
      <c r="H2352" s="54">
        <v>0</v>
      </c>
      <c r="I2352" s="54" t="s">
        <v>43</v>
      </c>
      <c r="J2352" s="54" t="s">
        <v>60</v>
      </c>
    </row>
    <row r="2353" spans="1:10" ht="12.75" customHeight="1" x14ac:dyDescent="0.35">
      <c r="A2353" s="428" t="s">
        <v>971</v>
      </c>
      <c r="B2353" s="429">
        <v>2</v>
      </c>
      <c r="C2353" s="428" t="s">
        <v>970</v>
      </c>
      <c r="D2353" s="428" t="s">
        <v>5835</v>
      </c>
      <c r="E2353" s="54" t="s">
        <v>5836</v>
      </c>
      <c r="F2353" s="54" t="s">
        <v>1121</v>
      </c>
      <c r="G2353" s="54">
        <v>51.5</v>
      </c>
      <c r="H2353" s="54">
        <v>0</v>
      </c>
      <c r="I2353" s="54" t="s">
        <v>43</v>
      </c>
      <c r="J2353" s="54" t="s">
        <v>60</v>
      </c>
    </row>
    <row r="2354" spans="1:10" ht="12.75" customHeight="1" x14ac:dyDescent="0.35">
      <c r="A2354" s="428" t="s">
        <v>971</v>
      </c>
      <c r="B2354" s="429">
        <v>3</v>
      </c>
      <c r="C2354" s="428" t="s">
        <v>970</v>
      </c>
      <c r="D2354" s="428" t="s">
        <v>5837</v>
      </c>
      <c r="E2354" s="54" t="s">
        <v>5838</v>
      </c>
      <c r="F2354" s="54" t="s">
        <v>1121</v>
      </c>
      <c r="G2354" s="54">
        <v>18.5</v>
      </c>
      <c r="H2354" s="54">
        <v>0</v>
      </c>
      <c r="I2354" s="54" t="s">
        <v>43</v>
      </c>
      <c r="J2354" s="54" t="s">
        <v>60</v>
      </c>
    </row>
    <row r="2355" spans="1:10" ht="12.75" customHeight="1" x14ac:dyDescent="0.35">
      <c r="A2355" s="428" t="s">
        <v>971</v>
      </c>
      <c r="B2355" s="429">
        <v>4</v>
      </c>
      <c r="C2355" s="428" t="s">
        <v>970</v>
      </c>
      <c r="D2355" s="428" t="s">
        <v>5839</v>
      </c>
      <c r="E2355" s="54" t="s">
        <v>1698</v>
      </c>
      <c r="F2355" s="54" t="s">
        <v>1121</v>
      </c>
      <c r="G2355" s="54">
        <v>12.5</v>
      </c>
      <c r="H2355" s="54">
        <v>0</v>
      </c>
      <c r="I2355" s="54" t="s">
        <v>43</v>
      </c>
      <c r="J2355" s="54" t="s">
        <v>60</v>
      </c>
    </row>
    <row r="2356" spans="1:10" ht="12.75" customHeight="1" x14ac:dyDescent="0.35">
      <c r="A2356" s="428" t="s">
        <v>971</v>
      </c>
      <c r="B2356" s="429">
        <v>5</v>
      </c>
      <c r="C2356" s="428" t="s">
        <v>970</v>
      </c>
      <c r="D2356" s="428" t="s">
        <v>5840</v>
      </c>
      <c r="E2356" s="54" t="s">
        <v>5841</v>
      </c>
      <c r="F2356" s="54" t="s">
        <v>1121</v>
      </c>
      <c r="G2356" s="54">
        <v>52.5</v>
      </c>
      <c r="H2356" s="54">
        <v>0</v>
      </c>
      <c r="I2356" s="54" t="s">
        <v>43</v>
      </c>
      <c r="J2356" s="54" t="s">
        <v>60</v>
      </c>
    </row>
    <row r="2357" spans="1:10" ht="12.75" customHeight="1" x14ac:dyDescent="0.35">
      <c r="A2357" s="428" t="s">
        <v>971</v>
      </c>
      <c r="B2357" s="429">
        <v>6</v>
      </c>
      <c r="C2357" s="428" t="s">
        <v>970</v>
      </c>
      <c r="D2357" s="428" t="s">
        <v>5842</v>
      </c>
      <c r="E2357" s="54" t="s">
        <v>5843</v>
      </c>
      <c r="F2357" s="54" t="s">
        <v>1121</v>
      </c>
      <c r="G2357" s="54">
        <v>25</v>
      </c>
      <c r="H2357" s="54">
        <v>0</v>
      </c>
      <c r="I2357" s="54" t="s">
        <v>43</v>
      </c>
      <c r="J2357" s="54" t="s">
        <v>60</v>
      </c>
    </row>
    <row r="2358" spans="1:10" ht="12.75" customHeight="1" x14ac:dyDescent="0.35">
      <c r="A2358" s="428" t="s">
        <v>971</v>
      </c>
      <c r="B2358" s="429">
        <v>7</v>
      </c>
      <c r="C2358" s="428" t="s">
        <v>970</v>
      </c>
      <c r="D2358" s="428" t="s">
        <v>5844</v>
      </c>
      <c r="E2358" s="54" t="s">
        <v>5845</v>
      </c>
      <c r="F2358" s="54" t="s">
        <v>1121</v>
      </c>
      <c r="G2358" s="54">
        <v>25</v>
      </c>
      <c r="H2358" s="54">
        <v>0</v>
      </c>
      <c r="I2358" s="54" t="s">
        <v>43</v>
      </c>
      <c r="J2358" s="54" t="s">
        <v>60</v>
      </c>
    </row>
    <row r="2359" spans="1:10" ht="12.75" customHeight="1" x14ac:dyDescent="0.35">
      <c r="A2359" s="428" t="s">
        <v>971</v>
      </c>
      <c r="B2359" s="429">
        <v>8</v>
      </c>
      <c r="C2359" s="428" t="s">
        <v>970</v>
      </c>
      <c r="D2359" s="428" t="s">
        <v>5846</v>
      </c>
      <c r="E2359" s="54" t="s">
        <v>5847</v>
      </c>
      <c r="F2359" s="54" t="s">
        <v>1121</v>
      </c>
      <c r="G2359" s="54">
        <v>51</v>
      </c>
      <c r="H2359" s="54">
        <v>0</v>
      </c>
      <c r="I2359" s="54" t="s">
        <v>43</v>
      </c>
      <c r="J2359" s="54" t="s">
        <v>60</v>
      </c>
    </row>
    <row r="2360" spans="1:10" ht="12.75" customHeight="1" x14ac:dyDescent="0.35">
      <c r="A2360" s="428" t="s">
        <v>971</v>
      </c>
      <c r="B2360" s="429">
        <v>9</v>
      </c>
      <c r="C2360" s="428" t="s">
        <v>970</v>
      </c>
      <c r="D2360" s="428" t="s">
        <v>5848</v>
      </c>
      <c r="E2360" s="54" t="s">
        <v>5849</v>
      </c>
      <c r="F2360" s="54" t="s">
        <v>1121</v>
      </c>
      <c r="G2360" s="54">
        <v>25.5</v>
      </c>
      <c r="H2360" s="54">
        <v>0</v>
      </c>
      <c r="I2360" s="54" t="s">
        <v>43</v>
      </c>
      <c r="J2360" s="54" t="s">
        <v>60</v>
      </c>
    </row>
    <row r="2361" spans="1:10" ht="12.75" customHeight="1" x14ac:dyDescent="0.35">
      <c r="A2361" s="428" t="s">
        <v>971</v>
      </c>
      <c r="B2361" s="429">
        <v>10</v>
      </c>
      <c r="C2361" s="428" t="s">
        <v>970</v>
      </c>
      <c r="D2361" s="428" t="s">
        <v>5850</v>
      </c>
      <c r="E2361" s="54" t="s">
        <v>5851</v>
      </c>
      <c r="F2361" s="54" t="s">
        <v>1121</v>
      </c>
      <c r="G2361" s="54">
        <v>37</v>
      </c>
      <c r="H2361" s="54">
        <v>0</v>
      </c>
      <c r="I2361" s="54" t="s">
        <v>43</v>
      </c>
      <c r="J2361" s="54" t="s">
        <v>60</v>
      </c>
    </row>
    <row r="2362" spans="1:10" ht="12.75" customHeight="1" x14ac:dyDescent="0.35">
      <c r="A2362" s="428" t="s">
        <v>971</v>
      </c>
      <c r="B2362" s="429">
        <v>11</v>
      </c>
      <c r="C2362" s="428" t="s">
        <v>970</v>
      </c>
      <c r="D2362" s="428" t="s">
        <v>5852</v>
      </c>
      <c r="E2362" s="54" t="s">
        <v>5853</v>
      </c>
      <c r="F2362" s="54" t="s">
        <v>1121</v>
      </c>
      <c r="G2362" s="54">
        <v>18</v>
      </c>
      <c r="H2362" s="54">
        <v>0</v>
      </c>
      <c r="I2362" s="54" t="s">
        <v>43</v>
      </c>
      <c r="J2362" s="54" t="s">
        <v>60</v>
      </c>
    </row>
    <row r="2363" spans="1:10" ht="12.75" customHeight="1" x14ac:dyDescent="0.35">
      <c r="A2363" s="428" t="s">
        <v>971</v>
      </c>
      <c r="B2363" s="429">
        <v>12</v>
      </c>
      <c r="C2363" s="428" t="s">
        <v>970</v>
      </c>
      <c r="D2363" s="428" t="s">
        <v>5854</v>
      </c>
      <c r="E2363" s="54" t="s">
        <v>5855</v>
      </c>
      <c r="F2363" s="54" t="s">
        <v>1121</v>
      </c>
      <c r="G2363" s="54">
        <v>37</v>
      </c>
      <c r="H2363" s="54">
        <v>0</v>
      </c>
      <c r="I2363" s="54" t="s">
        <v>43</v>
      </c>
      <c r="J2363" s="54" t="s">
        <v>60</v>
      </c>
    </row>
    <row r="2364" spans="1:10" ht="12.75" customHeight="1" x14ac:dyDescent="0.35">
      <c r="A2364" s="428" t="s">
        <v>971</v>
      </c>
      <c r="B2364" s="429">
        <v>13</v>
      </c>
      <c r="C2364" s="428" t="s">
        <v>970</v>
      </c>
      <c r="D2364" s="428" t="s">
        <v>5856</v>
      </c>
      <c r="E2364" s="54" t="s">
        <v>5857</v>
      </c>
      <c r="F2364" s="54" t="s">
        <v>1121</v>
      </c>
      <c r="G2364" s="54">
        <v>18</v>
      </c>
      <c r="H2364" s="54">
        <v>57.5</v>
      </c>
      <c r="I2364" s="54" t="s">
        <v>43</v>
      </c>
      <c r="J2364" s="54" t="s">
        <v>60</v>
      </c>
    </row>
    <row r="2365" spans="1:10" ht="12.75" customHeight="1" x14ac:dyDescent="0.35">
      <c r="A2365" s="428" t="s">
        <v>971</v>
      </c>
      <c r="B2365" s="429">
        <v>14</v>
      </c>
      <c r="C2365" s="428" t="s">
        <v>970</v>
      </c>
      <c r="D2365" s="428" t="s">
        <v>5858</v>
      </c>
      <c r="E2365" s="54" t="s">
        <v>5859</v>
      </c>
      <c r="F2365" s="54" t="s">
        <v>1121</v>
      </c>
      <c r="G2365" s="54">
        <v>25</v>
      </c>
      <c r="H2365" s="54">
        <v>0</v>
      </c>
      <c r="I2365" s="54" t="s">
        <v>43</v>
      </c>
      <c r="J2365" s="54" t="s">
        <v>60</v>
      </c>
    </row>
    <row r="2366" spans="1:10" ht="12.75" customHeight="1" x14ac:dyDescent="0.35">
      <c r="A2366" s="428" t="s">
        <v>971</v>
      </c>
      <c r="B2366" s="429">
        <v>15</v>
      </c>
      <c r="C2366" s="428" t="s">
        <v>970</v>
      </c>
      <c r="D2366" s="428" t="s">
        <v>5860</v>
      </c>
      <c r="E2366" s="54" t="s">
        <v>5861</v>
      </c>
      <c r="F2366" s="54" t="s">
        <v>1121</v>
      </c>
      <c r="G2366" s="54">
        <v>37</v>
      </c>
      <c r="H2366" s="54">
        <v>0</v>
      </c>
      <c r="I2366" s="54" t="s">
        <v>43</v>
      </c>
      <c r="J2366" s="54" t="s">
        <v>60</v>
      </c>
    </row>
    <row r="2367" spans="1:10" ht="12.75" customHeight="1" x14ac:dyDescent="0.35">
      <c r="A2367" s="428" t="s">
        <v>971</v>
      </c>
      <c r="B2367" s="429">
        <v>16</v>
      </c>
      <c r="C2367" s="428" t="s">
        <v>970</v>
      </c>
      <c r="D2367" s="428" t="s">
        <v>5862</v>
      </c>
      <c r="E2367" s="54" t="s">
        <v>5863</v>
      </c>
      <c r="F2367" s="54" t="s">
        <v>1121</v>
      </c>
      <c r="G2367" s="54">
        <v>43.5</v>
      </c>
      <c r="H2367" s="54">
        <v>0</v>
      </c>
      <c r="I2367" s="54" t="s">
        <v>43</v>
      </c>
      <c r="J2367" s="54" t="s">
        <v>60</v>
      </c>
    </row>
    <row r="2368" spans="1:10" ht="12.75" customHeight="1" x14ac:dyDescent="0.35">
      <c r="A2368" s="428" t="s">
        <v>971</v>
      </c>
      <c r="B2368" s="429">
        <v>17</v>
      </c>
      <c r="C2368" s="428" t="s">
        <v>970</v>
      </c>
      <c r="D2368" s="428" t="s">
        <v>5864</v>
      </c>
      <c r="E2368" s="54" t="s">
        <v>5865</v>
      </c>
      <c r="F2368" s="54" t="s">
        <v>1121</v>
      </c>
      <c r="G2368" s="54">
        <v>16</v>
      </c>
      <c r="H2368" s="54">
        <v>0</v>
      </c>
      <c r="I2368" s="54" t="s">
        <v>43</v>
      </c>
      <c r="J2368" s="54" t="s">
        <v>60</v>
      </c>
    </row>
    <row r="2369" spans="1:10" ht="12.75" customHeight="1" x14ac:dyDescent="0.35">
      <c r="A2369" s="428" t="s">
        <v>971</v>
      </c>
      <c r="B2369" s="429">
        <v>18</v>
      </c>
      <c r="C2369" s="428" t="s">
        <v>970</v>
      </c>
      <c r="D2369" s="428" t="s">
        <v>5866</v>
      </c>
      <c r="E2369" s="54" t="s">
        <v>5867</v>
      </c>
      <c r="F2369" s="54" t="s">
        <v>1121</v>
      </c>
      <c r="G2369" s="54">
        <v>50.5</v>
      </c>
      <c r="H2369" s="54">
        <v>0</v>
      </c>
      <c r="I2369" s="54" t="s">
        <v>43</v>
      </c>
      <c r="J2369" s="54" t="s">
        <v>60</v>
      </c>
    </row>
    <row r="2370" spans="1:10" ht="12.75" customHeight="1" x14ac:dyDescent="0.35">
      <c r="A2370" s="428" t="s">
        <v>971</v>
      </c>
      <c r="B2370" s="429">
        <v>19</v>
      </c>
      <c r="C2370" s="428" t="s">
        <v>970</v>
      </c>
      <c r="D2370" s="428" t="s">
        <v>5868</v>
      </c>
      <c r="E2370" s="54" t="s">
        <v>5869</v>
      </c>
      <c r="F2370" s="54" t="s">
        <v>1121</v>
      </c>
      <c r="G2370" s="54">
        <v>24</v>
      </c>
      <c r="H2370" s="54">
        <v>69.5</v>
      </c>
      <c r="I2370" s="54" t="s">
        <v>43</v>
      </c>
      <c r="J2370" s="54" t="s">
        <v>60</v>
      </c>
    </row>
    <row r="2371" spans="1:10" ht="12.75" customHeight="1" x14ac:dyDescent="0.35">
      <c r="A2371" s="428" t="s">
        <v>971</v>
      </c>
      <c r="B2371" s="429">
        <v>20</v>
      </c>
      <c r="C2371" s="428" t="s">
        <v>970</v>
      </c>
      <c r="D2371" s="428" t="s">
        <v>5870</v>
      </c>
      <c r="E2371" s="54" t="s">
        <v>5871</v>
      </c>
      <c r="F2371" s="54" t="s">
        <v>1121</v>
      </c>
      <c r="G2371" s="54">
        <v>25</v>
      </c>
      <c r="H2371" s="54">
        <v>0</v>
      </c>
      <c r="I2371" s="54" t="s">
        <v>43</v>
      </c>
      <c r="J2371" s="54" t="s">
        <v>60</v>
      </c>
    </row>
    <row r="2372" spans="1:10" ht="12.75" customHeight="1" x14ac:dyDescent="0.35">
      <c r="A2372" s="428" t="s">
        <v>971</v>
      </c>
      <c r="B2372" s="429">
        <v>21</v>
      </c>
      <c r="C2372" s="428" t="s">
        <v>970</v>
      </c>
      <c r="D2372" s="428" t="s">
        <v>5872</v>
      </c>
      <c r="E2372" s="54" t="s">
        <v>3648</v>
      </c>
      <c r="F2372" s="54" t="s">
        <v>1121</v>
      </c>
      <c r="G2372" s="54">
        <v>26.5</v>
      </c>
      <c r="H2372" s="54">
        <v>0</v>
      </c>
      <c r="I2372" s="54" t="s">
        <v>43</v>
      </c>
      <c r="J2372" s="54" t="s">
        <v>60</v>
      </c>
    </row>
    <row r="2373" spans="1:10" ht="12.75" customHeight="1" x14ac:dyDescent="0.35">
      <c r="A2373" s="428" t="s">
        <v>971</v>
      </c>
      <c r="B2373" s="429">
        <v>22</v>
      </c>
      <c r="C2373" s="428" t="s">
        <v>970</v>
      </c>
      <c r="D2373" s="428" t="s">
        <v>5873</v>
      </c>
      <c r="E2373" s="54" t="s">
        <v>5874</v>
      </c>
      <c r="F2373" s="54" t="s">
        <v>1121</v>
      </c>
      <c r="G2373" s="54">
        <v>22</v>
      </c>
      <c r="H2373" s="54">
        <v>67</v>
      </c>
      <c r="I2373" s="54" t="s">
        <v>43</v>
      </c>
      <c r="J2373" s="54" t="s">
        <v>60</v>
      </c>
    </row>
    <row r="2374" spans="1:10" ht="12.75" customHeight="1" x14ac:dyDescent="0.35">
      <c r="A2374" s="428" t="s">
        <v>971</v>
      </c>
      <c r="B2374" s="429">
        <v>23</v>
      </c>
      <c r="C2374" s="428" t="s">
        <v>970</v>
      </c>
      <c r="D2374" s="428" t="s">
        <v>5875</v>
      </c>
      <c r="E2374" s="54" t="s">
        <v>5876</v>
      </c>
      <c r="F2374" s="54" t="s">
        <v>1121</v>
      </c>
      <c r="G2374" s="54">
        <v>42.3</v>
      </c>
      <c r="H2374" s="54">
        <v>0</v>
      </c>
      <c r="I2374" s="54" t="s">
        <v>43</v>
      </c>
      <c r="J2374" s="54" t="s">
        <v>60</v>
      </c>
    </row>
    <row r="2375" spans="1:10" ht="12.75" customHeight="1" x14ac:dyDescent="0.35">
      <c r="A2375" s="428" t="s">
        <v>971</v>
      </c>
      <c r="B2375" s="429">
        <v>24</v>
      </c>
      <c r="C2375" s="428" t="s">
        <v>970</v>
      </c>
      <c r="D2375" s="428" t="s">
        <v>5877</v>
      </c>
      <c r="E2375" s="54" t="s">
        <v>5878</v>
      </c>
      <c r="F2375" s="54" t="s">
        <v>1121</v>
      </c>
      <c r="G2375" s="54">
        <v>50.5</v>
      </c>
      <c r="H2375" s="54">
        <v>0</v>
      </c>
      <c r="I2375" s="54" t="s">
        <v>43</v>
      </c>
      <c r="J2375" s="54" t="s">
        <v>60</v>
      </c>
    </row>
    <row r="2376" spans="1:10" ht="12.75" customHeight="1" x14ac:dyDescent="0.35">
      <c r="A2376" s="428" t="s">
        <v>971</v>
      </c>
      <c r="B2376" s="429">
        <v>25</v>
      </c>
      <c r="C2376" s="428" t="s">
        <v>970</v>
      </c>
      <c r="D2376" s="428" t="s">
        <v>5879</v>
      </c>
      <c r="E2376" s="54" t="s">
        <v>5880</v>
      </c>
      <c r="F2376" s="54" t="s">
        <v>1121</v>
      </c>
      <c r="G2376" s="54">
        <v>14</v>
      </c>
      <c r="H2376" s="54">
        <v>0</v>
      </c>
      <c r="I2376" s="54" t="s">
        <v>43</v>
      </c>
      <c r="J2376" s="54" t="s">
        <v>60</v>
      </c>
    </row>
    <row r="2377" spans="1:10" ht="12.75" customHeight="1" x14ac:dyDescent="0.35">
      <c r="A2377" s="428" t="s">
        <v>971</v>
      </c>
      <c r="B2377" s="429">
        <v>26</v>
      </c>
      <c r="C2377" s="428" t="s">
        <v>970</v>
      </c>
      <c r="D2377" s="428" t="s">
        <v>5881</v>
      </c>
      <c r="E2377" s="54" t="s">
        <v>5882</v>
      </c>
      <c r="F2377" s="54" t="s">
        <v>1121</v>
      </c>
      <c r="G2377" s="54">
        <v>14</v>
      </c>
      <c r="H2377" s="54">
        <v>0</v>
      </c>
      <c r="I2377" s="54" t="s">
        <v>43</v>
      </c>
      <c r="J2377" s="54" t="s">
        <v>60</v>
      </c>
    </row>
    <row r="2378" spans="1:10" ht="12.75" customHeight="1" x14ac:dyDescent="0.35">
      <c r="A2378" s="428" t="s">
        <v>971</v>
      </c>
      <c r="B2378" s="429">
        <v>27</v>
      </c>
      <c r="C2378" s="428" t="s">
        <v>970</v>
      </c>
      <c r="D2378" s="428" t="s">
        <v>5883</v>
      </c>
      <c r="E2378" s="54" t="s">
        <v>5884</v>
      </c>
      <c r="F2378" s="54" t="s">
        <v>1121</v>
      </c>
      <c r="G2378" s="54">
        <v>45</v>
      </c>
      <c r="H2378" s="54">
        <v>0</v>
      </c>
      <c r="I2378" s="54" t="s">
        <v>43</v>
      </c>
      <c r="J2378" s="54" t="s">
        <v>60</v>
      </c>
    </row>
    <row r="2379" spans="1:10" ht="12.75" customHeight="1" x14ac:dyDescent="0.35">
      <c r="A2379" s="428" t="s">
        <v>971</v>
      </c>
      <c r="B2379" s="429">
        <v>28</v>
      </c>
      <c r="C2379" s="428" t="s">
        <v>970</v>
      </c>
      <c r="D2379" s="428" t="s">
        <v>5885</v>
      </c>
      <c r="E2379" s="54" t="s">
        <v>5886</v>
      </c>
      <c r="F2379" s="54" t="s">
        <v>1121</v>
      </c>
      <c r="G2379" s="54">
        <v>19</v>
      </c>
      <c r="H2379" s="54">
        <v>0</v>
      </c>
      <c r="I2379" s="54" t="s">
        <v>43</v>
      </c>
      <c r="J2379" s="54" t="s">
        <v>60</v>
      </c>
    </row>
    <row r="2380" spans="1:10" ht="12.75" customHeight="1" x14ac:dyDescent="0.35">
      <c r="A2380" s="428" t="s">
        <v>971</v>
      </c>
      <c r="B2380" s="429">
        <v>29</v>
      </c>
      <c r="C2380" s="428" t="s">
        <v>970</v>
      </c>
      <c r="D2380" s="428" t="s">
        <v>5887</v>
      </c>
      <c r="E2380" s="54" t="s">
        <v>5888</v>
      </c>
      <c r="F2380" s="54" t="s">
        <v>1121</v>
      </c>
      <c r="G2380" s="54">
        <v>11</v>
      </c>
      <c r="H2380" s="54">
        <v>0</v>
      </c>
      <c r="I2380" s="54" t="s">
        <v>43</v>
      </c>
      <c r="J2380" s="54" t="s">
        <v>60</v>
      </c>
    </row>
    <row r="2381" spans="1:10" ht="12.75" customHeight="1" x14ac:dyDescent="0.35">
      <c r="A2381" s="428" t="s">
        <v>971</v>
      </c>
      <c r="B2381" s="429">
        <v>30</v>
      </c>
      <c r="C2381" s="428" t="s">
        <v>970</v>
      </c>
      <c r="D2381" s="428" t="s">
        <v>5889</v>
      </c>
      <c r="E2381" s="54" t="s">
        <v>5890</v>
      </c>
      <c r="F2381" s="54" t="s">
        <v>1121</v>
      </c>
      <c r="G2381" s="54">
        <v>17</v>
      </c>
      <c r="H2381" s="54">
        <v>0</v>
      </c>
      <c r="I2381" s="54" t="s">
        <v>43</v>
      </c>
      <c r="J2381" s="54" t="s">
        <v>60</v>
      </c>
    </row>
    <row r="2382" spans="1:10" ht="12.75" customHeight="1" x14ac:dyDescent="0.35">
      <c r="A2382" s="428" t="s">
        <v>971</v>
      </c>
      <c r="B2382" s="429">
        <v>31</v>
      </c>
      <c r="C2382" s="428" t="s">
        <v>970</v>
      </c>
      <c r="D2382" s="428" t="s">
        <v>5891</v>
      </c>
      <c r="E2382" s="54" t="s">
        <v>5892</v>
      </c>
      <c r="F2382" s="54" t="s">
        <v>1121</v>
      </c>
      <c r="G2382" s="54">
        <v>25</v>
      </c>
      <c r="H2382" s="54">
        <v>0</v>
      </c>
      <c r="I2382" s="54" t="s">
        <v>43</v>
      </c>
      <c r="J2382" s="54" t="s">
        <v>60</v>
      </c>
    </row>
    <row r="2383" spans="1:10" ht="12.75" customHeight="1" x14ac:dyDescent="0.35">
      <c r="A2383" s="428" t="s">
        <v>971</v>
      </c>
      <c r="B2383" s="429">
        <v>32</v>
      </c>
      <c r="C2383" s="428" t="s">
        <v>970</v>
      </c>
      <c r="D2383" s="428" t="s">
        <v>5893</v>
      </c>
      <c r="E2383" s="54" t="s">
        <v>5894</v>
      </c>
      <c r="F2383" s="54" t="s">
        <v>1121</v>
      </c>
      <c r="G2383" s="54">
        <v>11</v>
      </c>
      <c r="H2383" s="54">
        <v>0</v>
      </c>
      <c r="I2383" s="54" t="s">
        <v>43</v>
      </c>
      <c r="J2383" s="54" t="s">
        <v>60</v>
      </c>
    </row>
    <row r="2384" spans="1:10" ht="12.75" customHeight="1" x14ac:dyDescent="0.35">
      <c r="A2384" s="428" t="s">
        <v>971</v>
      </c>
      <c r="B2384" s="429">
        <v>33</v>
      </c>
      <c r="C2384" s="428" t="s">
        <v>970</v>
      </c>
      <c r="D2384" s="428" t="s">
        <v>5895</v>
      </c>
      <c r="E2384" s="54" t="s">
        <v>5896</v>
      </c>
      <c r="F2384" s="54" t="s">
        <v>1121</v>
      </c>
      <c r="G2384" s="54">
        <v>42.5</v>
      </c>
      <c r="H2384" s="54">
        <v>41</v>
      </c>
      <c r="I2384" s="54" t="s">
        <v>43</v>
      </c>
      <c r="J2384" s="54" t="s">
        <v>60</v>
      </c>
    </row>
    <row r="2385" spans="1:10" ht="12.75" customHeight="1" x14ac:dyDescent="0.35">
      <c r="A2385" s="428" t="s">
        <v>971</v>
      </c>
      <c r="B2385" s="429">
        <v>34</v>
      </c>
      <c r="C2385" s="428" t="s">
        <v>970</v>
      </c>
      <c r="D2385" s="428" t="s">
        <v>5897</v>
      </c>
      <c r="E2385" s="54" t="s">
        <v>5898</v>
      </c>
      <c r="F2385" s="54" t="s">
        <v>1121</v>
      </c>
      <c r="G2385" s="54">
        <v>41</v>
      </c>
      <c r="H2385" s="54">
        <v>0</v>
      </c>
      <c r="I2385" s="54" t="s">
        <v>43</v>
      </c>
      <c r="J2385" s="54" t="s">
        <v>60</v>
      </c>
    </row>
    <row r="2386" spans="1:10" ht="12.75" customHeight="1" x14ac:dyDescent="0.35">
      <c r="A2386" s="428" t="s">
        <v>971</v>
      </c>
      <c r="B2386" s="429">
        <v>35</v>
      </c>
      <c r="C2386" s="428" t="s">
        <v>970</v>
      </c>
      <c r="D2386" s="428" t="s">
        <v>5899</v>
      </c>
      <c r="E2386" s="54" t="s">
        <v>5900</v>
      </c>
      <c r="F2386" s="54" t="s">
        <v>1121</v>
      </c>
      <c r="G2386" s="54">
        <v>37</v>
      </c>
      <c r="H2386" s="54">
        <v>0</v>
      </c>
      <c r="I2386" s="54" t="s">
        <v>43</v>
      </c>
      <c r="J2386" s="54" t="s">
        <v>60</v>
      </c>
    </row>
    <row r="2387" spans="1:10" ht="12.75" customHeight="1" x14ac:dyDescent="0.35">
      <c r="A2387" s="428" t="s">
        <v>971</v>
      </c>
      <c r="B2387" s="429">
        <v>36</v>
      </c>
      <c r="C2387" s="428" t="s">
        <v>970</v>
      </c>
      <c r="D2387" s="428" t="s">
        <v>5901</v>
      </c>
      <c r="E2387" s="54" t="s">
        <v>5902</v>
      </c>
      <c r="F2387" s="54" t="s">
        <v>1121</v>
      </c>
      <c r="G2387" s="54">
        <v>50.5</v>
      </c>
      <c r="H2387" s="54">
        <v>0</v>
      </c>
      <c r="I2387" s="54" t="s">
        <v>43</v>
      </c>
      <c r="J2387" s="54" t="s">
        <v>60</v>
      </c>
    </row>
    <row r="2388" spans="1:10" ht="12.75" customHeight="1" x14ac:dyDescent="0.35">
      <c r="A2388" s="428" t="s">
        <v>971</v>
      </c>
      <c r="B2388" s="429">
        <v>37</v>
      </c>
      <c r="C2388" s="428" t="s">
        <v>970</v>
      </c>
      <c r="D2388" s="428" t="s">
        <v>5903</v>
      </c>
      <c r="E2388" s="54" t="s">
        <v>5904</v>
      </c>
      <c r="F2388" s="54" t="s">
        <v>1121</v>
      </c>
      <c r="G2388" s="54">
        <v>25</v>
      </c>
      <c r="H2388" s="54">
        <v>0</v>
      </c>
      <c r="I2388" s="54" t="s">
        <v>43</v>
      </c>
      <c r="J2388" s="54" t="s">
        <v>60</v>
      </c>
    </row>
    <row r="2389" spans="1:10" ht="12.75" customHeight="1" x14ac:dyDescent="0.35">
      <c r="A2389" s="428" t="s">
        <v>971</v>
      </c>
      <c r="B2389" s="429">
        <v>38</v>
      </c>
      <c r="C2389" s="428" t="s">
        <v>970</v>
      </c>
      <c r="D2389" s="428" t="s">
        <v>5905</v>
      </c>
      <c r="E2389" s="54" t="s">
        <v>5906</v>
      </c>
      <c r="F2389" s="54" t="s">
        <v>1121</v>
      </c>
      <c r="G2389" s="54">
        <v>25.5</v>
      </c>
      <c r="H2389" s="54">
        <v>0</v>
      </c>
      <c r="I2389" s="54" t="s">
        <v>43</v>
      </c>
      <c r="J2389" s="54" t="s">
        <v>60</v>
      </c>
    </row>
    <row r="2390" spans="1:10" ht="12.75" customHeight="1" x14ac:dyDescent="0.35">
      <c r="A2390" s="428" t="s">
        <v>971</v>
      </c>
      <c r="B2390" s="429">
        <v>39</v>
      </c>
      <c r="C2390" s="428" t="s">
        <v>970</v>
      </c>
      <c r="D2390" s="428" t="s">
        <v>5907</v>
      </c>
      <c r="E2390" s="54" t="s">
        <v>5908</v>
      </c>
      <c r="F2390" s="54" t="s">
        <v>1121</v>
      </c>
      <c r="G2390" s="54">
        <v>51.5</v>
      </c>
      <c r="H2390" s="54">
        <v>0</v>
      </c>
      <c r="I2390" s="54" t="s">
        <v>43</v>
      </c>
      <c r="J2390" s="54" t="s">
        <v>60</v>
      </c>
    </row>
    <row r="2391" spans="1:10" ht="12.75" customHeight="1" x14ac:dyDescent="0.35">
      <c r="A2391" s="428" t="s">
        <v>971</v>
      </c>
      <c r="B2391" s="429">
        <v>40</v>
      </c>
      <c r="C2391" s="428" t="s">
        <v>970</v>
      </c>
      <c r="D2391" s="428" t="s">
        <v>5909</v>
      </c>
      <c r="E2391" s="54" t="s">
        <v>5910</v>
      </c>
      <c r="F2391" s="54" t="s">
        <v>1121</v>
      </c>
      <c r="G2391" s="54">
        <v>17.5</v>
      </c>
      <c r="H2391" s="54">
        <v>0</v>
      </c>
      <c r="I2391" s="54" t="s">
        <v>43</v>
      </c>
      <c r="J2391" s="54" t="s">
        <v>60</v>
      </c>
    </row>
    <row r="2392" spans="1:10" ht="12.75" customHeight="1" x14ac:dyDescent="0.35">
      <c r="A2392" s="428" t="s">
        <v>971</v>
      </c>
      <c r="B2392" s="429">
        <v>41</v>
      </c>
      <c r="C2392" s="428" t="s">
        <v>970</v>
      </c>
      <c r="D2392" s="428" t="s">
        <v>5911</v>
      </c>
      <c r="E2392" s="54" t="s">
        <v>5912</v>
      </c>
      <c r="F2392" s="54" t="s">
        <v>1121</v>
      </c>
      <c r="G2392" s="54">
        <v>25.5</v>
      </c>
      <c r="H2392" s="54">
        <v>75</v>
      </c>
      <c r="I2392" s="54" t="s">
        <v>43</v>
      </c>
      <c r="J2392" s="54" t="s">
        <v>60</v>
      </c>
    </row>
    <row r="2393" spans="1:10" ht="12.75" customHeight="1" x14ac:dyDescent="0.35">
      <c r="A2393" s="428" t="s">
        <v>971</v>
      </c>
      <c r="B2393" s="429">
        <v>42</v>
      </c>
      <c r="C2393" s="428" t="s">
        <v>970</v>
      </c>
      <c r="D2393" s="428" t="s">
        <v>5913</v>
      </c>
      <c r="E2393" s="54" t="s">
        <v>5914</v>
      </c>
      <c r="F2393" s="54" t="s">
        <v>1121</v>
      </c>
      <c r="G2393" s="54">
        <v>26.5</v>
      </c>
      <c r="H2393" s="54">
        <v>10</v>
      </c>
      <c r="I2393" s="54" t="s">
        <v>43</v>
      </c>
      <c r="J2393" s="54" t="s">
        <v>60</v>
      </c>
    </row>
    <row r="2394" spans="1:10" ht="12.75" customHeight="1" x14ac:dyDescent="0.35">
      <c r="A2394" s="428" t="s">
        <v>971</v>
      </c>
      <c r="B2394" s="429">
        <v>43</v>
      </c>
      <c r="C2394" s="428" t="s">
        <v>970</v>
      </c>
      <c r="D2394" s="428" t="s">
        <v>5915</v>
      </c>
      <c r="E2394" s="54" t="s">
        <v>5916</v>
      </c>
      <c r="F2394" s="54" t="s">
        <v>1121</v>
      </c>
      <c r="G2394" s="54">
        <v>20</v>
      </c>
      <c r="H2394" s="54">
        <v>0</v>
      </c>
      <c r="I2394" s="54" t="s">
        <v>43</v>
      </c>
      <c r="J2394" s="54" t="s">
        <v>60</v>
      </c>
    </row>
    <row r="2395" spans="1:10" ht="12.75" customHeight="1" x14ac:dyDescent="0.35">
      <c r="A2395" s="428" t="s">
        <v>971</v>
      </c>
      <c r="B2395" s="429">
        <v>44</v>
      </c>
      <c r="C2395" s="428" t="s">
        <v>970</v>
      </c>
      <c r="D2395" s="428" t="s">
        <v>5917</v>
      </c>
      <c r="E2395" s="54" t="s">
        <v>1604</v>
      </c>
      <c r="F2395" s="54" t="s">
        <v>1121</v>
      </c>
      <c r="G2395" s="54">
        <v>19.5</v>
      </c>
      <c r="H2395" s="54">
        <v>20.5</v>
      </c>
      <c r="I2395" s="54" t="s">
        <v>43</v>
      </c>
      <c r="J2395" s="54" t="s">
        <v>60</v>
      </c>
    </row>
    <row r="2396" spans="1:10" ht="12.75" customHeight="1" x14ac:dyDescent="0.35">
      <c r="A2396" s="428" t="s">
        <v>817</v>
      </c>
      <c r="B2396" s="429">
        <v>1</v>
      </c>
      <c r="C2396" s="428" t="s">
        <v>816</v>
      </c>
      <c r="D2396" s="428" t="s">
        <v>5918</v>
      </c>
      <c r="E2396" s="54" t="s">
        <v>5919</v>
      </c>
      <c r="F2396" s="54" t="s">
        <v>1121</v>
      </c>
      <c r="G2396" s="54">
        <v>79.5</v>
      </c>
      <c r="H2396" s="54">
        <v>0</v>
      </c>
      <c r="I2396" s="54" t="s">
        <v>43</v>
      </c>
      <c r="J2396" s="54" t="s">
        <v>60</v>
      </c>
    </row>
    <row r="2397" spans="1:10" ht="12.75" customHeight="1" x14ac:dyDescent="0.35">
      <c r="A2397" s="428" t="s">
        <v>817</v>
      </c>
      <c r="B2397" s="429">
        <v>2</v>
      </c>
      <c r="C2397" s="428" t="s">
        <v>816</v>
      </c>
      <c r="D2397" s="428" t="s">
        <v>5920</v>
      </c>
      <c r="E2397" s="54" t="s">
        <v>5921</v>
      </c>
      <c r="F2397" s="54" t="s">
        <v>1121</v>
      </c>
      <c r="G2397" s="54">
        <v>30.5</v>
      </c>
      <c r="H2397" s="54">
        <v>0</v>
      </c>
      <c r="I2397" s="54" t="s">
        <v>43</v>
      </c>
      <c r="J2397" s="54" t="s">
        <v>60</v>
      </c>
    </row>
    <row r="2398" spans="1:10" ht="12.75" customHeight="1" x14ac:dyDescent="0.35">
      <c r="A2398" s="428" t="s">
        <v>817</v>
      </c>
      <c r="B2398" s="429">
        <v>3</v>
      </c>
      <c r="C2398" s="428" t="s">
        <v>816</v>
      </c>
      <c r="D2398" s="428" t="s">
        <v>5922</v>
      </c>
      <c r="E2398" s="54" t="s">
        <v>5923</v>
      </c>
      <c r="F2398" s="54" t="s">
        <v>1121</v>
      </c>
      <c r="G2398" s="54">
        <v>48</v>
      </c>
      <c r="H2398" s="54">
        <v>27</v>
      </c>
      <c r="I2398" s="54" t="s">
        <v>43</v>
      </c>
      <c r="J2398" s="54" t="s">
        <v>60</v>
      </c>
    </row>
    <row r="2399" spans="1:10" ht="12.75" customHeight="1" x14ac:dyDescent="0.35">
      <c r="A2399" s="428" t="s">
        <v>817</v>
      </c>
      <c r="B2399" s="429">
        <v>4</v>
      </c>
      <c r="C2399" s="428" t="s">
        <v>816</v>
      </c>
      <c r="D2399" s="428" t="s">
        <v>5924</v>
      </c>
      <c r="E2399" s="54" t="s">
        <v>5925</v>
      </c>
      <c r="F2399" s="54" t="s">
        <v>1121</v>
      </c>
      <c r="G2399" s="54">
        <v>30.5</v>
      </c>
      <c r="H2399" s="54">
        <v>0</v>
      </c>
      <c r="I2399" s="54" t="s">
        <v>43</v>
      </c>
      <c r="J2399" s="54" t="s">
        <v>60</v>
      </c>
    </row>
    <row r="2400" spans="1:10" ht="12.75" customHeight="1" x14ac:dyDescent="0.35">
      <c r="A2400" s="428" t="s">
        <v>817</v>
      </c>
      <c r="B2400" s="429">
        <v>5</v>
      </c>
      <c r="C2400" s="428" t="s">
        <v>816</v>
      </c>
      <c r="D2400" s="428" t="s">
        <v>5926</v>
      </c>
      <c r="E2400" s="54" t="s">
        <v>1374</v>
      </c>
      <c r="F2400" s="54" t="s">
        <v>1121</v>
      </c>
      <c r="G2400" s="54">
        <v>54</v>
      </c>
      <c r="H2400" s="54">
        <v>0</v>
      </c>
      <c r="I2400" s="54" t="s">
        <v>43</v>
      </c>
      <c r="J2400" s="54" t="s">
        <v>60</v>
      </c>
    </row>
    <row r="2401" spans="1:10" ht="12.75" customHeight="1" x14ac:dyDescent="0.35">
      <c r="A2401" s="428" t="s">
        <v>817</v>
      </c>
      <c r="B2401" s="429">
        <v>6</v>
      </c>
      <c r="C2401" s="428" t="s">
        <v>816</v>
      </c>
      <c r="D2401" s="428" t="s">
        <v>5927</v>
      </c>
      <c r="E2401" s="54" t="s">
        <v>5928</v>
      </c>
      <c r="F2401" s="54" t="s">
        <v>1121</v>
      </c>
      <c r="G2401" s="54">
        <v>48</v>
      </c>
      <c r="H2401" s="54">
        <v>0</v>
      </c>
      <c r="I2401" s="54" t="s">
        <v>43</v>
      </c>
      <c r="J2401" s="54" t="s">
        <v>60</v>
      </c>
    </row>
    <row r="2402" spans="1:10" ht="12.75" customHeight="1" x14ac:dyDescent="0.35">
      <c r="A2402" s="428" t="s">
        <v>817</v>
      </c>
      <c r="B2402" s="429">
        <v>7</v>
      </c>
      <c r="C2402" s="428" t="s">
        <v>816</v>
      </c>
      <c r="D2402" s="428" t="s">
        <v>5929</v>
      </c>
      <c r="E2402" s="54" t="s">
        <v>5930</v>
      </c>
      <c r="F2402" s="54" t="s">
        <v>1121</v>
      </c>
      <c r="G2402" s="54">
        <v>30.5</v>
      </c>
      <c r="H2402" s="54">
        <v>0</v>
      </c>
      <c r="I2402" s="54" t="s">
        <v>43</v>
      </c>
      <c r="J2402" s="54" t="s">
        <v>60</v>
      </c>
    </row>
    <row r="2403" spans="1:10" ht="12.75" customHeight="1" x14ac:dyDescent="0.35">
      <c r="A2403" s="428" t="s">
        <v>817</v>
      </c>
      <c r="B2403" s="429">
        <v>8</v>
      </c>
      <c r="C2403" s="428" t="s">
        <v>816</v>
      </c>
      <c r="D2403" s="428" t="s">
        <v>5931</v>
      </c>
      <c r="E2403" s="54" t="s">
        <v>5932</v>
      </c>
      <c r="F2403" s="54" t="s">
        <v>1121</v>
      </c>
      <c r="G2403" s="54">
        <v>12</v>
      </c>
      <c r="H2403" s="54">
        <v>0</v>
      </c>
      <c r="I2403" s="54" t="s">
        <v>43</v>
      </c>
      <c r="J2403" s="54" t="s">
        <v>60</v>
      </c>
    </row>
    <row r="2404" spans="1:10" ht="12.75" customHeight="1" x14ac:dyDescent="0.35">
      <c r="A2404" s="428" t="s">
        <v>817</v>
      </c>
      <c r="B2404" s="429">
        <v>9</v>
      </c>
      <c r="C2404" s="428" t="s">
        <v>816</v>
      </c>
      <c r="D2404" s="428" t="s">
        <v>5933</v>
      </c>
      <c r="E2404" s="54" t="s">
        <v>5934</v>
      </c>
      <c r="F2404" s="54" t="s">
        <v>1121</v>
      </c>
      <c r="G2404" s="54">
        <v>30.5</v>
      </c>
      <c r="H2404" s="54">
        <v>0</v>
      </c>
      <c r="I2404" s="54" t="s">
        <v>43</v>
      </c>
      <c r="J2404" s="54" t="s">
        <v>60</v>
      </c>
    </row>
    <row r="2405" spans="1:10" ht="12.75" customHeight="1" x14ac:dyDescent="0.35">
      <c r="A2405" s="428" t="s">
        <v>817</v>
      </c>
      <c r="B2405" s="429">
        <v>10</v>
      </c>
      <c r="C2405" s="428" t="s">
        <v>816</v>
      </c>
      <c r="D2405" s="428" t="s">
        <v>5935</v>
      </c>
      <c r="E2405" s="54" t="s">
        <v>5936</v>
      </c>
      <c r="F2405" s="54" t="s">
        <v>1121</v>
      </c>
      <c r="G2405" s="54">
        <v>7.5</v>
      </c>
      <c r="H2405" s="54">
        <v>0</v>
      </c>
      <c r="I2405" s="54" t="s">
        <v>43</v>
      </c>
      <c r="J2405" s="54" t="s">
        <v>60</v>
      </c>
    </row>
    <row r="2406" spans="1:10" ht="12.75" customHeight="1" x14ac:dyDescent="0.35">
      <c r="A2406" s="428" t="s">
        <v>873</v>
      </c>
      <c r="B2406" s="429">
        <v>1</v>
      </c>
      <c r="C2406" s="428" t="s">
        <v>872</v>
      </c>
      <c r="D2406" s="428" t="s">
        <v>5937</v>
      </c>
      <c r="E2406" s="54" t="s">
        <v>5938</v>
      </c>
      <c r="F2406" s="54" t="s">
        <v>1121</v>
      </c>
      <c r="G2406" s="54">
        <v>34</v>
      </c>
      <c r="H2406" s="54">
        <v>0</v>
      </c>
      <c r="I2406" s="54" t="s">
        <v>43</v>
      </c>
      <c r="J2406" s="54" t="s">
        <v>60</v>
      </c>
    </row>
    <row r="2407" spans="1:10" ht="12.75" customHeight="1" x14ac:dyDescent="0.35">
      <c r="A2407" s="428" t="s">
        <v>873</v>
      </c>
      <c r="B2407" s="429">
        <v>2</v>
      </c>
      <c r="C2407" s="428" t="s">
        <v>872</v>
      </c>
      <c r="D2407" s="428" t="s">
        <v>5939</v>
      </c>
      <c r="E2407" s="54" t="s">
        <v>1285</v>
      </c>
      <c r="F2407" s="54" t="s">
        <v>1121</v>
      </c>
      <c r="G2407" s="54">
        <v>42.5</v>
      </c>
      <c r="H2407" s="54">
        <v>0</v>
      </c>
      <c r="I2407" s="54" t="s">
        <v>43</v>
      </c>
      <c r="J2407" s="54" t="s">
        <v>60</v>
      </c>
    </row>
    <row r="2408" spans="1:10" ht="12.75" customHeight="1" x14ac:dyDescent="0.35">
      <c r="A2408" s="428" t="s">
        <v>873</v>
      </c>
      <c r="B2408" s="429">
        <v>3</v>
      </c>
      <c r="C2408" s="428" t="s">
        <v>872</v>
      </c>
      <c r="D2408" s="428" t="s">
        <v>5940</v>
      </c>
      <c r="E2408" s="54" t="s">
        <v>5941</v>
      </c>
      <c r="F2408" s="54" t="s">
        <v>1121</v>
      </c>
      <c r="G2408" s="54">
        <v>16</v>
      </c>
      <c r="H2408" s="54">
        <v>0</v>
      </c>
      <c r="I2408" s="54" t="s">
        <v>43</v>
      </c>
      <c r="J2408" s="54" t="s">
        <v>60</v>
      </c>
    </row>
    <row r="2409" spans="1:10" ht="12.75" customHeight="1" x14ac:dyDescent="0.35">
      <c r="A2409" s="428" t="s">
        <v>873</v>
      </c>
      <c r="B2409" s="429">
        <v>4</v>
      </c>
      <c r="C2409" s="428" t="s">
        <v>872</v>
      </c>
      <c r="D2409" s="428" t="s">
        <v>5942</v>
      </c>
      <c r="E2409" s="54" t="s">
        <v>5943</v>
      </c>
      <c r="F2409" s="54" t="s">
        <v>1121</v>
      </c>
      <c r="G2409" s="54">
        <v>34</v>
      </c>
      <c r="H2409" s="54">
        <v>0</v>
      </c>
      <c r="I2409" s="54" t="s">
        <v>43</v>
      </c>
      <c r="J2409" s="54" t="s">
        <v>60</v>
      </c>
    </row>
    <row r="2410" spans="1:10" ht="12.75" customHeight="1" x14ac:dyDescent="0.35">
      <c r="A2410" s="428" t="s">
        <v>873</v>
      </c>
      <c r="B2410" s="429">
        <v>5</v>
      </c>
      <c r="C2410" s="428" t="s">
        <v>872</v>
      </c>
      <c r="D2410" s="428" t="s">
        <v>5944</v>
      </c>
      <c r="E2410" s="54" t="s">
        <v>5945</v>
      </c>
      <c r="F2410" s="54" t="s">
        <v>1121</v>
      </c>
      <c r="G2410" s="54">
        <v>34</v>
      </c>
      <c r="H2410" s="54">
        <v>0</v>
      </c>
      <c r="I2410" s="54" t="s">
        <v>43</v>
      </c>
      <c r="J2410" s="54" t="s">
        <v>60</v>
      </c>
    </row>
    <row r="2411" spans="1:10" ht="12.75" customHeight="1" x14ac:dyDescent="0.35">
      <c r="A2411" s="428" t="s">
        <v>873</v>
      </c>
      <c r="B2411" s="429">
        <v>6</v>
      </c>
      <c r="C2411" s="428" t="s">
        <v>872</v>
      </c>
      <c r="D2411" s="428" t="s">
        <v>5946</v>
      </c>
      <c r="E2411" s="54" t="s">
        <v>5947</v>
      </c>
      <c r="F2411" s="54" t="s">
        <v>1121</v>
      </c>
      <c r="G2411" s="54">
        <v>31</v>
      </c>
      <c r="H2411" s="54">
        <v>0</v>
      </c>
      <c r="I2411" s="54" t="s">
        <v>43</v>
      </c>
      <c r="J2411" s="54" t="s">
        <v>60</v>
      </c>
    </row>
    <row r="2412" spans="1:10" ht="12.75" customHeight="1" x14ac:dyDescent="0.35">
      <c r="A2412" s="428" t="s">
        <v>873</v>
      </c>
      <c r="B2412" s="429">
        <v>7</v>
      </c>
      <c r="C2412" s="428" t="s">
        <v>872</v>
      </c>
      <c r="D2412" s="428" t="s">
        <v>5948</v>
      </c>
      <c r="E2412" s="54" t="s">
        <v>5949</v>
      </c>
      <c r="F2412" s="54" t="s">
        <v>1121</v>
      </c>
      <c r="G2412" s="54">
        <v>24</v>
      </c>
      <c r="H2412" s="54">
        <v>0</v>
      </c>
      <c r="I2412" s="54" t="s">
        <v>43</v>
      </c>
      <c r="J2412" s="54" t="s">
        <v>60</v>
      </c>
    </row>
    <row r="2413" spans="1:10" ht="12.75" customHeight="1" x14ac:dyDescent="0.35">
      <c r="A2413" s="428" t="s">
        <v>753</v>
      </c>
      <c r="B2413" s="429">
        <v>1</v>
      </c>
      <c r="C2413" s="428" t="s">
        <v>752</v>
      </c>
      <c r="D2413" s="428" t="s">
        <v>5950</v>
      </c>
      <c r="E2413" s="54" t="s">
        <v>5951</v>
      </c>
      <c r="F2413" s="54" t="s">
        <v>1121</v>
      </c>
      <c r="G2413" s="54">
        <v>20.5</v>
      </c>
      <c r="H2413" s="54">
        <v>0</v>
      </c>
      <c r="I2413" s="54" t="s">
        <v>43</v>
      </c>
      <c r="J2413" s="54" t="s">
        <v>60</v>
      </c>
    </row>
    <row r="2414" spans="1:10" ht="12.75" customHeight="1" x14ac:dyDescent="0.35">
      <c r="A2414" s="428" t="s">
        <v>753</v>
      </c>
      <c r="B2414" s="429">
        <v>2</v>
      </c>
      <c r="C2414" s="428" t="s">
        <v>752</v>
      </c>
      <c r="D2414" s="428" t="s">
        <v>5952</v>
      </c>
      <c r="E2414" s="54" t="s">
        <v>5953</v>
      </c>
      <c r="F2414" s="54" t="s">
        <v>1121</v>
      </c>
      <c r="G2414" s="54">
        <v>20.5</v>
      </c>
      <c r="H2414" s="54">
        <v>0</v>
      </c>
      <c r="I2414" s="54" t="s">
        <v>43</v>
      </c>
      <c r="J2414" s="54" t="s">
        <v>60</v>
      </c>
    </row>
    <row r="2415" spans="1:10" ht="12.75" customHeight="1" x14ac:dyDescent="0.35">
      <c r="A2415" s="428" t="s">
        <v>753</v>
      </c>
      <c r="B2415" s="429">
        <v>3</v>
      </c>
      <c r="C2415" s="428" t="s">
        <v>752</v>
      </c>
      <c r="D2415" s="428" t="s">
        <v>5954</v>
      </c>
      <c r="E2415" s="54" t="s">
        <v>5955</v>
      </c>
      <c r="F2415" s="54" t="s">
        <v>1121</v>
      </c>
      <c r="G2415" s="54">
        <v>28</v>
      </c>
      <c r="H2415" s="54">
        <v>0</v>
      </c>
      <c r="I2415" s="54" t="s">
        <v>43</v>
      </c>
      <c r="J2415" s="54" t="s">
        <v>60</v>
      </c>
    </row>
    <row r="2416" spans="1:10" ht="12.75" customHeight="1" x14ac:dyDescent="0.35">
      <c r="A2416" s="428" t="s">
        <v>753</v>
      </c>
      <c r="B2416" s="429">
        <v>4</v>
      </c>
      <c r="C2416" s="428" t="s">
        <v>752</v>
      </c>
      <c r="D2416" s="428" t="s">
        <v>5956</v>
      </c>
      <c r="E2416" s="54" t="s">
        <v>5957</v>
      </c>
      <c r="F2416" s="54" t="s">
        <v>1121</v>
      </c>
      <c r="G2416" s="54">
        <v>41</v>
      </c>
      <c r="H2416" s="54">
        <v>0</v>
      </c>
      <c r="I2416" s="54" t="s">
        <v>43</v>
      </c>
      <c r="J2416" s="54" t="s">
        <v>60</v>
      </c>
    </row>
    <row r="2417" spans="1:10" ht="12.75" customHeight="1" x14ac:dyDescent="0.35">
      <c r="A2417" s="428" t="s">
        <v>753</v>
      </c>
      <c r="B2417" s="429">
        <v>5</v>
      </c>
      <c r="C2417" s="428" t="s">
        <v>752</v>
      </c>
      <c r="D2417" s="428" t="s">
        <v>5958</v>
      </c>
      <c r="E2417" s="54" t="s">
        <v>5959</v>
      </c>
      <c r="F2417" s="54" t="s">
        <v>1121</v>
      </c>
      <c r="G2417" s="54">
        <v>28</v>
      </c>
      <c r="H2417" s="54">
        <v>0</v>
      </c>
      <c r="I2417" s="54" t="s">
        <v>43</v>
      </c>
      <c r="J2417" s="54" t="s">
        <v>60</v>
      </c>
    </row>
    <row r="2418" spans="1:10" ht="12.75" customHeight="1" x14ac:dyDescent="0.35">
      <c r="A2418" s="428" t="s">
        <v>753</v>
      </c>
      <c r="B2418" s="429">
        <v>6</v>
      </c>
      <c r="C2418" s="428" t="s">
        <v>752</v>
      </c>
      <c r="D2418" s="428" t="s">
        <v>5960</v>
      </c>
      <c r="E2418" s="54" t="s">
        <v>5961</v>
      </c>
      <c r="F2418" s="54" t="s">
        <v>1121</v>
      </c>
      <c r="G2418" s="54">
        <v>41</v>
      </c>
      <c r="H2418" s="54">
        <v>0</v>
      </c>
      <c r="I2418" s="54" t="s">
        <v>43</v>
      </c>
      <c r="J2418" s="54" t="s">
        <v>60</v>
      </c>
    </row>
    <row r="2419" spans="1:10" ht="12.75" customHeight="1" x14ac:dyDescent="0.35">
      <c r="A2419" s="428" t="s">
        <v>753</v>
      </c>
      <c r="B2419" s="429">
        <v>7</v>
      </c>
      <c r="C2419" s="428" t="s">
        <v>752</v>
      </c>
      <c r="D2419" s="428" t="s">
        <v>5962</v>
      </c>
      <c r="E2419" s="54" t="s">
        <v>752</v>
      </c>
      <c r="F2419" s="54" t="s">
        <v>1121</v>
      </c>
      <c r="G2419" s="54">
        <v>41</v>
      </c>
      <c r="H2419" s="54">
        <v>0</v>
      </c>
      <c r="I2419" s="54" t="s">
        <v>43</v>
      </c>
      <c r="J2419" s="54" t="s">
        <v>60</v>
      </c>
    </row>
    <row r="2420" spans="1:10" ht="12.75" customHeight="1" x14ac:dyDescent="0.35">
      <c r="A2420" s="428" t="s">
        <v>753</v>
      </c>
      <c r="B2420" s="429">
        <v>8</v>
      </c>
      <c r="C2420" s="428" t="s">
        <v>752</v>
      </c>
      <c r="D2420" s="428" t="s">
        <v>5963</v>
      </c>
      <c r="E2420" s="54" t="s">
        <v>5964</v>
      </c>
      <c r="F2420" s="54" t="s">
        <v>1121</v>
      </c>
      <c r="G2420" s="54">
        <v>15</v>
      </c>
      <c r="H2420" s="54">
        <v>0</v>
      </c>
      <c r="I2420" s="54" t="s">
        <v>43</v>
      </c>
      <c r="J2420" s="54" t="s">
        <v>60</v>
      </c>
    </row>
    <row r="2421" spans="1:10" ht="12.75" customHeight="1" x14ac:dyDescent="0.35">
      <c r="A2421" s="428" t="s">
        <v>753</v>
      </c>
      <c r="B2421" s="429">
        <v>9</v>
      </c>
      <c r="C2421" s="428" t="s">
        <v>752</v>
      </c>
      <c r="D2421" s="428" t="s">
        <v>5965</v>
      </c>
      <c r="E2421" s="54" t="s">
        <v>5966</v>
      </c>
      <c r="F2421" s="54" t="s">
        <v>1121</v>
      </c>
      <c r="G2421" s="54">
        <v>15</v>
      </c>
      <c r="H2421" s="54">
        <v>0</v>
      </c>
      <c r="I2421" s="54" t="s">
        <v>43</v>
      </c>
      <c r="J2421" s="54" t="s">
        <v>60</v>
      </c>
    </row>
    <row r="2422" spans="1:10" ht="12.75" customHeight="1" x14ac:dyDescent="0.35">
      <c r="A2422" s="428" t="s">
        <v>753</v>
      </c>
      <c r="B2422" s="429">
        <v>10</v>
      </c>
      <c r="C2422" s="428" t="s">
        <v>752</v>
      </c>
      <c r="D2422" s="428" t="s">
        <v>5967</v>
      </c>
      <c r="E2422" s="54" t="s">
        <v>5968</v>
      </c>
      <c r="F2422" s="54" t="s">
        <v>1121</v>
      </c>
      <c r="G2422" s="54">
        <v>15</v>
      </c>
      <c r="H2422" s="54">
        <v>0</v>
      </c>
      <c r="I2422" s="54" t="s">
        <v>43</v>
      </c>
      <c r="J2422" s="54" t="s">
        <v>60</v>
      </c>
    </row>
    <row r="2423" spans="1:10" ht="12.75" customHeight="1" x14ac:dyDescent="0.35">
      <c r="A2423" s="428" t="s">
        <v>753</v>
      </c>
      <c r="B2423" s="429">
        <v>11</v>
      </c>
      <c r="C2423" s="428" t="s">
        <v>752</v>
      </c>
      <c r="D2423" s="428" t="s">
        <v>5969</v>
      </c>
      <c r="E2423" s="54" t="s">
        <v>2027</v>
      </c>
      <c r="F2423" s="54" t="s">
        <v>1121</v>
      </c>
      <c r="G2423" s="54">
        <v>15</v>
      </c>
      <c r="H2423" s="54">
        <v>0</v>
      </c>
      <c r="I2423" s="54" t="s">
        <v>43</v>
      </c>
      <c r="J2423" s="54" t="s">
        <v>60</v>
      </c>
    </row>
    <row r="2424" spans="1:10" ht="12.75" customHeight="1" x14ac:dyDescent="0.35">
      <c r="A2424" s="428" t="s">
        <v>753</v>
      </c>
      <c r="B2424" s="429">
        <v>12</v>
      </c>
      <c r="C2424" s="428" t="s">
        <v>752</v>
      </c>
      <c r="D2424" s="428" t="s">
        <v>5970</v>
      </c>
      <c r="E2424" s="54" t="s">
        <v>5971</v>
      </c>
      <c r="F2424" s="54" t="s">
        <v>1121</v>
      </c>
      <c r="G2424" s="54">
        <v>30</v>
      </c>
      <c r="H2424" s="54">
        <v>0</v>
      </c>
      <c r="I2424" s="54" t="s">
        <v>43</v>
      </c>
      <c r="J2424" s="54" t="s">
        <v>60</v>
      </c>
    </row>
    <row r="2425" spans="1:10" ht="12.75" customHeight="1" x14ac:dyDescent="0.35">
      <c r="A2425" s="428" t="s">
        <v>753</v>
      </c>
      <c r="B2425" s="429">
        <v>13</v>
      </c>
      <c r="C2425" s="428" t="s">
        <v>752</v>
      </c>
      <c r="D2425" s="428" t="s">
        <v>5972</v>
      </c>
      <c r="E2425" s="54" t="s">
        <v>5973</v>
      </c>
      <c r="F2425" s="54" t="s">
        <v>1121</v>
      </c>
      <c r="G2425" s="54">
        <v>30</v>
      </c>
      <c r="H2425" s="54">
        <v>0</v>
      </c>
      <c r="I2425" s="54" t="s">
        <v>43</v>
      </c>
      <c r="J2425" s="54" t="s">
        <v>60</v>
      </c>
    </row>
    <row r="2426" spans="1:10" ht="12.75" customHeight="1" x14ac:dyDescent="0.35">
      <c r="A2426" s="428" t="s">
        <v>753</v>
      </c>
      <c r="B2426" s="429">
        <v>14</v>
      </c>
      <c r="C2426" s="428" t="s">
        <v>752</v>
      </c>
      <c r="D2426" s="428" t="s">
        <v>5974</v>
      </c>
      <c r="E2426" s="54" t="s">
        <v>3051</v>
      </c>
      <c r="F2426" s="54" t="s">
        <v>1121</v>
      </c>
      <c r="G2426" s="54">
        <v>20.5</v>
      </c>
      <c r="H2426" s="54">
        <v>0</v>
      </c>
      <c r="I2426" s="54" t="s">
        <v>43</v>
      </c>
      <c r="J2426" s="54" t="s">
        <v>60</v>
      </c>
    </row>
    <row r="2427" spans="1:10" ht="12.75" customHeight="1" x14ac:dyDescent="0.35">
      <c r="A2427" s="428" t="s">
        <v>753</v>
      </c>
      <c r="B2427" s="429">
        <v>15</v>
      </c>
      <c r="C2427" s="428" t="s">
        <v>752</v>
      </c>
      <c r="D2427" s="428" t="s">
        <v>5975</v>
      </c>
      <c r="E2427" s="54" t="s">
        <v>5976</v>
      </c>
      <c r="F2427" s="54" t="s">
        <v>1121</v>
      </c>
      <c r="G2427" s="54">
        <v>15</v>
      </c>
      <c r="H2427" s="54">
        <v>0</v>
      </c>
      <c r="I2427" s="54" t="s">
        <v>43</v>
      </c>
      <c r="J2427" s="54" t="s">
        <v>60</v>
      </c>
    </row>
    <row r="2428" spans="1:10" ht="12.75" customHeight="1" x14ac:dyDescent="0.35">
      <c r="A2428" s="428" t="s">
        <v>753</v>
      </c>
      <c r="B2428" s="429">
        <v>16</v>
      </c>
      <c r="C2428" s="428" t="s">
        <v>752</v>
      </c>
      <c r="D2428" s="428" t="s">
        <v>5977</v>
      </c>
      <c r="E2428" s="54" t="s">
        <v>5978</v>
      </c>
      <c r="F2428" s="54" t="s">
        <v>1121</v>
      </c>
      <c r="G2428" s="54">
        <v>34.5</v>
      </c>
      <c r="H2428" s="54">
        <v>0</v>
      </c>
      <c r="I2428" s="54" t="s">
        <v>43</v>
      </c>
      <c r="J2428" s="54" t="s">
        <v>60</v>
      </c>
    </row>
    <row r="2429" spans="1:10" ht="12.75" customHeight="1" x14ac:dyDescent="0.35">
      <c r="A2429" s="428" t="s">
        <v>753</v>
      </c>
      <c r="B2429" s="429">
        <v>17</v>
      </c>
      <c r="C2429" s="428" t="s">
        <v>752</v>
      </c>
      <c r="D2429" s="428" t="s">
        <v>5979</v>
      </c>
      <c r="E2429" s="54" t="s">
        <v>5980</v>
      </c>
      <c r="F2429" s="54" t="s">
        <v>1121</v>
      </c>
      <c r="G2429" s="54">
        <v>41</v>
      </c>
      <c r="H2429" s="54">
        <v>0</v>
      </c>
      <c r="I2429" s="54" t="s">
        <v>43</v>
      </c>
      <c r="J2429" s="54" t="s">
        <v>60</v>
      </c>
    </row>
    <row r="2430" spans="1:10" ht="12.75" customHeight="1" x14ac:dyDescent="0.35">
      <c r="A2430" s="428" t="s">
        <v>753</v>
      </c>
      <c r="B2430" s="429">
        <v>18</v>
      </c>
      <c r="C2430" s="428" t="s">
        <v>752</v>
      </c>
      <c r="D2430" s="428" t="s">
        <v>5981</v>
      </c>
      <c r="E2430" s="54" t="s">
        <v>5982</v>
      </c>
      <c r="F2430" s="54" t="s">
        <v>1121</v>
      </c>
      <c r="G2430" s="54">
        <v>35</v>
      </c>
      <c r="H2430" s="54">
        <v>0</v>
      </c>
      <c r="I2430" s="54" t="s">
        <v>43</v>
      </c>
      <c r="J2430" s="54" t="s">
        <v>60</v>
      </c>
    </row>
    <row r="2431" spans="1:10" ht="12.75" customHeight="1" x14ac:dyDescent="0.35">
      <c r="A2431" s="428" t="s">
        <v>753</v>
      </c>
      <c r="B2431" s="429">
        <v>19</v>
      </c>
      <c r="C2431" s="428" t="s">
        <v>752</v>
      </c>
      <c r="D2431" s="428" t="s">
        <v>5983</v>
      </c>
      <c r="E2431" s="54" t="s">
        <v>5984</v>
      </c>
      <c r="F2431" s="54" t="s">
        <v>1140</v>
      </c>
      <c r="G2431" s="54">
        <v>17</v>
      </c>
      <c r="H2431" s="54">
        <v>0</v>
      </c>
      <c r="I2431" s="54" t="s">
        <v>43</v>
      </c>
      <c r="J2431" s="54" t="s">
        <v>60</v>
      </c>
    </row>
    <row r="2432" spans="1:10" ht="12.75" customHeight="1" x14ac:dyDescent="0.35">
      <c r="A2432" s="428" t="s">
        <v>753</v>
      </c>
      <c r="B2432" s="429">
        <v>20</v>
      </c>
      <c r="C2432" s="428" t="s">
        <v>752</v>
      </c>
      <c r="D2432" s="428" t="s">
        <v>5985</v>
      </c>
      <c r="E2432" s="54" t="s">
        <v>5986</v>
      </c>
      <c r="F2432" s="54" t="s">
        <v>1140</v>
      </c>
      <c r="G2432" s="54">
        <v>17</v>
      </c>
      <c r="H2432" s="54">
        <v>0</v>
      </c>
      <c r="I2432" s="54" t="s">
        <v>43</v>
      </c>
      <c r="J2432" s="54" t="s">
        <v>60</v>
      </c>
    </row>
    <row r="2433" spans="1:10" ht="12.75" customHeight="1" x14ac:dyDescent="0.35">
      <c r="A2433" s="428" t="s">
        <v>1061</v>
      </c>
      <c r="B2433" s="429">
        <v>1</v>
      </c>
      <c r="C2433" s="428" t="s">
        <v>1060</v>
      </c>
      <c r="D2433" s="428" t="s">
        <v>5987</v>
      </c>
      <c r="E2433" s="54" t="s">
        <v>1222</v>
      </c>
      <c r="F2433" s="54" t="s">
        <v>1121</v>
      </c>
      <c r="G2433" s="54">
        <v>53.5</v>
      </c>
      <c r="H2433" s="54">
        <v>0</v>
      </c>
      <c r="I2433" s="54" t="s">
        <v>43</v>
      </c>
      <c r="J2433" s="54" t="s">
        <v>60</v>
      </c>
    </row>
    <row r="2434" spans="1:10" ht="12.75" customHeight="1" x14ac:dyDescent="0.35">
      <c r="A2434" s="428" t="s">
        <v>1061</v>
      </c>
      <c r="B2434" s="429">
        <v>2</v>
      </c>
      <c r="C2434" s="428" t="s">
        <v>1060</v>
      </c>
      <c r="D2434" s="428" t="s">
        <v>5988</v>
      </c>
      <c r="E2434" s="54" t="s">
        <v>5989</v>
      </c>
      <c r="F2434" s="54" t="s">
        <v>1121</v>
      </c>
      <c r="G2434" s="54">
        <v>17</v>
      </c>
      <c r="H2434" s="54">
        <v>43</v>
      </c>
      <c r="I2434" s="54" t="s">
        <v>43</v>
      </c>
      <c r="J2434" s="54" t="s">
        <v>60</v>
      </c>
    </row>
    <row r="2435" spans="1:10" ht="12.75" customHeight="1" x14ac:dyDescent="0.35">
      <c r="A2435" s="428" t="s">
        <v>1061</v>
      </c>
      <c r="B2435" s="429">
        <v>3</v>
      </c>
      <c r="C2435" s="428" t="s">
        <v>1060</v>
      </c>
      <c r="D2435" s="428" t="s">
        <v>5990</v>
      </c>
      <c r="E2435" s="54" t="s">
        <v>5991</v>
      </c>
      <c r="F2435" s="54" t="s">
        <v>1121</v>
      </c>
      <c r="G2435" s="54">
        <v>17</v>
      </c>
      <c r="H2435" s="54">
        <v>43</v>
      </c>
      <c r="I2435" s="54" t="s">
        <v>43</v>
      </c>
      <c r="J2435" s="54" t="s">
        <v>60</v>
      </c>
    </row>
    <row r="2436" spans="1:10" ht="12.75" customHeight="1" x14ac:dyDescent="0.35">
      <c r="A2436" s="428" t="s">
        <v>1061</v>
      </c>
      <c r="B2436" s="429">
        <v>4</v>
      </c>
      <c r="C2436" s="428" t="s">
        <v>1060</v>
      </c>
      <c r="D2436" s="428" t="s">
        <v>5992</v>
      </c>
      <c r="E2436" s="54" t="s">
        <v>5993</v>
      </c>
      <c r="F2436" s="54" t="s">
        <v>1121</v>
      </c>
      <c r="G2436" s="54">
        <v>16</v>
      </c>
      <c r="H2436" s="54">
        <v>43</v>
      </c>
      <c r="I2436" s="54" t="s">
        <v>43</v>
      </c>
      <c r="J2436" s="54" t="s">
        <v>60</v>
      </c>
    </row>
    <row r="2437" spans="1:10" ht="12.75" customHeight="1" x14ac:dyDescent="0.35">
      <c r="A2437" s="428" t="s">
        <v>1061</v>
      </c>
      <c r="B2437" s="429">
        <v>5</v>
      </c>
      <c r="C2437" s="428" t="s">
        <v>1060</v>
      </c>
      <c r="D2437" s="428" t="s">
        <v>5994</v>
      </c>
      <c r="E2437" s="54" t="s">
        <v>5995</v>
      </c>
      <c r="F2437" s="54" t="s">
        <v>1121</v>
      </c>
      <c r="G2437" s="54">
        <v>12</v>
      </c>
      <c r="H2437" s="54">
        <v>47</v>
      </c>
      <c r="I2437" s="54" t="s">
        <v>43</v>
      </c>
      <c r="J2437" s="54" t="s">
        <v>60</v>
      </c>
    </row>
    <row r="2438" spans="1:10" ht="12.75" customHeight="1" x14ac:dyDescent="0.35">
      <c r="A2438" s="428" t="s">
        <v>1061</v>
      </c>
      <c r="B2438" s="429">
        <v>6</v>
      </c>
      <c r="C2438" s="428" t="s">
        <v>1060</v>
      </c>
      <c r="D2438" s="428" t="s">
        <v>5996</v>
      </c>
      <c r="E2438" s="54" t="s">
        <v>5997</v>
      </c>
      <c r="F2438" s="54" t="s">
        <v>1121</v>
      </c>
      <c r="G2438" s="54">
        <v>21</v>
      </c>
      <c r="H2438" s="54">
        <v>39</v>
      </c>
      <c r="I2438" s="54" t="s">
        <v>43</v>
      </c>
      <c r="J2438" s="54" t="s">
        <v>60</v>
      </c>
    </row>
    <row r="2439" spans="1:10" ht="12.75" customHeight="1" x14ac:dyDescent="0.35">
      <c r="A2439" s="428" t="s">
        <v>1061</v>
      </c>
      <c r="B2439" s="429">
        <v>7</v>
      </c>
      <c r="C2439" s="428" t="s">
        <v>1060</v>
      </c>
      <c r="D2439" s="428" t="s">
        <v>5998</v>
      </c>
      <c r="E2439" s="54" t="s">
        <v>5999</v>
      </c>
      <c r="F2439" s="54" t="s">
        <v>1121</v>
      </c>
      <c r="G2439" s="54">
        <v>12</v>
      </c>
      <c r="H2439" s="54">
        <v>47</v>
      </c>
      <c r="I2439" s="54" t="s">
        <v>43</v>
      </c>
      <c r="J2439" s="54" t="s">
        <v>60</v>
      </c>
    </row>
    <row r="2440" spans="1:10" ht="12.75" customHeight="1" x14ac:dyDescent="0.35">
      <c r="A2440" s="428" t="s">
        <v>1061</v>
      </c>
      <c r="B2440" s="429">
        <v>8</v>
      </c>
      <c r="C2440" s="428" t="s">
        <v>1060</v>
      </c>
      <c r="D2440" s="428" t="s">
        <v>6000</v>
      </c>
      <c r="E2440" s="54" t="s">
        <v>6001</v>
      </c>
      <c r="F2440" s="54" t="s">
        <v>1121</v>
      </c>
      <c r="G2440" s="54">
        <v>17</v>
      </c>
      <c r="H2440" s="54">
        <v>35</v>
      </c>
      <c r="I2440" s="54" t="s">
        <v>43</v>
      </c>
      <c r="J2440" s="54" t="s">
        <v>60</v>
      </c>
    </row>
    <row r="2441" spans="1:10" ht="12.75" customHeight="1" x14ac:dyDescent="0.35">
      <c r="A2441" s="428" t="s">
        <v>702</v>
      </c>
      <c r="B2441" s="429">
        <v>1</v>
      </c>
      <c r="C2441" s="428" t="s">
        <v>701</v>
      </c>
      <c r="D2441" s="428" t="s">
        <v>6002</v>
      </c>
      <c r="E2441" s="54" t="s">
        <v>6003</v>
      </c>
      <c r="F2441" s="54" t="s">
        <v>1121</v>
      </c>
      <c r="G2441" s="54">
        <v>7</v>
      </c>
      <c r="H2441" s="54">
        <v>0</v>
      </c>
      <c r="I2441" s="54" t="s">
        <v>43</v>
      </c>
      <c r="J2441" s="54" t="s">
        <v>60</v>
      </c>
    </row>
    <row r="2442" spans="1:10" ht="12.75" customHeight="1" x14ac:dyDescent="0.35">
      <c r="A2442" s="428" t="s">
        <v>702</v>
      </c>
      <c r="B2442" s="429">
        <v>2</v>
      </c>
      <c r="C2442" s="428" t="s">
        <v>701</v>
      </c>
      <c r="D2442" s="428" t="s">
        <v>6004</v>
      </c>
      <c r="E2442" s="54" t="s">
        <v>6005</v>
      </c>
      <c r="F2442" s="54" t="s">
        <v>1121</v>
      </c>
      <c r="G2442" s="54">
        <v>47.5</v>
      </c>
      <c r="H2442" s="54">
        <v>0</v>
      </c>
      <c r="I2442" s="54" t="s">
        <v>43</v>
      </c>
      <c r="J2442" s="54" t="s">
        <v>60</v>
      </c>
    </row>
    <row r="2443" spans="1:10" ht="12.75" customHeight="1" x14ac:dyDescent="0.35">
      <c r="A2443" s="428" t="s">
        <v>702</v>
      </c>
      <c r="B2443" s="429">
        <v>3</v>
      </c>
      <c r="C2443" s="428" t="s">
        <v>701</v>
      </c>
      <c r="D2443" s="428" t="s">
        <v>6006</v>
      </c>
      <c r="E2443" s="54" t="s">
        <v>5473</v>
      </c>
      <c r="F2443" s="54" t="s">
        <v>1121</v>
      </c>
      <c r="G2443" s="54">
        <v>47.5</v>
      </c>
      <c r="H2443" s="54">
        <v>0</v>
      </c>
      <c r="I2443" s="54" t="s">
        <v>43</v>
      </c>
      <c r="J2443" s="54" t="s">
        <v>60</v>
      </c>
    </row>
    <row r="2444" spans="1:10" ht="12.75" customHeight="1" x14ac:dyDescent="0.35">
      <c r="A2444" s="428" t="s">
        <v>702</v>
      </c>
      <c r="B2444" s="429">
        <v>4</v>
      </c>
      <c r="C2444" s="428" t="s">
        <v>701</v>
      </c>
      <c r="D2444" s="428" t="s">
        <v>6007</v>
      </c>
      <c r="E2444" s="54" t="s">
        <v>6008</v>
      </c>
      <c r="F2444" s="54" t="s">
        <v>1121</v>
      </c>
      <c r="G2444" s="54">
        <v>44</v>
      </c>
      <c r="H2444" s="54">
        <v>7</v>
      </c>
      <c r="I2444" s="54" t="s">
        <v>43</v>
      </c>
      <c r="J2444" s="54" t="s">
        <v>60</v>
      </c>
    </row>
    <row r="2445" spans="1:10" ht="12.75" customHeight="1" x14ac:dyDescent="0.35">
      <c r="A2445" s="428" t="s">
        <v>702</v>
      </c>
      <c r="B2445" s="429">
        <v>5</v>
      </c>
      <c r="C2445" s="428" t="s">
        <v>701</v>
      </c>
      <c r="D2445" s="428" t="s">
        <v>6009</v>
      </c>
      <c r="E2445" s="54" t="s">
        <v>6010</v>
      </c>
      <c r="F2445" s="54" t="s">
        <v>1121</v>
      </c>
      <c r="G2445" s="54">
        <v>14</v>
      </c>
      <c r="H2445" s="54">
        <v>0</v>
      </c>
      <c r="I2445" s="54" t="s">
        <v>43</v>
      </c>
      <c r="J2445" s="54" t="s">
        <v>60</v>
      </c>
    </row>
    <row r="2446" spans="1:10" ht="12.75" customHeight="1" x14ac:dyDescent="0.35">
      <c r="A2446" s="428" t="s">
        <v>702</v>
      </c>
      <c r="B2446" s="429">
        <v>6</v>
      </c>
      <c r="C2446" s="428" t="s">
        <v>701</v>
      </c>
      <c r="D2446" s="428" t="s">
        <v>6011</v>
      </c>
      <c r="E2446" s="54" t="s">
        <v>6012</v>
      </c>
      <c r="F2446" s="54" t="s">
        <v>1121</v>
      </c>
      <c r="G2446" s="54">
        <v>45.5</v>
      </c>
      <c r="H2446" s="54">
        <v>0</v>
      </c>
      <c r="I2446" s="54" t="s">
        <v>43</v>
      </c>
      <c r="J2446" s="54" t="s">
        <v>60</v>
      </c>
    </row>
    <row r="2447" spans="1:10" ht="12.75" customHeight="1" x14ac:dyDescent="0.35">
      <c r="A2447" s="428" t="s">
        <v>702</v>
      </c>
      <c r="B2447" s="429">
        <v>7</v>
      </c>
      <c r="C2447" s="428" t="s">
        <v>701</v>
      </c>
      <c r="D2447" s="428" t="s">
        <v>6013</v>
      </c>
      <c r="E2447" s="54" t="s">
        <v>6014</v>
      </c>
      <c r="F2447" s="54" t="s">
        <v>1121</v>
      </c>
      <c r="G2447" s="54">
        <v>18</v>
      </c>
      <c r="H2447" s="54">
        <v>0</v>
      </c>
      <c r="I2447" s="54" t="s">
        <v>43</v>
      </c>
      <c r="J2447" s="54" t="s">
        <v>60</v>
      </c>
    </row>
    <row r="2448" spans="1:10" ht="12.75" customHeight="1" x14ac:dyDescent="0.35">
      <c r="A2448" s="428" t="s">
        <v>702</v>
      </c>
      <c r="B2448" s="429">
        <v>8</v>
      </c>
      <c r="C2448" s="428" t="s">
        <v>701</v>
      </c>
      <c r="D2448" s="428" t="s">
        <v>6015</v>
      </c>
      <c r="E2448" s="54" t="s">
        <v>6016</v>
      </c>
      <c r="F2448" s="54" t="s">
        <v>1121</v>
      </c>
      <c r="G2448" s="54">
        <v>10</v>
      </c>
      <c r="H2448" s="54">
        <v>0</v>
      </c>
      <c r="I2448" s="54" t="s">
        <v>43</v>
      </c>
      <c r="J2448" s="54" t="s">
        <v>60</v>
      </c>
    </row>
    <row r="2449" spans="1:10" ht="12.75" customHeight="1" x14ac:dyDescent="0.35">
      <c r="A2449" s="428" t="s">
        <v>702</v>
      </c>
      <c r="B2449" s="429">
        <v>9</v>
      </c>
      <c r="C2449" s="428" t="s">
        <v>701</v>
      </c>
      <c r="D2449" s="428" t="s">
        <v>6017</v>
      </c>
      <c r="E2449" s="54" t="s">
        <v>6018</v>
      </c>
      <c r="F2449" s="54" t="s">
        <v>1121</v>
      </c>
      <c r="G2449" s="54">
        <v>5</v>
      </c>
      <c r="H2449" s="54">
        <v>0</v>
      </c>
      <c r="I2449" s="54" t="s">
        <v>43</v>
      </c>
      <c r="J2449" s="54" t="s">
        <v>60</v>
      </c>
    </row>
    <row r="2450" spans="1:10" ht="12.75" customHeight="1" x14ac:dyDescent="0.35">
      <c r="A2450" s="428" t="s">
        <v>702</v>
      </c>
      <c r="B2450" s="429">
        <v>10</v>
      </c>
      <c r="C2450" s="428" t="s">
        <v>701</v>
      </c>
      <c r="D2450" s="428" t="s">
        <v>6019</v>
      </c>
      <c r="E2450" s="54" t="s">
        <v>6020</v>
      </c>
      <c r="F2450" s="54" t="s">
        <v>1121</v>
      </c>
      <c r="G2450" s="54">
        <v>12</v>
      </c>
      <c r="H2450" s="54">
        <v>0</v>
      </c>
      <c r="I2450" s="54" t="s">
        <v>43</v>
      </c>
      <c r="J2450" s="54" t="s">
        <v>60</v>
      </c>
    </row>
    <row r="2451" spans="1:10" ht="12.75" customHeight="1" x14ac:dyDescent="0.35">
      <c r="A2451" s="428" t="s">
        <v>702</v>
      </c>
      <c r="B2451" s="429">
        <v>11</v>
      </c>
      <c r="C2451" s="428" t="s">
        <v>701</v>
      </c>
      <c r="D2451" s="428" t="s">
        <v>6021</v>
      </c>
      <c r="E2451" s="54" t="s">
        <v>6022</v>
      </c>
      <c r="F2451" s="54" t="s">
        <v>1121</v>
      </c>
      <c r="G2451" s="54">
        <v>14.5</v>
      </c>
      <c r="H2451" s="54">
        <v>0</v>
      </c>
      <c r="I2451" s="54" t="s">
        <v>43</v>
      </c>
      <c r="J2451" s="54" t="s">
        <v>60</v>
      </c>
    </row>
    <row r="2452" spans="1:10" ht="12.75" customHeight="1" x14ac:dyDescent="0.35">
      <c r="A2452" s="428" t="s">
        <v>702</v>
      </c>
      <c r="B2452" s="429">
        <v>12</v>
      </c>
      <c r="C2452" s="428" t="s">
        <v>701</v>
      </c>
      <c r="D2452" s="428" t="s">
        <v>6023</v>
      </c>
      <c r="E2452" s="54" t="s">
        <v>6024</v>
      </c>
      <c r="F2452" s="54" t="s">
        <v>1121</v>
      </c>
      <c r="G2452" s="54">
        <v>50.5</v>
      </c>
      <c r="H2452" s="54">
        <v>0</v>
      </c>
      <c r="I2452" s="54" t="s">
        <v>43</v>
      </c>
      <c r="J2452" s="54" t="s">
        <v>60</v>
      </c>
    </row>
    <row r="2453" spans="1:10" ht="12.75" customHeight="1" x14ac:dyDescent="0.35">
      <c r="A2453" s="428" t="s">
        <v>702</v>
      </c>
      <c r="B2453" s="429">
        <v>13</v>
      </c>
      <c r="C2453" s="428" t="s">
        <v>701</v>
      </c>
      <c r="D2453" s="428" t="s">
        <v>6025</v>
      </c>
      <c r="E2453" s="54" t="s">
        <v>6026</v>
      </c>
      <c r="F2453" s="54" t="s">
        <v>1121</v>
      </c>
      <c r="G2453" s="54">
        <v>6.5</v>
      </c>
      <c r="H2453" s="54">
        <v>0</v>
      </c>
      <c r="I2453" s="54" t="s">
        <v>43</v>
      </c>
      <c r="J2453" s="54" t="s">
        <v>60</v>
      </c>
    </row>
    <row r="2454" spans="1:10" ht="12.75" customHeight="1" x14ac:dyDescent="0.35">
      <c r="A2454" s="428" t="s">
        <v>702</v>
      </c>
      <c r="B2454" s="429">
        <v>14</v>
      </c>
      <c r="C2454" s="428" t="s">
        <v>701</v>
      </c>
      <c r="D2454" s="428" t="s">
        <v>6027</v>
      </c>
      <c r="E2454" s="54" t="s">
        <v>6028</v>
      </c>
      <c r="F2454" s="54" t="s">
        <v>1121</v>
      </c>
      <c r="G2454" s="54">
        <v>48.5</v>
      </c>
      <c r="H2454" s="54">
        <v>0</v>
      </c>
      <c r="I2454" s="54" t="s">
        <v>43</v>
      </c>
      <c r="J2454" s="54" t="s">
        <v>60</v>
      </c>
    </row>
    <row r="2455" spans="1:10" ht="12.75" customHeight="1" x14ac:dyDescent="0.35">
      <c r="A2455" s="428" t="s">
        <v>702</v>
      </c>
      <c r="B2455" s="429">
        <v>15</v>
      </c>
      <c r="C2455" s="428" t="s">
        <v>701</v>
      </c>
      <c r="D2455" s="428" t="s">
        <v>6029</v>
      </c>
      <c r="E2455" s="54" t="s">
        <v>6030</v>
      </c>
      <c r="F2455" s="54" t="s">
        <v>1121</v>
      </c>
      <c r="G2455" s="54">
        <v>24</v>
      </c>
      <c r="H2455" s="54">
        <v>0</v>
      </c>
      <c r="I2455" s="54" t="s">
        <v>43</v>
      </c>
      <c r="J2455" s="54" t="s">
        <v>60</v>
      </c>
    </row>
    <row r="2456" spans="1:10" ht="12.75" customHeight="1" x14ac:dyDescent="0.35">
      <c r="A2456" s="428" t="s">
        <v>702</v>
      </c>
      <c r="B2456" s="429">
        <v>16</v>
      </c>
      <c r="C2456" s="428" t="s">
        <v>701</v>
      </c>
      <c r="D2456" s="428" t="s">
        <v>6031</v>
      </c>
      <c r="E2456" s="54" t="s">
        <v>6032</v>
      </c>
      <c r="F2456" s="54" t="s">
        <v>1121</v>
      </c>
      <c r="G2456" s="54">
        <v>10</v>
      </c>
      <c r="H2456" s="54">
        <v>0</v>
      </c>
      <c r="I2456" s="54" t="s">
        <v>43</v>
      </c>
      <c r="J2456" s="54" t="s">
        <v>60</v>
      </c>
    </row>
    <row r="2457" spans="1:10" ht="12.75" customHeight="1" x14ac:dyDescent="0.35">
      <c r="A2457" s="428" t="s">
        <v>702</v>
      </c>
      <c r="B2457" s="429">
        <v>17</v>
      </c>
      <c r="C2457" s="428" t="s">
        <v>701</v>
      </c>
      <c r="D2457" s="428" t="s">
        <v>6033</v>
      </c>
      <c r="E2457" s="54" t="s">
        <v>6034</v>
      </c>
      <c r="F2457" s="54" t="s">
        <v>1121</v>
      </c>
      <c r="G2457" s="54">
        <v>11.5</v>
      </c>
      <c r="H2457" s="54">
        <v>0</v>
      </c>
      <c r="I2457" s="54" t="s">
        <v>43</v>
      </c>
      <c r="J2457" s="54" t="s">
        <v>60</v>
      </c>
    </row>
    <row r="2458" spans="1:10" ht="12.75" customHeight="1" x14ac:dyDescent="0.35">
      <c r="A2458" s="428" t="s">
        <v>702</v>
      </c>
      <c r="B2458" s="429">
        <v>18</v>
      </c>
      <c r="C2458" s="428" t="s">
        <v>701</v>
      </c>
      <c r="D2458" s="428" t="s">
        <v>6035</v>
      </c>
      <c r="E2458" s="54" t="s">
        <v>6036</v>
      </c>
      <c r="F2458" s="54" t="s">
        <v>1121</v>
      </c>
      <c r="G2458" s="54">
        <v>50</v>
      </c>
      <c r="H2458" s="54">
        <v>0</v>
      </c>
      <c r="I2458" s="54" t="s">
        <v>43</v>
      </c>
      <c r="J2458" s="54" t="s">
        <v>60</v>
      </c>
    </row>
    <row r="2459" spans="1:10" ht="12.75" customHeight="1" x14ac:dyDescent="0.35">
      <c r="A2459" s="428" t="s">
        <v>702</v>
      </c>
      <c r="B2459" s="429">
        <v>19</v>
      </c>
      <c r="C2459" s="428" t="s">
        <v>701</v>
      </c>
      <c r="D2459" s="428" t="s">
        <v>6037</v>
      </c>
      <c r="E2459" s="54" t="s">
        <v>6038</v>
      </c>
      <c r="F2459" s="54" t="s">
        <v>1121</v>
      </c>
      <c r="G2459" s="54">
        <v>18.5</v>
      </c>
      <c r="H2459" s="54">
        <v>0</v>
      </c>
      <c r="I2459" s="54" t="s">
        <v>43</v>
      </c>
      <c r="J2459" s="54" t="s">
        <v>60</v>
      </c>
    </row>
    <row r="2460" spans="1:10" ht="12.75" customHeight="1" x14ac:dyDescent="0.35">
      <c r="A2460" s="428" t="s">
        <v>702</v>
      </c>
      <c r="B2460" s="429">
        <v>20</v>
      </c>
      <c r="C2460" s="428" t="s">
        <v>701</v>
      </c>
      <c r="D2460" s="428" t="s">
        <v>6039</v>
      </c>
      <c r="E2460" s="54" t="s">
        <v>6040</v>
      </c>
      <c r="F2460" s="54" t="s">
        <v>1121</v>
      </c>
      <c r="G2460" s="54">
        <v>21</v>
      </c>
      <c r="H2460" s="54">
        <v>0</v>
      </c>
      <c r="I2460" s="54" t="s">
        <v>43</v>
      </c>
      <c r="J2460" s="54" t="s">
        <v>60</v>
      </c>
    </row>
    <row r="2461" spans="1:10" ht="12.75" customHeight="1" x14ac:dyDescent="0.35">
      <c r="A2461" s="428" t="s">
        <v>702</v>
      </c>
      <c r="B2461" s="429">
        <v>21</v>
      </c>
      <c r="C2461" s="428" t="s">
        <v>701</v>
      </c>
      <c r="D2461" s="428" t="s">
        <v>6041</v>
      </c>
      <c r="E2461" s="54" t="s">
        <v>6042</v>
      </c>
      <c r="F2461" s="54" t="s">
        <v>1121</v>
      </c>
      <c r="G2461" s="54">
        <v>19</v>
      </c>
      <c r="H2461" s="54">
        <v>0</v>
      </c>
      <c r="I2461" s="54" t="s">
        <v>43</v>
      </c>
      <c r="J2461" s="54" t="s">
        <v>60</v>
      </c>
    </row>
    <row r="2462" spans="1:10" ht="12.75" customHeight="1" x14ac:dyDescent="0.35">
      <c r="A2462" s="428" t="s">
        <v>702</v>
      </c>
      <c r="B2462" s="429">
        <v>22</v>
      </c>
      <c r="C2462" s="428" t="s">
        <v>701</v>
      </c>
      <c r="D2462" s="428" t="s">
        <v>6043</v>
      </c>
      <c r="E2462" s="54" t="s">
        <v>6044</v>
      </c>
      <c r="F2462" s="54" t="s">
        <v>1121</v>
      </c>
      <c r="G2462" s="54">
        <v>40</v>
      </c>
      <c r="H2462" s="54">
        <v>0</v>
      </c>
      <c r="I2462" s="54" t="s">
        <v>43</v>
      </c>
      <c r="J2462" s="54" t="s">
        <v>60</v>
      </c>
    </row>
    <row r="2463" spans="1:10" ht="12.75" customHeight="1" x14ac:dyDescent="0.35">
      <c r="A2463" s="428" t="s">
        <v>702</v>
      </c>
      <c r="B2463" s="429">
        <v>23</v>
      </c>
      <c r="C2463" s="428" t="s">
        <v>701</v>
      </c>
      <c r="D2463" s="428" t="s">
        <v>6045</v>
      </c>
      <c r="E2463" s="54" t="s">
        <v>6046</v>
      </c>
      <c r="F2463" s="54" t="s">
        <v>1121</v>
      </c>
      <c r="G2463" s="54">
        <v>50.5</v>
      </c>
      <c r="H2463" s="54">
        <v>0</v>
      </c>
      <c r="I2463" s="54" t="s">
        <v>43</v>
      </c>
      <c r="J2463" s="54" t="s">
        <v>60</v>
      </c>
    </row>
    <row r="2464" spans="1:10" ht="12.75" customHeight="1" x14ac:dyDescent="0.35">
      <c r="A2464" s="428" t="s">
        <v>702</v>
      </c>
      <c r="B2464" s="429">
        <v>24</v>
      </c>
      <c r="C2464" s="428" t="s">
        <v>701</v>
      </c>
      <c r="D2464" s="428" t="s">
        <v>6047</v>
      </c>
      <c r="E2464" s="54" t="s">
        <v>6048</v>
      </c>
      <c r="F2464" s="54" t="s">
        <v>1121</v>
      </c>
      <c r="G2464" s="54">
        <v>14</v>
      </c>
      <c r="H2464" s="54">
        <v>0</v>
      </c>
      <c r="I2464" s="54" t="s">
        <v>43</v>
      </c>
      <c r="J2464" s="54" t="s">
        <v>60</v>
      </c>
    </row>
    <row r="2465" spans="1:10" ht="12.75" customHeight="1" x14ac:dyDescent="0.35">
      <c r="A2465" s="428" t="s">
        <v>702</v>
      </c>
      <c r="B2465" s="429">
        <v>25</v>
      </c>
      <c r="C2465" s="428" t="s">
        <v>701</v>
      </c>
      <c r="D2465" s="428" t="s">
        <v>6049</v>
      </c>
      <c r="E2465" s="54" t="s">
        <v>6050</v>
      </c>
      <c r="F2465" s="54" t="s">
        <v>1121</v>
      </c>
      <c r="G2465" s="54">
        <v>10</v>
      </c>
      <c r="H2465" s="54">
        <v>0</v>
      </c>
      <c r="I2465" s="54" t="s">
        <v>43</v>
      </c>
      <c r="J2465" s="54" t="s">
        <v>60</v>
      </c>
    </row>
    <row r="2466" spans="1:10" ht="12.75" customHeight="1" x14ac:dyDescent="0.35">
      <c r="A2466" s="428" t="s">
        <v>702</v>
      </c>
      <c r="B2466" s="429">
        <v>26</v>
      </c>
      <c r="C2466" s="428" t="s">
        <v>701</v>
      </c>
      <c r="D2466" s="428" t="s">
        <v>6051</v>
      </c>
      <c r="E2466" s="54" t="s">
        <v>6052</v>
      </c>
      <c r="F2466" s="54" t="s">
        <v>1121</v>
      </c>
      <c r="G2466" s="54">
        <v>9.5</v>
      </c>
      <c r="H2466" s="54">
        <v>0</v>
      </c>
      <c r="I2466" s="54" t="s">
        <v>43</v>
      </c>
      <c r="J2466" s="54" t="s">
        <v>60</v>
      </c>
    </row>
    <row r="2467" spans="1:10" ht="12.75" customHeight="1" x14ac:dyDescent="0.35">
      <c r="A2467" s="428" t="s">
        <v>702</v>
      </c>
      <c r="B2467" s="429">
        <v>27</v>
      </c>
      <c r="C2467" s="428" t="s">
        <v>701</v>
      </c>
      <c r="D2467" s="428" t="s">
        <v>6053</v>
      </c>
      <c r="E2467" s="54" t="s">
        <v>6054</v>
      </c>
      <c r="F2467" s="54" t="s">
        <v>1121</v>
      </c>
      <c r="G2467" s="54">
        <v>9</v>
      </c>
      <c r="H2467" s="54">
        <v>0</v>
      </c>
      <c r="I2467" s="54" t="s">
        <v>43</v>
      </c>
      <c r="J2467" s="54" t="s">
        <v>60</v>
      </c>
    </row>
    <row r="2468" spans="1:10" ht="12.75" customHeight="1" x14ac:dyDescent="0.35">
      <c r="A2468" s="428" t="s">
        <v>702</v>
      </c>
      <c r="B2468" s="429">
        <v>28</v>
      </c>
      <c r="C2468" s="428" t="s">
        <v>701</v>
      </c>
      <c r="D2468" s="428" t="s">
        <v>6055</v>
      </c>
      <c r="E2468" s="54" t="s">
        <v>6056</v>
      </c>
      <c r="F2468" s="54" t="s">
        <v>1121</v>
      </c>
      <c r="G2468" s="54">
        <v>54</v>
      </c>
      <c r="H2468" s="54">
        <v>0</v>
      </c>
      <c r="I2468" s="54" t="s">
        <v>43</v>
      </c>
      <c r="J2468" s="54" t="s">
        <v>60</v>
      </c>
    </row>
    <row r="2469" spans="1:10" ht="12.75" customHeight="1" x14ac:dyDescent="0.35">
      <c r="A2469" s="428" t="s">
        <v>702</v>
      </c>
      <c r="B2469" s="429">
        <v>29</v>
      </c>
      <c r="C2469" s="428" t="s">
        <v>701</v>
      </c>
      <c r="D2469" s="428" t="s">
        <v>6057</v>
      </c>
      <c r="E2469" s="54" t="s">
        <v>6058</v>
      </c>
      <c r="F2469" s="54" t="s">
        <v>1121</v>
      </c>
      <c r="G2469" s="54">
        <v>43.5</v>
      </c>
      <c r="H2469" s="54">
        <v>0</v>
      </c>
      <c r="I2469" s="54" t="s">
        <v>43</v>
      </c>
      <c r="J2469" s="54" t="s">
        <v>60</v>
      </c>
    </row>
    <row r="2470" spans="1:10" ht="12.75" customHeight="1" x14ac:dyDescent="0.35">
      <c r="A2470" s="428" t="s">
        <v>702</v>
      </c>
      <c r="B2470" s="429">
        <v>30</v>
      </c>
      <c r="C2470" s="428" t="s">
        <v>701</v>
      </c>
      <c r="D2470" s="428" t="s">
        <v>6059</v>
      </c>
      <c r="E2470" s="54" t="s">
        <v>6060</v>
      </c>
      <c r="F2470" s="54" t="s">
        <v>1121</v>
      </c>
      <c r="G2470" s="54">
        <v>9</v>
      </c>
      <c r="H2470" s="54">
        <v>0</v>
      </c>
      <c r="I2470" s="54" t="s">
        <v>43</v>
      </c>
      <c r="J2470" s="54" t="s">
        <v>60</v>
      </c>
    </row>
    <row r="2471" spans="1:10" ht="12.75" customHeight="1" x14ac:dyDescent="0.35">
      <c r="A2471" s="428" t="s">
        <v>702</v>
      </c>
      <c r="B2471" s="429">
        <v>31</v>
      </c>
      <c r="C2471" s="428" t="s">
        <v>701</v>
      </c>
      <c r="D2471" s="428" t="s">
        <v>6061</v>
      </c>
      <c r="E2471" s="54" t="s">
        <v>6062</v>
      </c>
      <c r="F2471" s="54" t="s">
        <v>1121</v>
      </c>
      <c r="G2471" s="54">
        <v>14</v>
      </c>
      <c r="H2471" s="54">
        <v>0</v>
      </c>
      <c r="I2471" s="54" t="s">
        <v>43</v>
      </c>
      <c r="J2471" s="54" t="s">
        <v>60</v>
      </c>
    </row>
    <row r="2472" spans="1:10" ht="12.75" customHeight="1" x14ac:dyDescent="0.35">
      <c r="A2472" s="428" t="s">
        <v>702</v>
      </c>
      <c r="B2472" s="429">
        <v>32</v>
      </c>
      <c r="C2472" s="428" t="s">
        <v>701</v>
      </c>
      <c r="D2472" s="428" t="s">
        <v>6063</v>
      </c>
      <c r="E2472" s="54" t="s">
        <v>1279</v>
      </c>
      <c r="F2472" s="54" t="s">
        <v>1121</v>
      </c>
      <c r="G2472" s="54">
        <v>50</v>
      </c>
      <c r="H2472" s="54">
        <v>0</v>
      </c>
      <c r="I2472" s="54" t="s">
        <v>43</v>
      </c>
      <c r="J2472" s="54" t="s">
        <v>60</v>
      </c>
    </row>
    <row r="2473" spans="1:10" ht="12.75" customHeight="1" x14ac:dyDescent="0.35">
      <c r="A2473" s="428" t="s">
        <v>702</v>
      </c>
      <c r="B2473" s="429">
        <v>33</v>
      </c>
      <c r="C2473" s="428" t="s">
        <v>701</v>
      </c>
      <c r="D2473" s="428" t="s">
        <v>6064</v>
      </c>
      <c r="E2473" s="54" t="s">
        <v>6065</v>
      </c>
      <c r="F2473" s="54" t="s">
        <v>1121</v>
      </c>
      <c r="G2473" s="54">
        <v>10</v>
      </c>
      <c r="H2473" s="54">
        <v>0</v>
      </c>
      <c r="I2473" s="54" t="s">
        <v>43</v>
      </c>
      <c r="J2473" s="54" t="s">
        <v>60</v>
      </c>
    </row>
    <row r="2474" spans="1:10" ht="12.75" customHeight="1" x14ac:dyDescent="0.35">
      <c r="A2474" s="428" t="s">
        <v>702</v>
      </c>
      <c r="B2474" s="429">
        <v>34</v>
      </c>
      <c r="C2474" s="428" t="s">
        <v>701</v>
      </c>
      <c r="D2474" s="428" t="s">
        <v>6066</v>
      </c>
      <c r="E2474" s="54" t="s">
        <v>6067</v>
      </c>
      <c r="F2474" s="54" t="s">
        <v>1121</v>
      </c>
      <c r="G2474" s="54">
        <v>25</v>
      </c>
      <c r="H2474" s="54">
        <v>0</v>
      </c>
      <c r="I2474" s="54" t="s">
        <v>43</v>
      </c>
      <c r="J2474" s="54" t="s">
        <v>60</v>
      </c>
    </row>
    <row r="2475" spans="1:10" ht="12.75" customHeight="1" x14ac:dyDescent="0.35">
      <c r="A2475" s="428" t="s">
        <v>702</v>
      </c>
      <c r="B2475" s="429">
        <v>35</v>
      </c>
      <c r="C2475" s="428" t="s">
        <v>701</v>
      </c>
      <c r="D2475" s="428" t="s">
        <v>6068</v>
      </c>
      <c r="E2475" s="54" t="s">
        <v>6069</v>
      </c>
      <c r="F2475" s="54" t="s">
        <v>1121</v>
      </c>
      <c r="G2475" s="54">
        <v>40</v>
      </c>
      <c r="H2475" s="54">
        <v>0</v>
      </c>
      <c r="I2475" s="54" t="s">
        <v>43</v>
      </c>
      <c r="J2475" s="54" t="s">
        <v>60</v>
      </c>
    </row>
    <row r="2476" spans="1:10" ht="12.75" customHeight="1" x14ac:dyDescent="0.35">
      <c r="A2476" s="428" t="s">
        <v>702</v>
      </c>
      <c r="B2476" s="429">
        <v>36</v>
      </c>
      <c r="C2476" s="428" t="s">
        <v>701</v>
      </c>
      <c r="D2476" s="428" t="s">
        <v>6070</v>
      </c>
      <c r="E2476" s="54" t="s">
        <v>6071</v>
      </c>
      <c r="F2476" s="54" t="s">
        <v>1121</v>
      </c>
      <c r="G2476" s="54">
        <v>7</v>
      </c>
      <c r="H2476" s="54">
        <v>0</v>
      </c>
      <c r="I2476" s="54" t="s">
        <v>43</v>
      </c>
      <c r="J2476" s="54" t="s">
        <v>60</v>
      </c>
    </row>
    <row r="2477" spans="1:10" ht="12.75" customHeight="1" x14ac:dyDescent="0.35">
      <c r="A2477" s="428" t="s">
        <v>702</v>
      </c>
      <c r="B2477" s="429">
        <v>37</v>
      </c>
      <c r="C2477" s="428" t="s">
        <v>701</v>
      </c>
      <c r="D2477" s="428" t="s">
        <v>6072</v>
      </c>
      <c r="E2477" s="54" t="s">
        <v>6073</v>
      </c>
      <c r="F2477" s="54" t="s">
        <v>1121</v>
      </c>
      <c r="G2477" s="54">
        <v>40</v>
      </c>
      <c r="H2477" s="54">
        <v>0</v>
      </c>
      <c r="I2477" s="54" t="s">
        <v>43</v>
      </c>
      <c r="J2477" s="54" t="s">
        <v>60</v>
      </c>
    </row>
    <row r="2478" spans="1:10" ht="12.75" customHeight="1" x14ac:dyDescent="0.35">
      <c r="A2478" s="428" t="s">
        <v>702</v>
      </c>
      <c r="B2478" s="429">
        <v>38</v>
      </c>
      <c r="C2478" s="428" t="s">
        <v>701</v>
      </c>
      <c r="D2478" s="428" t="s">
        <v>6074</v>
      </c>
      <c r="E2478" s="54" t="s">
        <v>6075</v>
      </c>
      <c r="F2478" s="54" t="s">
        <v>1140</v>
      </c>
      <c r="G2478" s="54">
        <v>23</v>
      </c>
      <c r="H2478" s="54">
        <v>0</v>
      </c>
      <c r="I2478" s="54" t="s">
        <v>43</v>
      </c>
      <c r="J2478" s="54" t="s">
        <v>60</v>
      </c>
    </row>
    <row r="2479" spans="1:10" ht="12.75" customHeight="1" x14ac:dyDescent="0.35">
      <c r="A2479" s="428" t="s">
        <v>702</v>
      </c>
      <c r="B2479" s="429">
        <v>39</v>
      </c>
      <c r="C2479" s="428" t="s">
        <v>701</v>
      </c>
      <c r="D2479" s="428" t="s">
        <v>6076</v>
      </c>
      <c r="E2479" s="54" t="s">
        <v>3984</v>
      </c>
      <c r="F2479" s="54" t="s">
        <v>1140</v>
      </c>
      <c r="G2479" s="54">
        <v>23</v>
      </c>
      <c r="H2479" s="54">
        <v>0</v>
      </c>
      <c r="I2479" s="54" t="s">
        <v>43</v>
      </c>
      <c r="J2479" s="54" t="s">
        <v>60</v>
      </c>
    </row>
    <row r="2480" spans="1:10" ht="12.75" customHeight="1" x14ac:dyDescent="0.35">
      <c r="A2480" s="428" t="s">
        <v>702</v>
      </c>
      <c r="B2480" s="429">
        <v>40</v>
      </c>
      <c r="C2480" s="428" t="s">
        <v>701</v>
      </c>
      <c r="D2480" s="428" t="s">
        <v>6077</v>
      </c>
      <c r="E2480" s="54" t="s">
        <v>3986</v>
      </c>
      <c r="F2480" s="54" t="s">
        <v>1140</v>
      </c>
      <c r="G2480" s="54">
        <v>23</v>
      </c>
      <c r="H2480" s="54">
        <v>0</v>
      </c>
      <c r="I2480" s="54" t="s">
        <v>43</v>
      </c>
      <c r="J2480" s="54" t="s">
        <v>60</v>
      </c>
    </row>
    <row r="2481" spans="1:10" ht="12.75" customHeight="1" x14ac:dyDescent="0.35">
      <c r="A2481" s="428" t="s">
        <v>702</v>
      </c>
      <c r="B2481" s="429">
        <v>41</v>
      </c>
      <c r="C2481" s="428" t="s">
        <v>701</v>
      </c>
      <c r="D2481" s="428" t="s">
        <v>6078</v>
      </c>
      <c r="E2481" s="54" t="s">
        <v>6079</v>
      </c>
      <c r="F2481" s="54" t="s">
        <v>1121</v>
      </c>
      <c r="G2481" s="54">
        <v>23</v>
      </c>
      <c r="H2481" s="54">
        <v>0</v>
      </c>
      <c r="I2481" s="54" t="s">
        <v>43</v>
      </c>
      <c r="J2481" s="54" t="s">
        <v>60</v>
      </c>
    </row>
    <row r="2482" spans="1:10" ht="12.75" customHeight="1" x14ac:dyDescent="0.35">
      <c r="A2482" s="428" t="s">
        <v>865</v>
      </c>
      <c r="B2482" s="429">
        <v>1</v>
      </c>
      <c r="C2482" s="428" t="s">
        <v>864</v>
      </c>
      <c r="D2482" s="428" t="s">
        <v>6080</v>
      </c>
      <c r="E2482" s="54" t="s">
        <v>6081</v>
      </c>
      <c r="F2482" s="54" t="s">
        <v>1121</v>
      </c>
      <c r="G2482" s="54">
        <v>30.5</v>
      </c>
      <c r="H2482" s="54">
        <v>0</v>
      </c>
      <c r="I2482" s="54" t="s">
        <v>43</v>
      </c>
      <c r="J2482" s="54" t="s">
        <v>60</v>
      </c>
    </row>
    <row r="2483" spans="1:10" ht="12.75" customHeight="1" x14ac:dyDescent="0.35">
      <c r="A2483" s="428" t="s">
        <v>865</v>
      </c>
      <c r="B2483" s="429">
        <v>2</v>
      </c>
      <c r="C2483" s="428" t="s">
        <v>864</v>
      </c>
      <c r="D2483" s="428" t="s">
        <v>6082</v>
      </c>
      <c r="E2483" s="54" t="s">
        <v>6083</v>
      </c>
      <c r="F2483" s="54" t="s">
        <v>1121</v>
      </c>
      <c r="G2483" s="54">
        <v>20</v>
      </c>
      <c r="H2483" s="54">
        <v>0</v>
      </c>
      <c r="I2483" s="54" t="s">
        <v>43</v>
      </c>
      <c r="J2483" s="54" t="s">
        <v>60</v>
      </c>
    </row>
    <row r="2484" spans="1:10" ht="12.75" customHeight="1" x14ac:dyDescent="0.35">
      <c r="A2484" s="428" t="s">
        <v>865</v>
      </c>
      <c r="B2484" s="429">
        <v>3</v>
      </c>
      <c r="C2484" s="428" t="s">
        <v>864</v>
      </c>
      <c r="D2484" s="428" t="s">
        <v>6084</v>
      </c>
      <c r="E2484" s="54" t="s">
        <v>6085</v>
      </c>
      <c r="F2484" s="54" t="s">
        <v>1121</v>
      </c>
      <c r="G2484" s="54">
        <v>33</v>
      </c>
      <c r="H2484" s="54">
        <v>0</v>
      </c>
      <c r="I2484" s="54" t="s">
        <v>43</v>
      </c>
      <c r="J2484" s="54" t="s">
        <v>60</v>
      </c>
    </row>
    <row r="2485" spans="1:10" ht="12.75" customHeight="1" x14ac:dyDescent="0.35">
      <c r="A2485" s="428" t="s">
        <v>865</v>
      </c>
      <c r="B2485" s="429">
        <v>4</v>
      </c>
      <c r="C2485" s="428" t="s">
        <v>864</v>
      </c>
      <c r="D2485" s="428" t="s">
        <v>6086</v>
      </c>
      <c r="E2485" s="54" t="s">
        <v>6087</v>
      </c>
      <c r="F2485" s="54" t="s">
        <v>1121</v>
      </c>
      <c r="G2485" s="54">
        <v>37</v>
      </c>
      <c r="H2485" s="54">
        <v>31</v>
      </c>
      <c r="I2485" s="54" t="s">
        <v>43</v>
      </c>
      <c r="J2485" s="54" t="s">
        <v>60</v>
      </c>
    </row>
    <row r="2486" spans="1:10" ht="12.75" customHeight="1" x14ac:dyDescent="0.35">
      <c r="A2486" s="428" t="s">
        <v>865</v>
      </c>
      <c r="B2486" s="429">
        <v>5</v>
      </c>
      <c r="C2486" s="428" t="s">
        <v>864</v>
      </c>
      <c r="D2486" s="428" t="s">
        <v>6088</v>
      </c>
      <c r="E2486" s="54" t="s">
        <v>6089</v>
      </c>
      <c r="F2486" s="54" t="s">
        <v>1121</v>
      </c>
      <c r="G2486" s="54">
        <v>52</v>
      </c>
      <c r="H2486" s="54">
        <v>0</v>
      </c>
      <c r="I2486" s="54" t="s">
        <v>43</v>
      </c>
      <c r="J2486" s="54" t="s">
        <v>60</v>
      </c>
    </row>
    <row r="2487" spans="1:10" ht="12.75" customHeight="1" x14ac:dyDescent="0.35">
      <c r="A2487" s="428" t="s">
        <v>865</v>
      </c>
      <c r="B2487" s="429">
        <v>6</v>
      </c>
      <c r="C2487" s="428" t="s">
        <v>864</v>
      </c>
      <c r="D2487" s="428" t="s">
        <v>6090</v>
      </c>
      <c r="E2487" s="54" t="s">
        <v>6091</v>
      </c>
      <c r="F2487" s="54" t="s">
        <v>1121</v>
      </c>
      <c r="G2487" s="54">
        <v>47.999999999999993</v>
      </c>
      <c r="H2487" s="54">
        <v>0</v>
      </c>
      <c r="I2487" s="54" t="s">
        <v>43</v>
      </c>
      <c r="J2487" s="54" t="s">
        <v>60</v>
      </c>
    </row>
    <row r="2488" spans="1:10" ht="12.75" customHeight="1" x14ac:dyDescent="0.35">
      <c r="A2488" s="428" t="s">
        <v>865</v>
      </c>
      <c r="B2488" s="429">
        <v>7</v>
      </c>
      <c r="C2488" s="428" t="s">
        <v>864</v>
      </c>
      <c r="D2488" s="428" t="s">
        <v>6092</v>
      </c>
      <c r="E2488" s="54" t="s">
        <v>6093</v>
      </c>
      <c r="F2488" s="54" t="s">
        <v>1121</v>
      </c>
      <c r="G2488" s="54">
        <v>32</v>
      </c>
      <c r="H2488" s="54">
        <v>0</v>
      </c>
      <c r="I2488" s="54" t="s">
        <v>44</v>
      </c>
      <c r="J2488" s="54" t="s">
        <v>60</v>
      </c>
    </row>
    <row r="2489" spans="1:10" ht="12.75" customHeight="1" x14ac:dyDescent="0.35">
      <c r="A2489" s="428" t="s">
        <v>865</v>
      </c>
      <c r="B2489" s="429">
        <v>8</v>
      </c>
      <c r="C2489" s="428" t="s">
        <v>864</v>
      </c>
      <c r="D2489" s="428" t="s">
        <v>6094</v>
      </c>
      <c r="E2489" s="54" t="s">
        <v>6095</v>
      </c>
      <c r="F2489" s="54" t="s">
        <v>1121</v>
      </c>
      <c r="G2489" s="54">
        <v>19.999999999999996</v>
      </c>
      <c r="H2489" s="54">
        <v>0</v>
      </c>
      <c r="I2489" s="54" t="s">
        <v>44</v>
      </c>
      <c r="J2489" s="54" t="s">
        <v>60</v>
      </c>
    </row>
    <row r="2490" spans="1:10" ht="12.75" customHeight="1" x14ac:dyDescent="0.35">
      <c r="A2490" s="428" t="s">
        <v>865</v>
      </c>
      <c r="B2490" s="429">
        <v>9</v>
      </c>
      <c r="C2490" s="428" t="s">
        <v>864</v>
      </c>
      <c r="D2490" s="428" t="s">
        <v>6096</v>
      </c>
      <c r="E2490" s="54" t="s">
        <v>6097</v>
      </c>
      <c r="F2490" s="54" t="s">
        <v>1121</v>
      </c>
      <c r="G2490" s="54">
        <v>30</v>
      </c>
      <c r="H2490" s="54">
        <v>0</v>
      </c>
      <c r="I2490" s="54" t="s">
        <v>43</v>
      </c>
      <c r="J2490" s="54" t="s">
        <v>60</v>
      </c>
    </row>
    <row r="2491" spans="1:10" ht="12.75" customHeight="1" x14ac:dyDescent="0.35">
      <c r="A2491" s="428" t="s">
        <v>865</v>
      </c>
      <c r="B2491" s="429">
        <v>10</v>
      </c>
      <c r="C2491" s="428" t="s">
        <v>864</v>
      </c>
      <c r="D2491" s="428" t="s">
        <v>6098</v>
      </c>
      <c r="E2491" s="54" t="s">
        <v>6099</v>
      </c>
      <c r="F2491" s="54" t="s">
        <v>1121</v>
      </c>
      <c r="G2491" s="54">
        <v>33</v>
      </c>
      <c r="H2491" s="54">
        <v>0</v>
      </c>
      <c r="I2491" s="54" t="s">
        <v>43</v>
      </c>
      <c r="J2491" s="54" t="s">
        <v>60</v>
      </c>
    </row>
    <row r="2492" spans="1:10" ht="12.75" customHeight="1" x14ac:dyDescent="0.35">
      <c r="A2492" s="428" t="s">
        <v>865</v>
      </c>
      <c r="B2492" s="429">
        <v>11</v>
      </c>
      <c r="C2492" s="428" t="s">
        <v>864</v>
      </c>
      <c r="D2492" s="428" t="s">
        <v>6100</v>
      </c>
      <c r="E2492" s="54" t="s">
        <v>6101</v>
      </c>
      <c r="F2492" s="54" t="s">
        <v>1121</v>
      </c>
      <c r="G2492" s="54">
        <v>37</v>
      </c>
      <c r="H2492" s="54">
        <v>0</v>
      </c>
      <c r="I2492" s="54" t="s">
        <v>43</v>
      </c>
      <c r="J2492" s="54" t="s">
        <v>60</v>
      </c>
    </row>
    <row r="2493" spans="1:10" ht="12.75" customHeight="1" x14ac:dyDescent="0.35">
      <c r="A2493" s="428" t="s">
        <v>865</v>
      </c>
      <c r="B2493" s="429">
        <v>12</v>
      </c>
      <c r="C2493" s="428" t="s">
        <v>864</v>
      </c>
      <c r="D2493" s="428" t="s">
        <v>6102</v>
      </c>
      <c r="E2493" s="54" t="s">
        <v>6103</v>
      </c>
      <c r="F2493" s="54" t="s">
        <v>1121</v>
      </c>
      <c r="G2493" s="54">
        <v>31.5</v>
      </c>
      <c r="H2493" s="54">
        <v>0</v>
      </c>
      <c r="I2493" s="54" t="s">
        <v>44</v>
      </c>
      <c r="J2493" s="54" t="s">
        <v>60</v>
      </c>
    </row>
    <row r="2494" spans="1:10" ht="12.75" customHeight="1" x14ac:dyDescent="0.35">
      <c r="A2494" s="428" t="s">
        <v>865</v>
      </c>
      <c r="B2494" s="429">
        <v>13</v>
      </c>
      <c r="C2494" s="428" t="s">
        <v>864</v>
      </c>
      <c r="D2494" s="428" t="s">
        <v>6104</v>
      </c>
      <c r="E2494" s="54" t="s">
        <v>6105</v>
      </c>
      <c r="F2494" s="54" t="s">
        <v>1121</v>
      </c>
      <c r="G2494" s="54">
        <v>33</v>
      </c>
      <c r="H2494" s="54">
        <v>38</v>
      </c>
      <c r="I2494" s="54" t="s">
        <v>43</v>
      </c>
      <c r="J2494" s="54" t="s">
        <v>60</v>
      </c>
    </row>
    <row r="2495" spans="1:10" ht="12.75" customHeight="1" x14ac:dyDescent="0.35">
      <c r="A2495" s="428" t="s">
        <v>865</v>
      </c>
      <c r="B2495" s="429">
        <v>14</v>
      </c>
      <c r="C2495" s="428" t="s">
        <v>864</v>
      </c>
      <c r="D2495" s="428" t="s">
        <v>6106</v>
      </c>
      <c r="E2495" s="54" t="s">
        <v>6107</v>
      </c>
      <c r="F2495" s="54" t="s">
        <v>1121</v>
      </c>
      <c r="G2495" s="54">
        <v>19.999999999999996</v>
      </c>
      <c r="H2495" s="54">
        <v>0</v>
      </c>
      <c r="I2495" s="54" t="s">
        <v>44</v>
      </c>
      <c r="J2495" s="54" t="s">
        <v>60</v>
      </c>
    </row>
    <row r="2496" spans="1:10" ht="12.75" customHeight="1" x14ac:dyDescent="0.35">
      <c r="A2496" s="428" t="s">
        <v>865</v>
      </c>
      <c r="B2496" s="429">
        <v>15</v>
      </c>
      <c r="C2496" s="428" t="s">
        <v>864</v>
      </c>
      <c r="D2496" s="428" t="s">
        <v>6108</v>
      </c>
      <c r="E2496" s="54" t="s">
        <v>6109</v>
      </c>
      <c r="F2496" s="54" t="s">
        <v>1121</v>
      </c>
      <c r="G2496" s="54">
        <v>30</v>
      </c>
      <c r="H2496" s="54">
        <v>0</v>
      </c>
      <c r="I2496" s="54" t="s">
        <v>44</v>
      </c>
      <c r="J2496" s="54" t="s">
        <v>60</v>
      </c>
    </row>
    <row r="2497" spans="1:10" ht="12.75" customHeight="1" x14ac:dyDescent="0.35">
      <c r="A2497" s="428" t="s">
        <v>865</v>
      </c>
      <c r="B2497" s="429">
        <v>16</v>
      </c>
      <c r="C2497" s="428" t="s">
        <v>864</v>
      </c>
      <c r="D2497" s="428" t="s">
        <v>6110</v>
      </c>
      <c r="E2497" s="54" t="s">
        <v>6111</v>
      </c>
      <c r="F2497" s="54" t="s">
        <v>1121</v>
      </c>
      <c r="G2497" s="54">
        <v>55</v>
      </c>
      <c r="H2497" s="54">
        <v>0</v>
      </c>
      <c r="I2497" s="54" t="s">
        <v>43</v>
      </c>
      <c r="J2497" s="54" t="s">
        <v>60</v>
      </c>
    </row>
    <row r="2498" spans="1:10" ht="12.75" customHeight="1" x14ac:dyDescent="0.35">
      <c r="A2498" s="428" t="s">
        <v>865</v>
      </c>
      <c r="B2498" s="429">
        <v>17</v>
      </c>
      <c r="C2498" s="428" t="s">
        <v>864</v>
      </c>
      <c r="D2498" s="428" t="s">
        <v>6112</v>
      </c>
      <c r="E2498" s="54" t="s">
        <v>6113</v>
      </c>
      <c r="F2498" s="54" t="s">
        <v>1121</v>
      </c>
      <c r="G2498" s="54">
        <v>37</v>
      </c>
      <c r="H2498" s="54">
        <v>0</v>
      </c>
      <c r="I2498" s="54" t="s">
        <v>43</v>
      </c>
      <c r="J2498" s="54" t="s">
        <v>60</v>
      </c>
    </row>
    <row r="2499" spans="1:10" ht="12.75" customHeight="1" x14ac:dyDescent="0.35">
      <c r="A2499" s="428" t="s">
        <v>865</v>
      </c>
      <c r="B2499" s="429">
        <v>18</v>
      </c>
      <c r="C2499" s="428" t="s">
        <v>864</v>
      </c>
      <c r="D2499" s="428" t="s">
        <v>6114</v>
      </c>
      <c r="E2499" s="54" t="s">
        <v>6115</v>
      </c>
      <c r="F2499" s="54" t="s">
        <v>1121</v>
      </c>
      <c r="G2499" s="54">
        <v>56.5</v>
      </c>
      <c r="H2499" s="54">
        <v>0</v>
      </c>
      <c r="I2499" s="54" t="s">
        <v>43</v>
      </c>
      <c r="J2499" s="54" t="s">
        <v>60</v>
      </c>
    </row>
    <row r="2500" spans="1:10" ht="12.75" customHeight="1" x14ac:dyDescent="0.35">
      <c r="A2500" s="428" t="s">
        <v>865</v>
      </c>
      <c r="B2500" s="429">
        <v>19</v>
      </c>
      <c r="C2500" s="428" t="s">
        <v>864</v>
      </c>
      <c r="D2500" s="428" t="s">
        <v>6116</v>
      </c>
      <c r="E2500" s="54" t="s">
        <v>6117</v>
      </c>
      <c r="F2500" s="54" t="s">
        <v>1121</v>
      </c>
      <c r="G2500" s="54">
        <v>37</v>
      </c>
      <c r="H2500" s="54">
        <v>0</v>
      </c>
      <c r="I2500" s="54" t="s">
        <v>43</v>
      </c>
      <c r="J2500" s="54" t="s">
        <v>60</v>
      </c>
    </row>
    <row r="2501" spans="1:10" ht="12.75" customHeight="1" x14ac:dyDescent="0.35">
      <c r="A2501" s="428" t="s">
        <v>865</v>
      </c>
      <c r="B2501" s="429">
        <v>20</v>
      </c>
      <c r="C2501" s="428" t="s">
        <v>864</v>
      </c>
      <c r="D2501" s="428" t="s">
        <v>6118</v>
      </c>
      <c r="E2501" s="54" t="s">
        <v>6119</v>
      </c>
      <c r="F2501" s="54" t="s">
        <v>1121</v>
      </c>
      <c r="G2501" s="54">
        <v>30</v>
      </c>
      <c r="H2501" s="54">
        <v>0</v>
      </c>
      <c r="I2501" s="54" t="s">
        <v>43</v>
      </c>
      <c r="J2501" s="54" t="s">
        <v>60</v>
      </c>
    </row>
    <row r="2502" spans="1:10" ht="12.75" customHeight="1" x14ac:dyDescent="0.35">
      <c r="A2502" s="428" t="s">
        <v>865</v>
      </c>
      <c r="B2502" s="429">
        <v>21</v>
      </c>
      <c r="C2502" s="428" t="s">
        <v>864</v>
      </c>
      <c r="D2502" s="428" t="s">
        <v>6120</v>
      </c>
      <c r="E2502" s="54" t="s">
        <v>6121</v>
      </c>
      <c r="F2502" s="54" t="s">
        <v>1121</v>
      </c>
      <c r="G2502" s="54">
        <v>37</v>
      </c>
      <c r="H2502" s="54">
        <v>0</v>
      </c>
      <c r="I2502" s="54" t="s">
        <v>43</v>
      </c>
      <c r="J2502" s="54" t="s">
        <v>60</v>
      </c>
    </row>
    <row r="2503" spans="1:10" ht="12.75" customHeight="1" x14ac:dyDescent="0.35">
      <c r="A2503" s="428" t="s">
        <v>865</v>
      </c>
      <c r="B2503" s="429">
        <v>22</v>
      </c>
      <c r="C2503" s="428" t="s">
        <v>864</v>
      </c>
      <c r="D2503" s="428" t="s">
        <v>6122</v>
      </c>
      <c r="E2503" s="54" t="s">
        <v>6123</v>
      </c>
      <c r="F2503" s="54" t="s">
        <v>1121</v>
      </c>
      <c r="G2503" s="54">
        <v>52.5</v>
      </c>
      <c r="H2503" s="54">
        <v>0</v>
      </c>
      <c r="I2503" s="54" t="s">
        <v>43</v>
      </c>
      <c r="J2503" s="54" t="s">
        <v>60</v>
      </c>
    </row>
    <row r="2504" spans="1:10" ht="12.75" customHeight="1" x14ac:dyDescent="0.35">
      <c r="A2504" s="428" t="s">
        <v>865</v>
      </c>
      <c r="B2504" s="429">
        <v>23</v>
      </c>
      <c r="C2504" s="428" t="s">
        <v>864</v>
      </c>
      <c r="D2504" s="428" t="s">
        <v>6124</v>
      </c>
      <c r="E2504" s="54" t="s">
        <v>6125</v>
      </c>
      <c r="F2504" s="54" t="s">
        <v>1121</v>
      </c>
      <c r="G2504" s="54">
        <v>30</v>
      </c>
      <c r="H2504" s="54">
        <v>0</v>
      </c>
      <c r="I2504" s="54" t="s">
        <v>44</v>
      </c>
      <c r="J2504" s="54" t="s">
        <v>60</v>
      </c>
    </row>
    <row r="2505" spans="1:10" ht="12.75" customHeight="1" x14ac:dyDescent="0.35">
      <c r="A2505" s="428" t="s">
        <v>865</v>
      </c>
      <c r="B2505" s="429">
        <v>24</v>
      </c>
      <c r="C2505" s="428" t="s">
        <v>864</v>
      </c>
      <c r="D2505" s="428" t="s">
        <v>6126</v>
      </c>
      <c r="E2505" s="54" t="s">
        <v>6127</v>
      </c>
      <c r="F2505" s="54" t="s">
        <v>1121</v>
      </c>
      <c r="G2505" s="54">
        <v>19.999999999999996</v>
      </c>
      <c r="H2505" s="54">
        <v>0</v>
      </c>
      <c r="I2505" s="54" t="s">
        <v>44</v>
      </c>
      <c r="J2505" s="54" t="s">
        <v>60</v>
      </c>
    </row>
    <row r="2506" spans="1:10" ht="12.75" customHeight="1" x14ac:dyDescent="0.35">
      <c r="A2506" s="428" t="s">
        <v>865</v>
      </c>
      <c r="B2506" s="429">
        <v>25</v>
      </c>
      <c r="C2506" s="428" t="s">
        <v>864</v>
      </c>
      <c r="D2506" s="428" t="s">
        <v>6128</v>
      </c>
      <c r="E2506" s="54" t="s">
        <v>6129</v>
      </c>
      <c r="F2506" s="54" t="s">
        <v>1121</v>
      </c>
      <c r="G2506" s="54">
        <v>37</v>
      </c>
      <c r="H2506" s="54">
        <v>0</v>
      </c>
      <c r="I2506" s="54" t="s">
        <v>43</v>
      </c>
      <c r="J2506" s="54" t="s">
        <v>60</v>
      </c>
    </row>
    <row r="2507" spans="1:10" ht="12.75" customHeight="1" x14ac:dyDescent="0.35">
      <c r="A2507" s="428" t="s">
        <v>865</v>
      </c>
      <c r="B2507" s="429">
        <v>26</v>
      </c>
      <c r="C2507" s="428" t="s">
        <v>864</v>
      </c>
      <c r="D2507" s="428" t="s">
        <v>6130</v>
      </c>
      <c r="E2507" s="54" t="s">
        <v>6131</v>
      </c>
      <c r="F2507" s="54" t="s">
        <v>1121</v>
      </c>
      <c r="G2507" s="54">
        <v>24</v>
      </c>
      <c r="H2507" s="54">
        <v>0</v>
      </c>
      <c r="I2507" s="54" t="s">
        <v>44</v>
      </c>
      <c r="J2507" s="54" t="s">
        <v>60</v>
      </c>
    </row>
    <row r="2508" spans="1:10" ht="12.75" customHeight="1" x14ac:dyDescent="0.35">
      <c r="A2508" s="428" t="s">
        <v>865</v>
      </c>
      <c r="B2508" s="429">
        <v>27</v>
      </c>
      <c r="C2508" s="428" t="s">
        <v>864</v>
      </c>
      <c r="D2508" s="428" t="s">
        <v>6132</v>
      </c>
      <c r="E2508" s="54" t="s">
        <v>6133</v>
      </c>
      <c r="F2508" s="54" t="s">
        <v>1121</v>
      </c>
      <c r="G2508" s="54">
        <v>19.999999999999996</v>
      </c>
      <c r="H2508" s="54">
        <v>0</v>
      </c>
      <c r="I2508" s="54" t="s">
        <v>44</v>
      </c>
      <c r="J2508" s="54" t="s">
        <v>60</v>
      </c>
    </row>
    <row r="2509" spans="1:10" ht="12.75" customHeight="1" x14ac:dyDescent="0.35">
      <c r="A2509" s="428" t="s">
        <v>865</v>
      </c>
      <c r="B2509" s="429">
        <v>28</v>
      </c>
      <c r="C2509" s="428" t="s">
        <v>864</v>
      </c>
      <c r="D2509" s="428" t="s">
        <v>6134</v>
      </c>
      <c r="E2509" s="54" t="s">
        <v>6135</v>
      </c>
      <c r="F2509" s="54" t="s">
        <v>1121</v>
      </c>
      <c r="G2509" s="54">
        <v>33</v>
      </c>
      <c r="H2509" s="54">
        <v>0</v>
      </c>
      <c r="I2509" s="54" t="s">
        <v>43</v>
      </c>
      <c r="J2509" s="54" t="s">
        <v>60</v>
      </c>
    </row>
    <row r="2510" spans="1:10" ht="12.75" customHeight="1" x14ac:dyDescent="0.35">
      <c r="A2510" s="428" t="s">
        <v>865</v>
      </c>
      <c r="B2510" s="429">
        <v>29</v>
      </c>
      <c r="C2510" s="428" t="s">
        <v>864</v>
      </c>
      <c r="D2510" s="428" t="s">
        <v>6136</v>
      </c>
      <c r="E2510" s="54" t="s">
        <v>6137</v>
      </c>
      <c r="F2510" s="54" t="s">
        <v>1121</v>
      </c>
      <c r="G2510" s="54">
        <v>37</v>
      </c>
      <c r="H2510" s="54">
        <v>0</v>
      </c>
      <c r="I2510" s="54" t="s">
        <v>43</v>
      </c>
      <c r="J2510" s="54" t="s">
        <v>60</v>
      </c>
    </row>
    <row r="2511" spans="1:10" ht="12.75" customHeight="1" x14ac:dyDescent="0.35">
      <c r="A2511" s="428" t="s">
        <v>865</v>
      </c>
      <c r="B2511" s="429">
        <v>30</v>
      </c>
      <c r="C2511" s="428" t="s">
        <v>864</v>
      </c>
      <c r="D2511" s="428" t="s">
        <v>6138</v>
      </c>
      <c r="E2511" s="54" t="s">
        <v>6139</v>
      </c>
      <c r="F2511" s="54" t="s">
        <v>1121</v>
      </c>
      <c r="G2511" s="54">
        <v>33</v>
      </c>
      <c r="H2511" s="54">
        <v>0</v>
      </c>
      <c r="I2511" s="54" t="s">
        <v>43</v>
      </c>
      <c r="J2511" s="54" t="s">
        <v>60</v>
      </c>
    </row>
    <row r="2512" spans="1:10" ht="12.75" customHeight="1" x14ac:dyDescent="0.35">
      <c r="A2512" s="428" t="s">
        <v>865</v>
      </c>
      <c r="B2512" s="429">
        <v>31</v>
      </c>
      <c r="C2512" s="428" t="s">
        <v>864</v>
      </c>
      <c r="D2512" s="428" t="s">
        <v>6140</v>
      </c>
      <c r="E2512" s="54" t="s">
        <v>6141</v>
      </c>
      <c r="F2512" s="54" t="s">
        <v>1121</v>
      </c>
      <c r="G2512" s="54">
        <v>33</v>
      </c>
      <c r="H2512" s="54">
        <v>0</v>
      </c>
      <c r="I2512" s="54" t="s">
        <v>43</v>
      </c>
      <c r="J2512" s="54" t="s">
        <v>60</v>
      </c>
    </row>
    <row r="2513" spans="1:10" ht="12.75" customHeight="1" x14ac:dyDescent="0.35">
      <c r="A2513" s="428" t="s">
        <v>865</v>
      </c>
      <c r="B2513" s="429">
        <v>32</v>
      </c>
      <c r="C2513" s="428" t="s">
        <v>864</v>
      </c>
      <c r="D2513" s="428" t="s">
        <v>6142</v>
      </c>
      <c r="E2513" s="54" t="s">
        <v>6143</v>
      </c>
      <c r="F2513" s="54" t="s">
        <v>1121</v>
      </c>
      <c r="G2513" s="54">
        <v>50</v>
      </c>
      <c r="H2513" s="54">
        <v>0</v>
      </c>
      <c r="I2513" s="54" t="s">
        <v>43</v>
      </c>
      <c r="J2513" s="54" t="s">
        <v>60</v>
      </c>
    </row>
    <row r="2514" spans="1:10" ht="12.75" customHeight="1" x14ac:dyDescent="0.35">
      <c r="A2514" s="428" t="s">
        <v>865</v>
      </c>
      <c r="B2514" s="429">
        <v>33</v>
      </c>
      <c r="C2514" s="428" t="s">
        <v>864</v>
      </c>
      <c r="D2514" s="428" t="s">
        <v>6144</v>
      </c>
      <c r="E2514" s="54" t="s">
        <v>6145</v>
      </c>
      <c r="F2514" s="54" t="s">
        <v>1121</v>
      </c>
      <c r="G2514" s="54">
        <v>36.5</v>
      </c>
      <c r="H2514" s="54">
        <v>0</v>
      </c>
      <c r="I2514" s="54" t="s">
        <v>43</v>
      </c>
      <c r="J2514" s="54" t="s">
        <v>60</v>
      </c>
    </row>
    <row r="2515" spans="1:10" ht="12.75" customHeight="1" x14ac:dyDescent="0.35">
      <c r="A2515" s="428" t="s">
        <v>865</v>
      </c>
      <c r="B2515" s="429">
        <v>34</v>
      </c>
      <c r="C2515" s="428" t="s">
        <v>864</v>
      </c>
      <c r="D2515" s="428" t="s">
        <v>6146</v>
      </c>
      <c r="E2515" s="54" t="s">
        <v>6147</v>
      </c>
      <c r="F2515" s="54" t="s">
        <v>1121</v>
      </c>
      <c r="G2515" s="54">
        <v>23</v>
      </c>
      <c r="H2515" s="54">
        <v>0</v>
      </c>
      <c r="I2515" s="54" t="s">
        <v>44</v>
      </c>
      <c r="J2515" s="54" t="s">
        <v>60</v>
      </c>
    </row>
    <row r="2516" spans="1:10" ht="12.75" customHeight="1" x14ac:dyDescent="0.35">
      <c r="A2516" s="428" t="s">
        <v>865</v>
      </c>
      <c r="B2516" s="429">
        <v>35</v>
      </c>
      <c r="C2516" s="428" t="s">
        <v>864</v>
      </c>
      <c r="D2516" s="428" t="s">
        <v>6148</v>
      </c>
      <c r="E2516" s="54" t="s">
        <v>6149</v>
      </c>
      <c r="F2516" s="54" t="s">
        <v>1121</v>
      </c>
      <c r="G2516" s="54">
        <v>37</v>
      </c>
      <c r="H2516" s="54">
        <v>0</v>
      </c>
      <c r="I2516" s="54" t="s">
        <v>43</v>
      </c>
      <c r="J2516" s="54" t="s">
        <v>60</v>
      </c>
    </row>
    <row r="2517" spans="1:10" ht="12.75" customHeight="1" x14ac:dyDescent="0.35">
      <c r="A2517" s="428" t="s">
        <v>865</v>
      </c>
      <c r="B2517" s="429">
        <v>36</v>
      </c>
      <c r="C2517" s="428" t="s">
        <v>864</v>
      </c>
      <c r="D2517" s="428" t="s">
        <v>6150</v>
      </c>
      <c r="E2517" s="54" t="s">
        <v>6151</v>
      </c>
      <c r="F2517" s="54" t="s">
        <v>1121</v>
      </c>
      <c r="G2517" s="54">
        <v>40</v>
      </c>
      <c r="H2517" s="54">
        <v>0</v>
      </c>
      <c r="I2517" s="54" t="s">
        <v>43</v>
      </c>
      <c r="J2517" s="54" t="s">
        <v>60</v>
      </c>
    </row>
    <row r="2518" spans="1:10" ht="12.75" customHeight="1" x14ac:dyDescent="0.35">
      <c r="A2518" s="428" t="s">
        <v>865</v>
      </c>
      <c r="B2518" s="429">
        <v>37</v>
      </c>
      <c r="C2518" s="428" t="s">
        <v>864</v>
      </c>
      <c r="D2518" s="428" t="s">
        <v>6152</v>
      </c>
      <c r="E2518" s="54" t="s">
        <v>1271</v>
      </c>
      <c r="F2518" s="54" t="s">
        <v>1121</v>
      </c>
      <c r="G2518" s="54">
        <v>52</v>
      </c>
      <c r="H2518" s="54">
        <v>0</v>
      </c>
      <c r="I2518" s="54" t="s">
        <v>43</v>
      </c>
      <c r="J2518" s="54" t="s">
        <v>60</v>
      </c>
    </row>
    <row r="2519" spans="1:10" ht="12.75" customHeight="1" x14ac:dyDescent="0.35">
      <c r="A2519" s="428" t="s">
        <v>865</v>
      </c>
      <c r="B2519" s="429">
        <v>38</v>
      </c>
      <c r="C2519" s="428" t="s">
        <v>864</v>
      </c>
      <c r="D2519" s="428" t="s">
        <v>6153</v>
      </c>
      <c r="E2519" s="54" t="s">
        <v>6154</v>
      </c>
      <c r="F2519" s="54" t="s">
        <v>1121</v>
      </c>
      <c r="G2519" s="54">
        <v>30</v>
      </c>
      <c r="H2519" s="54">
        <v>0</v>
      </c>
      <c r="I2519" s="54" t="s">
        <v>44</v>
      </c>
      <c r="J2519" s="54" t="s">
        <v>60</v>
      </c>
    </row>
    <row r="2520" spans="1:10" ht="12.75" customHeight="1" x14ac:dyDescent="0.35">
      <c r="A2520" s="428" t="s">
        <v>865</v>
      </c>
      <c r="B2520" s="429">
        <v>39</v>
      </c>
      <c r="C2520" s="428" t="s">
        <v>864</v>
      </c>
      <c r="D2520" s="428" t="s">
        <v>6155</v>
      </c>
      <c r="E2520" s="54" t="s">
        <v>6156</v>
      </c>
      <c r="F2520" s="54" t="s">
        <v>1121</v>
      </c>
      <c r="G2520" s="54">
        <v>52</v>
      </c>
      <c r="H2520" s="54">
        <v>0</v>
      </c>
      <c r="I2520" s="54" t="s">
        <v>43</v>
      </c>
      <c r="J2520" s="54" t="s">
        <v>60</v>
      </c>
    </row>
    <row r="2521" spans="1:10" ht="12.75" customHeight="1" x14ac:dyDescent="0.35">
      <c r="A2521" s="428" t="s">
        <v>865</v>
      </c>
      <c r="B2521" s="429">
        <v>40</v>
      </c>
      <c r="C2521" s="428" t="s">
        <v>864</v>
      </c>
      <c r="D2521" s="428" t="s">
        <v>6157</v>
      </c>
      <c r="E2521" s="54" t="s">
        <v>6158</v>
      </c>
      <c r="F2521" s="54" t="s">
        <v>1121</v>
      </c>
      <c r="G2521" s="54">
        <v>19.999999999999996</v>
      </c>
      <c r="H2521" s="54">
        <v>0</v>
      </c>
      <c r="I2521" s="54" t="s">
        <v>43</v>
      </c>
      <c r="J2521" s="54" t="s">
        <v>60</v>
      </c>
    </row>
    <row r="2522" spans="1:10" ht="12.75" customHeight="1" x14ac:dyDescent="0.35">
      <c r="A2522" s="428" t="s">
        <v>865</v>
      </c>
      <c r="B2522" s="429">
        <v>41</v>
      </c>
      <c r="C2522" s="428" t="s">
        <v>864</v>
      </c>
      <c r="D2522" s="428" t="s">
        <v>6159</v>
      </c>
      <c r="E2522" s="54" t="s">
        <v>6160</v>
      </c>
      <c r="F2522" s="54" t="s">
        <v>1121</v>
      </c>
      <c r="G2522" s="54">
        <v>33.5</v>
      </c>
      <c r="H2522" s="54">
        <v>0</v>
      </c>
      <c r="I2522" s="54" t="s">
        <v>43</v>
      </c>
      <c r="J2522" s="54" t="s">
        <v>60</v>
      </c>
    </row>
    <row r="2523" spans="1:10" ht="12.75" customHeight="1" x14ac:dyDescent="0.35">
      <c r="A2523" s="428" t="s">
        <v>865</v>
      </c>
      <c r="B2523" s="429">
        <v>42</v>
      </c>
      <c r="C2523" s="428" t="s">
        <v>864</v>
      </c>
      <c r="D2523" s="428" t="s">
        <v>6161</v>
      </c>
      <c r="E2523" s="54" t="s">
        <v>6162</v>
      </c>
      <c r="F2523" s="54" t="s">
        <v>1121</v>
      </c>
      <c r="G2523" s="54">
        <v>46.5</v>
      </c>
      <c r="H2523" s="54">
        <v>0</v>
      </c>
      <c r="I2523" s="54" t="s">
        <v>43</v>
      </c>
      <c r="J2523" s="54" t="s">
        <v>60</v>
      </c>
    </row>
    <row r="2524" spans="1:10" ht="12.75" customHeight="1" x14ac:dyDescent="0.35">
      <c r="A2524" s="428" t="s">
        <v>865</v>
      </c>
      <c r="B2524" s="429">
        <v>43</v>
      </c>
      <c r="C2524" s="428" t="s">
        <v>864</v>
      </c>
      <c r="D2524" s="428" t="s">
        <v>6163</v>
      </c>
      <c r="E2524" s="54" t="s">
        <v>6164</v>
      </c>
      <c r="F2524" s="54" t="s">
        <v>1121</v>
      </c>
      <c r="G2524" s="54">
        <v>33</v>
      </c>
      <c r="H2524" s="54">
        <v>0</v>
      </c>
      <c r="I2524" s="54" t="s">
        <v>43</v>
      </c>
      <c r="J2524" s="54" t="s">
        <v>60</v>
      </c>
    </row>
    <row r="2525" spans="1:10" ht="12.75" customHeight="1" x14ac:dyDescent="0.35">
      <c r="A2525" s="428" t="s">
        <v>865</v>
      </c>
      <c r="B2525" s="429">
        <v>44</v>
      </c>
      <c r="C2525" s="428" t="s">
        <v>864</v>
      </c>
      <c r="D2525" s="428" t="s">
        <v>6165</v>
      </c>
      <c r="E2525" s="54" t="s">
        <v>6166</v>
      </c>
      <c r="F2525" s="54" t="s">
        <v>1121</v>
      </c>
      <c r="G2525" s="54">
        <v>55</v>
      </c>
      <c r="H2525" s="54">
        <v>0</v>
      </c>
      <c r="I2525" s="54" t="s">
        <v>43</v>
      </c>
      <c r="J2525" s="54" t="s">
        <v>60</v>
      </c>
    </row>
    <row r="2526" spans="1:10" ht="12.75" customHeight="1" x14ac:dyDescent="0.35">
      <c r="A2526" s="428" t="s">
        <v>865</v>
      </c>
      <c r="B2526" s="429">
        <v>45</v>
      </c>
      <c r="C2526" s="428" t="s">
        <v>864</v>
      </c>
      <c r="D2526" s="428" t="s">
        <v>6167</v>
      </c>
      <c r="E2526" s="54" t="s">
        <v>6168</v>
      </c>
      <c r="F2526" s="54" t="s">
        <v>1121</v>
      </c>
      <c r="G2526" s="54">
        <v>19.999999999999996</v>
      </c>
      <c r="H2526" s="54">
        <v>0</v>
      </c>
      <c r="I2526" s="54" t="s">
        <v>44</v>
      </c>
      <c r="J2526" s="54" t="s">
        <v>60</v>
      </c>
    </row>
    <row r="2527" spans="1:10" ht="12.75" customHeight="1" x14ac:dyDescent="0.35">
      <c r="A2527" s="428" t="s">
        <v>865</v>
      </c>
      <c r="B2527" s="429">
        <v>46</v>
      </c>
      <c r="C2527" s="428" t="s">
        <v>864</v>
      </c>
      <c r="D2527" s="428" t="s">
        <v>6169</v>
      </c>
      <c r="E2527" s="54" t="s">
        <v>6170</v>
      </c>
      <c r="F2527" s="54" t="s">
        <v>1121</v>
      </c>
      <c r="G2527" s="54">
        <v>60.999999999999986</v>
      </c>
      <c r="H2527" s="54">
        <v>0</v>
      </c>
      <c r="I2527" s="54" t="s">
        <v>43</v>
      </c>
      <c r="J2527" s="54" t="s">
        <v>60</v>
      </c>
    </row>
    <row r="2528" spans="1:10" ht="12.75" customHeight="1" x14ac:dyDescent="0.35">
      <c r="A2528" s="428" t="s">
        <v>865</v>
      </c>
      <c r="B2528" s="429">
        <v>47</v>
      </c>
      <c r="C2528" s="428" t="s">
        <v>864</v>
      </c>
      <c r="D2528" s="428" t="s">
        <v>6171</v>
      </c>
      <c r="E2528" s="54" t="s">
        <v>6172</v>
      </c>
      <c r="F2528" s="54" t="s">
        <v>1121</v>
      </c>
      <c r="G2528" s="54">
        <v>19.999999999999996</v>
      </c>
      <c r="H2528" s="54">
        <v>0</v>
      </c>
      <c r="I2528" s="54" t="s">
        <v>44</v>
      </c>
      <c r="J2528" s="54" t="s">
        <v>60</v>
      </c>
    </row>
    <row r="2529" spans="1:10" ht="12.75" customHeight="1" x14ac:dyDescent="0.35">
      <c r="A2529" s="428" t="s">
        <v>865</v>
      </c>
      <c r="B2529" s="429">
        <v>48</v>
      </c>
      <c r="C2529" s="428" t="s">
        <v>864</v>
      </c>
      <c r="D2529" s="428" t="s">
        <v>6173</v>
      </c>
      <c r="E2529" s="54" t="s">
        <v>6174</v>
      </c>
      <c r="F2529" s="54" t="s">
        <v>1121</v>
      </c>
      <c r="G2529" s="54">
        <v>30</v>
      </c>
      <c r="H2529" s="54">
        <v>0</v>
      </c>
      <c r="I2529" s="54" t="s">
        <v>43</v>
      </c>
      <c r="J2529" s="54" t="s">
        <v>60</v>
      </c>
    </row>
    <row r="2530" spans="1:10" ht="12.75" customHeight="1" x14ac:dyDescent="0.35">
      <c r="A2530" s="428" t="s">
        <v>763</v>
      </c>
      <c r="B2530" s="429">
        <v>1</v>
      </c>
      <c r="C2530" s="428" t="s">
        <v>762</v>
      </c>
      <c r="D2530" s="428" t="s">
        <v>6175</v>
      </c>
      <c r="E2530" s="54" t="s">
        <v>6176</v>
      </c>
      <c r="F2530" s="54" t="s">
        <v>1121</v>
      </c>
      <c r="G2530" s="54">
        <v>55</v>
      </c>
      <c r="H2530" s="54">
        <v>0</v>
      </c>
      <c r="I2530" s="54" t="s">
        <v>43</v>
      </c>
      <c r="J2530" s="54" t="s">
        <v>60</v>
      </c>
    </row>
    <row r="2531" spans="1:10" ht="12.75" customHeight="1" x14ac:dyDescent="0.35">
      <c r="A2531" s="428" t="s">
        <v>763</v>
      </c>
      <c r="B2531" s="429">
        <v>2</v>
      </c>
      <c r="C2531" s="428" t="s">
        <v>762</v>
      </c>
      <c r="D2531" s="428" t="s">
        <v>6177</v>
      </c>
      <c r="E2531" s="54" t="s">
        <v>6178</v>
      </c>
      <c r="F2531" s="54" t="s">
        <v>1121</v>
      </c>
      <c r="G2531" s="54">
        <v>10</v>
      </c>
      <c r="H2531" s="54">
        <v>0</v>
      </c>
      <c r="I2531" s="54" t="s">
        <v>43</v>
      </c>
      <c r="J2531" s="54" t="s">
        <v>60</v>
      </c>
    </row>
    <row r="2532" spans="1:10" ht="12.75" customHeight="1" x14ac:dyDescent="0.35">
      <c r="A2532" s="428" t="s">
        <v>763</v>
      </c>
      <c r="B2532" s="429">
        <v>3</v>
      </c>
      <c r="C2532" s="428" t="s">
        <v>762</v>
      </c>
      <c r="D2532" s="428" t="s">
        <v>6179</v>
      </c>
      <c r="E2532" s="54" t="s">
        <v>6180</v>
      </c>
      <c r="F2532" s="54" t="s">
        <v>1121</v>
      </c>
      <c r="G2532" s="54">
        <v>25</v>
      </c>
      <c r="H2532" s="54">
        <v>0</v>
      </c>
      <c r="I2532" s="54" t="s">
        <v>43</v>
      </c>
      <c r="J2532" s="54" t="s">
        <v>60</v>
      </c>
    </row>
    <row r="2533" spans="1:10" ht="12.75" customHeight="1" x14ac:dyDescent="0.35">
      <c r="A2533" s="428" t="s">
        <v>763</v>
      </c>
      <c r="B2533" s="429">
        <v>4</v>
      </c>
      <c r="C2533" s="428" t="s">
        <v>762</v>
      </c>
      <c r="D2533" s="428" t="s">
        <v>6181</v>
      </c>
      <c r="E2533" s="54" t="s">
        <v>6182</v>
      </c>
      <c r="F2533" s="54" t="s">
        <v>1121</v>
      </c>
      <c r="G2533" s="54">
        <v>0</v>
      </c>
      <c r="H2533" s="54">
        <v>0</v>
      </c>
      <c r="I2533" s="54" t="s">
        <v>43</v>
      </c>
      <c r="J2533" s="54" t="s">
        <v>60</v>
      </c>
    </row>
    <row r="2534" spans="1:10" ht="12.75" customHeight="1" x14ac:dyDescent="0.35">
      <c r="A2534" s="428" t="s">
        <v>763</v>
      </c>
      <c r="B2534" s="429">
        <v>5</v>
      </c>
      <c r="C2534" s="428" t="s">
        <v>762</v>
      </c>
      <c r="D2534" s="428" t="s">
        <v>6183</v>
      </c>
      <c r="E2534" s="54" t="s">
        <v>6184</v>
      </c>
      <c r="F2534" s="54" t="s">
        <v>1121</v>
      </c>
      <c r="G2534" s="54">
        <v>9.5</v>
      </c>
      <c r="H2534" s="54">
        <v>0</v>
      </c>
      <c r="I2534" s="54" t="s">
        <v>43</v>
      </c>
      <c r="J2534" s="54" t="s">
        <v>60</v>
      </c>
    </row>
    <row r="2535" spans="1:10" ht="12.75" customHeight="1" x14ac:dyDescent="0.35">
      <c r="A2535" s="428" t="s">
        <v>763</v>
      </c>
      <c r="B2535" s="429">
        <v>6</v>
      </c>
      <c r="C2535" s="428" t="s">
        <v>762</v>
      </c>
      <c r="D2535" s="428" t="s">
        <v>6185</v>
      </c>
      <c r="E2535" s="54" t="s">
        <v>6186</v>
      </c>
      <c r="F2535" s="54" t="s">
        <v>1121</v>
      </c>
      <c r="G2535" s="54">
        <v>4</v>
      </c>
      <c r="H2535" s="54">
        <v>0</v>
      </c>
      <c r="I2535" s="54" t="s">
        <v>44</v>
      </c>
      <c r="J2535" s="54" t="s">
        <v>61</v>
      </c>
    </row>
    <row r="2536" spans="1:10" ht="12.75" customHeight="1" x14ac:dyDescent="0.35">
      <c r="A2536" s="428" t="s">
        <v>763</v>
      </c>
      <c r="B2536" s="429">
        <v>7</v>
      </c>
      <c r="C2536" s="428" t="s">
        <v>762</v>
      </c>
      <c r="D2536" s="428" t="s">
        <v>6187</v>
      </c>
      <c r="E2536" s="54" t="s">
        <v>6188</v>
      </c>
      <c r="F2536" s="54" t="s">
        <v>1121</v>
      </c>
      <c r="G2536" s="54">
        <v>22</v>
      </c>
      <c r="H2536" s="54">
        <v>24.5</v>
      </c>
      <c r="I2536" s="54" t="s">
        <v>43</v>
      </c>
      <c r="J2536" s="54" t="s">
        <v>60</v>
      </c>
    </row>
    <row r="2537" spans="1:10" ht="12.75" customHeight="1" x14ac:dyDescent="0.35">
      <c r="A2537" s="428" t="s">
        <v>763</v>
      </c>
      <c r="B2537" s="429">
        <v>8</v>
      </c>
      <c r="C2537" s="428" t="s">
        <v>762</v>
      </c>
      <c r="D2537" s="428" t="s">
        <v>6189</v>
      </c>
      <c r="E2537" s="54" t="s">
        <v>6190</v>
      </c>
      <c r="F2537" s="54" t="s">
        <v>1121</v>
      </c>
      <c r="G2537" s="54">
        <v>14</v>
      </c>
      <c r="H2537" s="54">
        <v>0</v>
      </c>
      <c r="I2537" s="54" t="s">
        <v>43</v>
      </c>
      <c r="J2537" s="54" t="s">
        <v>60</v>
      </c>
    </row>
    <row r="2538" spans="1:10" ht="12.75" customHeight="1" x14ac:dyDescent="0.35">
      <c r="A2538" s="428" t="s">
        <v>763</v>
      </c>
      <c r="B2538" s="429">
        <v>9</v>
      </c>
      <c r="C2538" s="428" t="s">
        <v>762</v>
      </c>
      <c r="D2538" s="428" t="s">
        <v>6191</v>
      </c>
      <c r="E2538" s="54" t="s">
        <v>1169</v>
      </c>
      <c r="F2538" s="54" t="s">
        <v>1121</v>
      </c>
      <c r="G2538" s="54">
        <v>55</v>
      </c>
      <c r="H2538" s="54">
        <v>0</v>
      </c>
      <c r="I2538" s="54" t="s">
        <v>43</v>
      </c>
      <c r="J2538" s="54" t="s">
        <v>60</v>
      </c>
    </row>
    <row r="2539" spans="1:10" ht="12.75" customHeight="1" x14ac:dyDescent="0.35">
      <c r="A2539" s="428" t="s">
        <v>763</v>
      </c>
      <c r="B2539" s="429">
        <v>10</v>
      </c>
      <c r="C2539" s="428" t="s">
        <v>762</v>
      </c>
      <c r="D2539" s="428" t="s">
        <v>6192</v>
      </c>
      <c r="E2539" s="54" t="s">
        <v>6193</v>
      </c>
      <c r="F2539" s="54" t="s">
        <v>1121</v>
      </c>
      <c r="G2539" s="54">
        <v>18</v>
      </c>
      <c r="H2539" s="54">
        <v>0</v>
      </c>
      <c r="I2539" s="54" t="s">
        <v>43</v>
      </c>
      <c r="J2539" s="54" t="s">
        <v>60</v>
      </c>
    </row>
    <row r="2540" spans="1:10" ht="12.75" customHeight="1" x14ac:dyDescent="0.35">
      <c r="A2540" s="428" t="s">
        <v>763</v>
      </c>
      <c r="B2540" s="429">
        <v>11</v>
      </c>
      <c r="C2540" s="428" t="s">
        <v>762</v>
      </c>
      <c r="D2540" s="428" t="s">
        <v>6194</v>
      </c>
      <c r="E2540" s="54" t="s">
        <v>6195</v>
      </c>
      <c r="F2540" s="54" t="s">
        <v>1121</v>
      </c>
      <c r="G2540" s="54">
        <v>19</v>
      </c>
      <c r="H2540" s="54">
        <v>0</v>
      </c>
      <c r="I2540" s="54" t="s">
        <v>43</v>
      </c>
      <c r="J2540" s="54" t="s">
        <v>60</v>
      </c>
    </row>
    <row r="2541" spans="1:10" ht="12.75" customHeight="1" x14ac:dyDescent="0.35">
      <c r="A2541" s="428" t="s">
        <v>763</v>
      </c>
      <c r="B2541" s="429">
        <v>12</v>
      </c>
      <c r="C2541" s="428" t="s">
        <v>762</v>
      </c>
      <c r="D2541" s="428" t="s">
        <v>6196</v>
      </c>
      <c r="E2541" s="54" t="s">
        <v>6197</v>
      </c>
      <c r="F2541" s="54" t="s">
        <v>1121</v>
      </c>
      <c r="G2541" s="54">
        <v>15</v>
      </c>
      <c r="H2541" s="54">
        <v>0</v>
      </c>
      <c r="I2541" s="54" t="s">
        <v>43</v>
      </c>
      <c r="J2541" s="54" t="s">
        <v>60</v>
      </c>
    </row>
    <row r="2542" spans="1:10" ht="12.75" customHeight="1" x14ac:dyDescent="0.35">
      <c r="A2542" s="428" t="s">
        <v>763</v>
      </c>
      <c r="B2542" s="429">
        <v>13</v>
      </c>
      <c r="C2542" s="428" t="s">
        <v>762</v>
      </c>
      <c r="D2542" s="428" t="s">
        <v>6198</v>
      </c>
      <c r="E2542" s="54" t="s">
        <v>6199</v>
      </c>
      <c r="F2542" s="54" t="s">
        <v>1121</v>
      </c>
      <c r="G2542" s="54">
        <v>14</v>
      </c>
      <c r="H2542" s="54">
        <v>0</v>
      </c>
      <c r="I2542" s="54" t="s">
        <v>43</v>
      </c>
      <c r="J2542" s="54" t="s">
        <v>60</v>
      </c>
    </row>
    <row r="2543" spans="1:10" ht="12.75" customHeight="1" x14ac:dyDescent="0.35">
      <c r="A2543" s="428" t="s">
        <v>763</v>
      </c>
      <c r="B2543" s="429">
        <v>14</v>
      </c>
      <c r="C2543" s="428" t="s">
        <v>762</v>
      </c>
      <c r="D2543" s="428" t="s">
        <v>6200</v>
      </c>
      <c r="E2543" s="54" t="s">
        <v>6201</v>
      </c>
      <c r="F2543" s="54" t="s">
        <v>1121</v>
      </c>
      <c r="G2543" s="54">
        <v>8</v>
      </c>
      <c r="H2543" s="54">
        <v>0</v>
      </c>
      <c r="I2543" s="54" t="s">
        <v>44</v>
      </c>
      <c r="J2543" s="54" t="s">
        <v>61</v>
      </c>
    </row>
    <row r="2544" spans="1:10" ht="12.75" customHeight="1" x14ac:dyDescent="0.35">
      <c r="A2544" s="428" t="s">
        <v>763</v>
      </c>
      <c r="B2544" s="429">
        <v>15</v>
      </c>
      <c r="C2544" s="428" t="s">
        <v>762</v>
      </c>
      <c r="D2544" s="428" t="s">
        <v>6202</v>
      </c>
      <c r="E2544" s="54" t="s">
        <v>6203</v>
      </c>
      <c r="F2544" s="54" t="s">
        <v>1121</v>
      </c>
      <c r="G2544" s="54">
        <v>8</v>
      </c>
      <c r="H2544" s="54">
        <v>0</v>
      </c>
      <c r="I2544" s="54" t="s">
        <v>43</v>
      </c>
      <c r="J2544" s="54" t="s">
        <v>60</v>
      </c>
    </row>
    <row r="2545" spans="1:10" ht="12.75" customHeight="1" x14ac:dyDescent="0.35">
      <c r="A2545" s="428" t="s">
        <v>763</v>
      </c>
      <c r="B2545" s="429">
        <v>16</v>
      </c>
      <c r="C2545" s="428" t="s">
        <v>762</v>
      </c>
      <c r="D2545" s="428" t="s">
        <v>6204</v>
      </c>
      <c r="E2545" s="54" t="s">
        <v>6205</v>
      </c>
      <c r="F2545" s="54" t="s">
        <v>1121</v>
      </c>
      <c r="G2545" s="54">
        <v>9</v>
      </c>
      <c r="H2545" s="54">
        <v>33.5</v>
      </c>
      <c r="I2545" s="54" t="s">
        <v>43</v>
      </c>
      <c r="J2545" s="54" t="s">
        <v>60</v>
      </c>
    </row>
    <row r="2546" spans="1:10" ht="12.75" customHeight="1" x14ac:dyDescent="0.35">
      <c r="A2546" s="428" t="s">
        <v>763</v>
      </c>
      <c r="B2546" s="429">
        <v>17</v>
      </c>
      <c r="C2546" s="428" t="s">
        <v>762</v>
      </c>
      <c r="D2546" s="428" t="s">
        <v>6206</v>
      </c>
      <c r="E2546" s="54" t="s">
        <v>6207</v>
      </c>
      <c r="F2546" s="54" t="s">
        <v>1121</v>
      </c>
      <c r="G2546" s="54">
        <v>9.5</v>
      </c>
      <c r="H2546" s="54">
        <v>0</v>
      </c>
      <c r="I2546" s="54" t="s">
        <v>43</v>
      </c>
      <c r="J2546" s="54" t="s">
        <v>60</v>
      </c>
    </row>
    <row r="2547" spans="1:10" ht="12.75" customHeight="1" x14ac:dyDescent="0.35">
      <c r="A2547" s="428" t="s">
        <v>763</v>
      </c>
      <c r="B2547" s="429">
        <v>18</v>
      </c>
      <c r="C2547" s="428" t="s">
        <v>762</v>
      </c>
      <c r="D2547" s="428" t="s">
        <v>6208</v>
      </c>
      <c r="E2547" s="54" t="s">
        <v>6209</v>
      </c>
      <c r="F2547" s="54" t="s">
        <v>1121</v>
      </c>
      <c r="G2547" s="54">
        <v>55</v>
      </c>
      <c r="H2547" s="54">
        <v>0</v>
      </c>
      <c r="I2547" s="54" t="s">
        <v>43</v>
      </c>
      <c r="J2547" s="54" t="s">
        <v>60</v>
      </c>
    </row>
    <row r="2548" spans="1:10" ht="12.75" customHeight="1" x14ac:dyDescent="0.35">
      <c r="A2548" s="428" t="s">
        <v>763</v>
      </c>
      <c r="B2548" s="429">
        <v>19</v>
      </c>
      <c r="C2548" s="428" t="s">
        <v>762</v>
      </c>
      <c r="D2548" s="428" t="s">
        <v>6210</v>
      </c>
      <c r="E2548" s="54" t="s">
        <v>6211</v>
      </c>
      <c r="F2548" s="54" t="s">
        <v>1140</v>
      </c>
      <c r="G2548" s="54">
        <v>25.5</v>
      </c>
      <c r="H2548" s="54">
        <v>0</v>
      </c>
      <c r="I2548" s="54" t="s">
        <v>43</v>
      </c>
      <c r="J2548" s="54" t="s">
        <v>60</v>
      </c>
    </row>
    <row r="2549" spans="1:10" ht="12.75" customHeight="1" x14ac:dyDescent="0.35">
      <c r="A2549" s="428" t="s">
        <v>763</v>
      </c>
      <c r="B2549" s="429">
        <v>20</v>
      </c>
      <c r="C2549" s="428" t="s">
        <v>762</v>
      </c>
      <c r="D2549" s="428" t="s">
        <v>6212</v>
      </c>
      <c r="E2549" s="54" t="s">
        <v>6213</v>
      </c>
      <c r="F2549" s="54" t="s">
        <v>1140</v>
      </c>
      <c r="G2549" s="54">
        <v>24.5</v>
      </c>
      <c r="H2549" s="54">
        <v>0</v>
      </c>
      <c r="I2549" s="54" t="s">
        <v>43</v>
      </c>
      <c r="J2549" s="54" t="s">
        <v>60</v>
      </c>
    </row>
    <row r="2550" spans="1:10" ht="12.75" customHeight="1" x14ac:dyDescent="0.35">
      <c r="A2550" s="428" t="s">
        <v>763</v>
      </c>
      <c r="B2550" s="429">
        <v>21</v>
      </c>
      <c r="C2550" s="428" t="s">
        <v>762</v>
      </c>
      <c r="D2550" s="428" t="s">
        <v>6214</v>
      </c>
      <c r="E2550" s="54" t="s">
        <v>6215</v>
      </c>
      <c r="F2550" s="54" t="s">
        <v>1140</v>
      </c>
      <c r="G2550" s="54">
        <v>24.5</v>
      </c>
      <c r="H2550" s="54">
        <v>0</v>
      </c>
      <c r="I2550" s="54" t="s">
        <v>43</v>
      </c>
      <c r="J2550" s="54" t="s">
        <v>60</v>
      </c>
    </row>
    <row r="2551" spans="1:10" ht="12.75" customHeight="1" x14ac:dyDescent="0.35">
      <c r="A2551" s="428" t="s">
        <v>1047</v>
      </c>
      <c r="B2551" s="429">
        <v>1</v>
      </c>
      <c r="C2551" s="428" t="s">
        <v>1046</v>
      </c>
      <c r="D2551" s="428" t="s">
        <v>6216</v>
      </c>
      <c r="E2551" s="54" t="s">
        <v>6217</v>
      </c>
      <c r="F2551" s="54" t="s">
        <v>1121</v>
      </c>
      <c r="G2551" s="54">
        <v>36</v>
      </c>
      <c r="H2551" s="54">
        <v>0</v>
      </c>
      <c r="I2551" s="54" t="s">
        <v>43</v>
      </c>
      <c r="J2551" s="54" t="s">
        <v>60</v>
      </c>
    </row>
    <row r="2552" spans="1:10" ht="12.75" customHeight="1" x14ac:dyDescent="0.35">
      <c r="A2552" s="428" t="s">
        <v>1047</v>
      </c>
      <c r="B2552" s="429">
        <v>2</v>
      </c>
      <c r="C2552" s="428" t="s">
        <v>1046</v>
      </c>
      <c r="D2552" s="428" t="s">
        <v>6218</v>
      </c>
      <c r="E2552" s="54" t="s">
        <v>6219</v>
      </c>
      <c r="F2552" s="54" t="s">
        <v>1121</v>
      </c>
      <c r="G2552" s="54">
        <v>48</v>
      </c>
      <c r="H2552" s="54">
        <v>0</v>
      </c>
      <c r="I2552" s="54" t="s">
        <v>43</v>
      </c>
      <c r="J2552" s="54" t="s">
        <v>60</v>
      </c>
    </row>
    <row r="2553" spans="1:10" ht="12.75" customHeight="1" x14ac:dyDescent="0.35">
      <c r="A2553" s="428" t="s">
        <v>1047</v>
      </c>
      <c r="B2553" s="429">
        <v>3</v>
      </c>
      <c r="C2553" s="428" t="s">
        <v>1046</v>
      </c>
      <c r="D2553" s="428" t="s">
        <v>6220</v>
      </c>
      <c r="E2553" s="54" t="s">
        <v>2084</v>
      </c>
      <c r="F2553" s="54" t="s">
        <v>1121</v>
      </c>
      <c r="G2553" s="54">
        <v>44</v>
      </c>
      <c r="H2553" s="54">
        <v>0</v>
      </c>
      <c r="I2553" s="54" t="s">
        <v>43</v>
      </c>
      <c r="J2553" s="54" t="s">
        <v>60</v>
      </c>
    </row>
    <row r="2554" spans="1:10" ht="12.75" customHeight="1" x14ac:dyDescent="0.35">
      <c r="A2554" s="428" t="s">
        <v>1047</v>
      </c>
      <c r="B2554" s="429">
        <v>4</v>
      </c>
      <c r="C2554" s="428" t="s">
        <v>1046</v>
      </c>
      <c r="D2554" s="428" t="s">
        <v>6221</v>
      </c>
      <c r="E2554" s="54" t="s">
        <v>6222</v>
      </c>
      <c r="F2554" s="54" t="s">
        <v>1121</v>
      </c>
      <c r="G2554" s="54">
        <v>28</v>
      </c>
      <c r="H2554" s="54">
        <v>0</v>
      </c>
      <c r="I2554" s="54" t="s">
        <v>43</v>
      </c>
      <c r="J2554" s="54" t="s">
        <v>60</v>
      </c>
    </row>
    <row r="2555" spans="1:10" ht="12.75" customHeight="1" x14ac:dyDescent="0.35">
      <c r="A2555" s="428" t="s">
        <v>1047</v>
      </c>
      <c r="B2555" s="429">
        <v>5</v>
      </c>
      <c r="C2555" s="428" t="s">
        <v>1046</v>
      </c>
      <c r="D2555" s="428" t="s">
        <v>6223</v>
      </c>
      <c r="E2555" s="54" t="s">
        <v>6224</v>
      </c>
      <c r="F2555" s="54" t="s">
        <v>1121</v>
      </c>
      <c r="G2555" s="54">
        <v>49.25</v>
      </c>
      <c r="H2555" s="54">
        <v>0</v>
      </c>
      <c r="I2555" s="54" t="s">
        <v>43</v>
      </c>
      <c r="J2555" s="54" t="s">
        <v>60</v>
      </c>
    </row>
    <row r="2556" spans="1:10" ht="12.75" customHeight="1" x14ac:dyDescent="0.35">
      <c r="A2556" s="428" t="s">
        <v>1047</v>
      </c>
      <c r="B2556" s="429">
        <v>6</v>
      </c>
      <c r="C2556" s="428" t="s">
        <v>1046</v>
      </c>
      <c r="D2556" s="428" t="s">
        <v>6225</v>
      </c>
      <c r="E2556" s="54" t="s">
        <v>1291</v>
      </c>
      <c r="F2556" s="54" t="s">
        <v>1121</v>
      </c>
      <c r="G2556" s="54">
        <v>45</v>
      </c>
      <c r="H2556" s="54">
        <v>0</v>
      </c>
      <c r="I2556" s="54" t="s">
        <v>43</v>
      </c>
      <c r="J2556" s="54" t="s">
        <v>60</v>
      </c>
    </row>
    <row r="2557" spans="1:10" ht="12.75" customHeight="1" x14ac:dyDescent="0.35">
      <c r="A2557" s="428" t="s">
        <v>885</v>
      </c>
      <c r="B2557" s="429">
        <v>1</v>
      </c>
      <c r="C2557" s="428" t="s">
        <v>884</v>
      </c>
      <c r="D2557" s="428" t="s">
        <v>6226</v>
      </c>
      <c r="E2557" s="54" t="s">
        <v>6227</v>
      </c>
      <c r="F2557" s="54" t="s">
        <v>1121</v>
      </c>
      <c r="G2557" s="54">
        <v>28</v>
      </c>
      <c r="H2557" s="54">
        <v>0</v>
      </c>
      <c r="I2557" s="54" t="s">
        <v>43</v>
      </c>
      <c r="J2557" s="54" t="s">
        <v>60</v>
      </c>
    </row>
    <row r="2558" spans="1:10" ht="12.75" customHeight="1" x14ac:dyDescent="0.35">
      <c r="A2558" s="428" t="s">
        <v>885</v>
      </c>
      <c r="B2558" s="429">
        <v>2</v>
      </c>
      <c r="C2558" s="428" t="s">
        <v>884</v>
      </c>
      <c r="D2558" s="428" t="s">
        <v>6228</v>
      </c>
      <c r="E2558" s="54" t="s">
        <v>6229</v>
      </c>
      <c r="F2558" s="54" t="s">
        <v>1121</v>
      </c>
      <c r="G2558" s="54">
        <v>23</v>
      </c>
      <c r="H2558" s="54">
        <v>0</v>
      </c>
      <c r="I2558" s="54" t="s">
        <v>43</v>
      </c>
      <c r="J2558" s="54" t="s">
        <v>60</v>
      </c>
    </row>
    <row r="2559" spans="1:10" ht="12.75" customHeight="1" x14ac:dyDescent="0.35">
      <c r="A2559" s="428" t="s">
        <v>885</v>
      </c>
      <c r="B2559" s="429">
        <v>3</v>
      </c>
      <c r="C2559" s="428" t="s">
        <v>884</v>
      </c>
      <c r="D2559" s="428" t="s">
        <v>6230</v>
      </c>
      <c r="E2559" s="54" t="s">
        <v>6231</v>
      </c>
      <c r="F2559" s="54" t="s">
        <v>1121</v>
      </c>
      <c r="G2559" s="54">
        <v>23</v>
      </c>
      <c r="H2559" s="54">
        <v>0</v>
      </c>
      <c r="I2559" s="54" t="s">
        <v>43</v>
      </c>
      <c r="J2559" s="54" t="s">
        <v>60</v>
      </c>
    </row>
    <row r="2560" spans="1:10" ht="12.75" customHeight="1" x14ac:dyDescent="0.35">
      <c r="A2560" s="428" t="s">
        <v>885</v>
      </c>
      <c r="B2560" s="429">
        <v>4</v>
      </c>
      <c r="C2560" s="428" t="s">
        <v>884</v>
      </c>
      <c r="D2560" s="428" t="s">
        <v>6232</v>
      </c>
      <c r="E2560" s="54" t="s">
        <v>6233</v>
      </c>
      <c r="F2560" s="54" t="s">
        <v>1121</v>
      </c>
      <c r="G2560" s="54">
        <v>42</v>
      </c>
      <c r="H2560" s="54">
        <v>0</v>
      </c>
      <c r="I2560" s="54" t="s">
        <v>43</v>
      </c>
      <c r="J2560" s="54" t="s">
        <v>60</v>
      </c>
    </row>
    <row r="2561" spans="1:10" ht="12.75" customHeight="1" x14ac:dyDescent="0.35">
      <c r="A2561" s="428" t="s">
        <v>885</v>
      </c>
      <c r="B2561" s="429">
        <v>5</v>
      </c>
      <c r="C2561" s="428" t="s">
        <v>884</v>
      </c>
      <c r="D2561" s="428" t="s">
        <v>6234</v>
      </c>
      <c r="E2561" s="54" t="s">
        <v>6235</v>
      </c>
      <c r="F2561" s="54" t="s">
        <v>1121</v>
      </c>
      <c r="G2561" s="54">
        <v>30</v>
      </c>
      <c r="H2561" s="54">
        <v>0</v>
      </c>
      <c r="I2561" s="54" t="s">
        <v>43</v>
      </c>
      <c r="J2561" s="54" t="s">
        <v>60</v>
      </c>
    </row>
    <row r="2562" spans="1:10" ht="12.75" customHeight="1" x14ac:dyDescent="0.35">
      <c r="A2562" s="428" t="s">
        <v>885</v>
      </c>
      <c r="B2562" s="429">
        <v>6</v>
      </c>
      <c r="C2562" s="428" t="s">
        <v>884</v>
      </c>
      <c r="D2562" s="428" t="s">
        <v>6236</v>
      </c>
      <c r="E2562" s="54" t="s">
        <v>6237</v>
      </c>
      <c r="F2562" s="54" t="s">
        <v>1121</v>
      </c>
      <c r="G2562" s="54">
        <v>28</v>
      </c>
      <c r="H2562" s="54">
        <v>0</v>
      </c>
      <c r="I2562" s="54" t="s">
        <v>43</v>
      </c>
      <c r="J2562" s="54" t="s">
        <v>60</v>
      </c>
    </row>
    <row r="2563" spans="1:10" ht="12.75" customHeight="1" x14ac:dyDescent="0.35">
      <c r="A2563" s="428" t="s">
        <v>885</v>
      </c>
      <c r="B2563" s="429">
        <v>7</v>
      </c>
      <c r="C2563" s="428" t="s">
        <v>884</v>
      </c>
      <c r="D2563" s="428" t="s">
        <v>6238</v>
      </c>
      <c r="E2563" s="54" t="s">
        <v>6239</v>
      </c>
      <c r="F2563" s="54" t="s">
        <v>1121</v>
      </c>
      <c r="G2563" s="54">
        <v>37</v>
      </c>
      <c r="H2563" s="54">
        <v>0</v>
      </c>
      <c r="I2563" s="54" t="s">
        <v>43</v>
      </c>
      <c r="J2563" s="54" t="s">
        <v>60</v>
      </c>
    </row>
    <row r="2564" spans="1:10" ht="12.75" customHeight="1" x14ac:dyDescent="0.35">
      <c r="A2564" s="428" t="s">
        <v>885</v>
      </c>
      <c r="B2564" s="429">
        <v>8</v>
      </c>
      <c r="C2564" s="428" t="s">
        <v>884</v>
      </c>
      <c r="D2564" s="428" t="s">
        <v>6240</v>
      </c>
      <c r="E2564" s="54" t="s">
        <v>6241</v>
      </c>
      <c r="F2564" s="54" t="s">
        <v>1121</v>
      </c>
      <c r="G2564" s="54">
        <v>15</v>
      </c>
      <c r="H2564" s="54">
        <v>0</v>
      </c>
      <c r="I2564" s="54" t="s">
        <v>43</v>
      </c>
      <c r="J2564" s="54" t="s">
        <v>60</v>
      </c>
    </row>
    <row r="2565" spans="1:10" ht="12.75" customHeight="1" x14ac:dyDescent="0.35">
      <c r="A2565" s="428" t="s">
        <v>885</v>
      </c>
      <c r="B2565" s="429">
        <v>9</v>
      </c>
      <c r="C2565" s="428" t="s">
        <v>884</v>
      </c>
      <c r="D2565" s="428" t="s">
        <v>6242</v>
      </c>
      <c r="E2565" s="54" t="s">
        <v>6243</v>
      </c>
      <c r="F2565" s="54" t="s">
        <v>1121</v>
      </c>
      <c r="G2565" s="54">
        <v>28</v>
      </c>
      <c r="H2565" s="54">
        <v>0</v>
      </c>
      <c r="I2565" s="54" t="s">
        <v>43</v>
      </c>
      <c r="J2565" s="54" t="s">
        <v>60</v>
      </c>
    </row>
    <row r="2566" spans="1:10" ht="12.75" customHeight="1" x14ac:dyDescent="0.35">
      <c r="A2566" s="428" t="s">
        <v>885</v>
      </c>
      <c r="B2566" s="429">
        <v>10</v>
      </c>
      <c r="C2566" s="428" t="s">
        <v>884</v>
      </c>
      <c r="D2566" s="428" t="s">
        <v>6244</v>
      </c>
      <c r="E2566" s="54" t="s">
        <v>6245</v>
      </c>
      <c r="F2566" s="54" t="s">
        <v>1121</v>
      </c>
      <c r="G2566" s="54">
        <v>15</v>
      </c>
      <c r="H2566" s="54">
        <v>0</v>
      </c>
      <c r="I2566" s="54" t="s">
        <v>43</v>
      </c>
      <c r="J2566" s="54" t="s">
        <v>60</v>
      </c>
    </row>
    <row r="2567" spans="1:10" ht="12.75" customHeight="1" x14ac:dyDescent="0.35">
      <c r="A2567" s="428" t="s">
        <v>885</v>
      </c>
      <c r="B2567" s="429">
        <v>11</v>
      </c>
      <c r="C2567" s="428" t="s">
        <v>884</v>
      </c>
      <c r="D2567" s="428" t="s">
        <v>6246</v>
      </c>
      <c r="E2567" s="54" t="s">
        <v>6247</v>
      </c>
      <c r="F2567" s="54" t="s">
        <v>1121</v>
      </c>
      <c r="G2567" s="54">
        <v>37</v>
      </c>
      <c r="H2567" s="54">
        <v>0</v>
      </c>
      <c r="I2567" s="54" t="s">
        <v>43</v>
      </c>
      <c r="J2567" s="54" t="s">
        <v>60</v>
      </c>
    </row>
    <row r="2568" spans="1:10" ht="12.75" customHeight="1" x14ac:dyDescent="0.35">
      <c r="A2568" s="428" t="s">
        <v>885</v>
      </c>
      <c r="B2568" s="429">
        <v>12</v>
      </c>
      <c r="C2568" s="428" t="s">
        <v>884</v>
      </c>
      <c r="D2568" s="428" t="s">
        <v>6248</v>
      </c>
      <c r="E2568" s="54" t="s">
        <v>6249</v>
      </c>
      <c r="F2568" s="54" t="s">
        <v>1121</v>
      </c>
      <c r="G2568" s="54">
        <v>42</v>
      </c>
      <c r="H2568" s="54">
        <v>0</v>
      </c>
      <c r="I2568" s="54" t="s">
        <v>43</v>
      </c>
      <c r="J2568" s="54" t="s">
        <v>60</v>
      </c>
    </row>
    <row r="2569" spans="1:10" ht="12.75" customHeight="1" x14ac:dyDescent="0.35">
      <c r="A2569" s="428" t="s">
        <v>885</v>
      </c>
      <c r="B2569" s="429">
        <v>13</v>
      </c>
      <c r="C2569" s="428" t="s">
        <v>884</v>
      </c>
      <c r="D2569" s="428" t="s">
        <v>6250</v>
      </c>
      <c r="E2569" s="54" t="s">
        <v>6251</v>
      </c>
      <c r="F2569" s="54" t="s">
        <v>1121</v>
      </c>
      <c r="G2569" s="54">
        <v>23</v>
      </c>
      <c r="H2569" s="54">
        <v>0</v>
      </c>
      <c r="I2569" s="54" t="s">
        <v>43</v>
      </c>
      <c r="J2569" s="54" t="s">
        <v>60</v>
      </c>
    </row>
    <row r="2570" spans="1:10" ht="12.75" customHeight="1" x14ac:dyDescent="0.35">
      <c r="A2570" s="428" t="s">
        <v>885</v>
      </c>
      <c r="B2570" s="429">
        <v>14</v>
      </c>
      <c r="C2570" s="428" t="s">
        <v>884</v>
      </c>
      <c r="D2570" s="428" t="s">
        <v>6252</v>
      </c>
      <c r="E2570" s="54" t="s">
        <v>6253</v>
      </c>
      <c r="F2570" s="54" t="s">
        <v>1121</v>
      </c>
      <c r="G2570" s="54">
        <v>28</v>
      </c>
      <c r="H2570" s="54">
        <v>0</v>
      </c>
      <c r="I2570" s="54" t="s">
        <v>43</v>
      </c>
      <c r="J2570" s="54" t="s">
        <v>60</v>
      </c>
    </row>
    <row r="2571" spans="1:10" ht="12.75" customHeight="1" x14ac:dyDescent="0.35">
      <c r="A2571" s="428" t="s">
        <v>885</v>
      </c>
      <c r="B2571" s="429">
        <v>15</v>
      </c>
      <c r="C2571" s="428" t="s">
        <v>884</v>
      </c>
      <c r="D2571" s="428" t="s">
        <v>6254</v>
      </c>
      <c r="E2571" s="54" t="s">
        <v>6255</v>
      </c>
      <c r="F2571" s="54" t="s">
        <v>1121</v>
      </c>
      <c r="G2571" s="54">
        <v>37</v>
      </c>
      <c r="H2571" s="54">
        <v>0</v>
      </c>
      <c r="I2571" s="54" t="s">
        <v>43</v>
      </c>
      <c r="J2571" s="54" t="s">
        <v>60</v>
      </c>
    </row>
    <row r="2572" spans="1:10" ht="12.75" customHeight="1" x14ac:dyDescent="0.35">
      <c r="A2572" s="428" t="s">
        <v>885</v>
      </c>
      <c r="B2572" s="429">
        <v>16</v>
      </c>
      <c r="C2572" s="428" t="s">
        <v>884</v>
      </c>
      <c r="D2572" s="428" t="s">
        <v>6256</v>
      </c>
      <c r="E2572" s="54" t="s">
        <v>3502</v>
      </c>
      <c r="F2572" s="54" t="s">
        <v>1121</v>
      </c>
      <c r="G2572" s="54">
        <v>28</v>
      </c>
      <c r="H2572" s="54">
        <v>0</v>
      </c>
      <c r="I2572" s="54" t="s">
        <v>43</v>
      </c>
      <c r="J2572" s="54" t="s">
        <v>60</v>
      </c>
    </row>
    <row r="2573" spans="1:10" ht="12.75" customHeight="1" x14ac:dyDescent="0.35">
      <c r="A2573" s="428" t="s">
        <v>885</v>
      </c>
      <c r="B2573" s="429">
        <v>17</v>
      </c>
      <c r="C2573" s="428" t="s">
        <v>884</v>
      </c>
      <c r="D2573" s="428" t="s">
        <v>6257</v>
      </c>
      <c r="E2573" s="54" t="s">
        <v>6258</v>
      </c>
      <c r="F2573" s="54" t="s">
        <v>1121</v>
      </c>
      <c r="G2573" s="54">
        <v>28</v>
      </c>
      <c r="H2573" s="54">
        <v>0</v>
      </c>
      <c r="I2573" s="54" t="s">
        <v>43</v>
      </c>
      <c r="J2573" s="54" t="s">
        <v>60</v>
      </c>
    </row>
    <row r="2574" spans="1:10" ht="12.75" customHeight="1" x14ac:dyDescent="0.35">
      <c r="A2574" s="428" t="s">
        <v>885</v>
      </c>
      <c r="B2574" s="429">
        <v>18</v>
      </c>
      <c r="C2574" s="428" t="s">
        <v>884</v>
      </c>
      <c r="D2574" s="428" t="s">
        <v>6259</v>
      </c>
      <c r="E2574" s="54" t="s">
        <v>6260</v>
      </c>
      <c r="F2574" s="54" t="s">
        <v>1121</v>
      </c>
      <c r="G2574" s="54">
        <v>28</v>
      </c>
      <c r="H2574" s="54">
        <v>0</v>
      </c>
      <c r="I2574" s="54" t="s">
        <v>43</v>
      </c>
      <c r="J2574" s="54" t="s">
        <v>60</v>
      </c>
    </row>
    <row r="2575" spans="1:10" ht="12.75" customHeight="1" x14ac:dyDescent="0.35">
      <c r="A2575" s="428" t="s">
        <v>885</v>
      </c>
      <c r="B2575" s="429">
        <v>19</v>
      </c>
      <c r="C2575" s="428" t="s">
        <v>884</v>
      </c>
      <c r="D2575" s="428" t="s">
        <v>6261</v>
      </c>
      <c r="E2575" s="54" t="s">
        <v>6262</v>
      </c>
      <c r="F2575" s="54" t="s">
        <v>1121</v>
      </c>
      <c r="G2575" s="54">
        <v>42</v>
      </c>
      <c r="H2575" s="54">
        <v>0</v>
      </c>
      <c r="I2575" s="54" t="s">
        <v>43</v>
      </c>
      <c r="J2575" s="54" t="s">
        <v>60</v>
      </c>
    </row>
    <row r="2576" spans="1:10" ht="12.75" customHeight="1" x14ac:dyDescent="0.35">
      <c r="A2576" s="428" t="s">
        <v>885</v>
      </c>
      <c r="B2576" s="429">
        <v>20</v>
      </c>
      <c r="C2576" s="428" t="s">
        <v>884</v>
      </c>
      <c r="D2576" s="428" t="s">
        <v>6263</v>
      </c>
      <c r="E2576" s="54" t="s">
        <v>6264</v>
      </c>
      <c r="F2576" s="54" t="s">
        <v>1121</v>
      </c>
      <c r="G2576" s="54">
        <v>15</v>
      </c>
      <c r="H2576" s="54">
        <v>0</v>
      </c>
      <c r="I2576" s="54" t="s">
        <v>43</v>
      </c>
      <c r="J2576" s="54" t="s">
        <v>60</v>
      </c>
    </row>
    <row r="2577" spans="1:10" ht="12.75" customHeight="1" x14ac:dyDescent="0.35">
      <c r="A2577" s="428" t="s">
        <v>885</v>
      </c>
      <c r="B2577" s="429">
        <v>21</v>
      </c>
      <c r="C2577" s="428" t="s">
        <v>884</v>
      </c>
      <c r="D2577" s="428" t="s">
        <v>6265</v>
      </c>
      <c r="E2577" s="54" t="s">
        <v>6266</v>
      </c>
      <c r="F2577" s="54" t="s">
        <v>1121</v>
      </c>
      <c r="G2577" s="54">
        <v>48</v>
      </c>
      <c r="H2577" s="54">
        <v>50</v>
      </c>
      <c r="I2577" s="54" t="s">
        <v>43</v>
      </c>
      <c r="J2577" s="54" t="s">
        <v>60</v>
      </c>
    </row>
    <row r="2578" spans="1:10" ht="12.75" customHeight="1" x14ac:dyDescent="0.35">
      <c r="A2578" s="428" t="s">
        <v>885</v>
      </c>
      <c r="B2578" s="429">
        <v>22</v>
      </c>
      <c r="C2578" s="428" t="s">
        <v>884</v>
      </c>
      <c r="D2578" s="428" t="s">
        <v>6267</v>
      </c>
      <c r="E2578" s="54" t="s">
        <v>6268</v>
      </c>
      <c r="F2578" s="54" t="s">
        <v>1121</v>
      </c>
      <c r="G2578" s="54">
        <v>42</v>
      </c>
      <c r="H2578" s="54">
        <v>0</v>
      </c>
      <c r="I2578" s="54" t="s">
        <v>43</v>
      </c>
      <c r="J2578" s="54" t="s">
        <v>60</v>
      </c>
    </row>
    <row r="2579" spans="1:10" ht="12.75" customHeight="1" x14ac:dyDescent="0.35">
      <c r="A2579" s="428" t="s">
        <v>885</v>
      </c>
      <c r="B2579" s="429">
        <v>23</v>
      </c>
      <c r="C2579" s="428" t="s">
        <v>884</v>
      </c>
      <c r="D2579" s="428" t="s">
        <v>6269</v>
      </c>
      <c r="E2579" s="54" t="s">
        <v>6270</v>
      </c>
      <c r="F2579" s="54" t="s">
        <v>1121</v>
      </c>
      <c r="G2579" s="54">
        <v>23</v>
      </c>
      <c r="H2579" s="54">
        <v>0</v>
      </c>
      <c r="I2579" s="54" t="s">
        <v>43</v>
      </c>
      <c r="J2579" s="54" t="s">
        <v>60</v>
      </c>
    </row>
    <row r="2580" spans="1:10" ht="12.75" customHeight="1" x14ac:dyDescent="0.35">
      <c r="A2580" s="428" t="s">
        <v>885</v>
      </c>
      <c r="B2580" s="429">
        <v>24</v>
      </c>
      <c r="C2580" s="428" t="s">
        <v>884</v>
      </c>
      <c r="D2580" s="428" t="s">
        <v>6271</v>
      </c>
      <c r="E2580" s="54" t="s">
        <v>6272</v>
      </c>
      <c r="F2580" s="54" t="s">
        <v>1121</v>
      </c>
      <c r="G2580" s="54">
        <v>37</v>
      </c>
      <c r="H2580" s="54">
        <v>0</v>
      </c>
      <c r="I2580" s="54" t="s">
        <v>43</v>
      </c>
      <c r="J2580" s="54" t="s">
        <v>60</v>
      </c>
    </row>
    <row r="2581" spans="1:10" ht="12.75" customHeight="1" x14ac:dyDescent="0.35">
      <c r="A2581" s="428" t="s">
        <v>885</v>
      </c>
      <c r="B2581" s="429">
        <v>25</v>
      </c>
      <c r="C2581" s="428" t="s">
        <v>884</v>
      </c>
      <c r="D2581" s="428" t="s">
        <v>6273</v>
      </c>
      <c r="E2581" s="54" t="s">
        <v>6274</v>
      </c>
      <c r="F2581" s="54" t="s">
        <v>1121</v>
      </c>
      <c r="G2581" s="54">
        <v>42</v>
      </c>
      <c r="H2581" s="54">
        <v>0</v>
      </c>
      <c r="I2581" s="54" t="s">
        <v>43</v>
      </c>
      <c r="J2581" s="54" t="s">
        <v>60</v>
      </c>
    </row>
    <row r="2582" spans="1:10" ht="12.75" customHeight="1" x14ac:dyDescent="0.35">
      <c r="A2582" s="428" t="s">
        <v>885</v>
      </c>
      <c r="B2582" s="429">
        <v>26</v>
      </c>
      <c r="C2582" s="428" t="s">
        <v>884</v>
      </c>
      <c r="D2582" s="428" t="s">
        <v>6275</v>
      </c>
      <c r="E2582" s="54" t="s">
        <v>6276</v>
      </c>
      <c r="F2582" s="54" t="s">
        <v>1121</v>
      </c>
      <c r="G2582" s="54">
        <v>28</v>
      </c>
      <c r="H2582" s="54">
        <v>0</v>
      </c>
      <c r="I2582" s="54" t="s">
        <v>43</v>
      </c>
      <c r="J2582" s="54" t="s">
        <v>60</v>
      </c>
    </row>
    <row r="2583" spans="1:10" ht="12.75" customHeight="1" x14ac:dyDescent="0.35">
      <c r="A2583" s="428" t="s">
        <v>885</v>
      </c>
      <c r="B2583" s="429">
        <v>27</v>
      </c>
      <c r="C2583" s="428" t="s">
        <v>884</v>
      </c>
      <c r="D2583" s="428" t="s">
        <v>6277</v>
      </c>
      <c r="E2583" s="54" t="s">
        <v>6278</v>
      </c>
      <c r="F2583" s="54" t="s">
        <v>1121</v>
      </c>
      <c r="G2583" s="54">
        <v>43</v>
      </c>
      <c r="H2583" s="54">
        <v>0</v>
      </c>
      <c r="I2583" s="54" t="s">
        <v>43</v>
      </c>
      <c r="J2583" s="54" t="s">
        <v>60</v>
      </c>
    </row>
    <row r="2584" spans="1:10" ht="12.75" customHeight="1" x14ac:dyDescent="0.35">
      <c r="A2584" s="428" t="s">
        <v>885</v>
      </c>
      <c r="B2584" s="429">
        <v>28</v>
      </c>
      <c r="C2584" s="428" t="s">
        <v>884</v>
      </c>
      <c r="D2584" s="428" t="s">
        <v>6279</v>
      </c>
      <c r="E2584" s="54" t="s">
        <v>6280</v>
      </c>
      <c r="F2584" s="54" t="s">
        <v>1121</v>
      </c>
      <c r="G2584" s="54">
        <v>42</v>
      </c>
      <c r="H2584" s="54">
        <v>0</v>
      </c>
      <c r="I2584" s="54" t="s">
        <v>43</v>
      </c>
      <c r="J2584" s="54" t="s">
        <v>60</v>
      </c>
    </row>
    <row r="2585" spans="1:10" ht="12.75" customHeight="1" x14ac:dyDescent="0.35">
      <c r="A2585" s="428" t="s">
        <v>885</v>
      </c>
      <c r="B2585" s="429">
        <v>29</v>
      </c>
      <c r="C2585" s="428" t="s">
        <v>884</v>
      </c>
      <c r="D2585" s="428" t="s">
        <v>6281</v>
      </c>
      <c r="E2585" s="54" t="s">
        <v>6282</v>
      </c>
      <c r="F2585" s="54" t="s">
        <v>1121</v>
      </c>
      <c r="G2585" s="54">
        <v>28</v>
      </c>
      <c r="H2585" s="54">
        <v>0</v>
      </c>
      <c r="I2585" s="54" t="s">
        <v>43</v>
      </c>
      <c r="J2585" s="54" t="s">
        <v>60</v>
      </c>
    </row>
    <row r="2586" spans="1:10" ht="12.75" customHeight="1" x14ac:dyDescent="0.35">
      <c r="A2586" s="428" t="s">
        <v>885</v>
      </c>
      <c r="B2586" s="429">
        <v>30</v>
      </c>
      <c r="C2586" s="428" t="s">
        <v>884</v>
      </c>
      <c r="D2586" s="428" t="s">
        <v>6283</v>
      </c>
      <c r="E2586" s="54" t="s">
        <v>6284</v>
      </c>
      <c r="F2586" s="54" t="s">
        <v>1121</v>
      </c>
      <c r="G2586" s="54">
        <v>23</v>
      </c>
      <c r="H2586" s="54">
        <v>0</v>
      </c>
      <c r="I2586" s="54" t="s">
        <v>43</v>
      </c>
      <c r="J2586" s="54" t="s">
        <v>60</v>
      </c>
    </row>
    <row r="2587" spans="1:10" ht="12.75" customHeight="1" x14ac:dyDescent="0.35">
      <c r="A2587" s="428" t="s">
        <v>885</v>
      </c>
      <c r="B2587" s="429">
        <v>31</v>
      </c>
      <c r="C2587" s="428" t="s">
        <v>884</v>
      </c>
      <c r="D2587" s="428" t="s">
        <v>6285</v>
      </c>
      <c r="E2587" s="54" t="s">
        <v>6286</v>
      </c>
      <c r="F2587" s="54" t="s">
        <v>1121</v>
      </c>
      <c r="G2587" s="54">
        <v>23</v>
      </c>
      <c r="H2587" s="54">
        <v>0</v>
      </c>
      <c r="I2587" s="54" t="s">
        <v>43</v>
      </c>
      <c r="J2587" s="54" t="s">
        <v>60</v>
      </c>
    </row>
    <row r="2588" spans="1:10" ht="12.75" customHeight="1" x14ac:dyDescent="0.35">
      <c r="A2588" s="428" t="s">
        <v>885</v>
      </c>
      <c r="B2588" s="429">
        <v>32</v>
      </c>
      <c r="C2588" s="428" t="s">
        <v>884</v>
      </c>
      <c r="D2588" s="428" t="s">
        <v>6287</v>
      </c>
      <c r="E2588" s="54" t="s">
        <v>6288</v>
      </c>
      <c r="F2588" s="54" t="s">
        <v>1121</v>
      </c>
      <c r="G2588" s="54">
        <v>23</v>
      </c>
      <c r="H2588" s="54">
        <v>0</v>
      </c>
      <c r="I2588" s="54" t="s">
        <v>43</v>
      </c>
      <c r="J2588" s="54" t="s">
        <v>60</v>
      </c>
    </row>
    <row r="2589" spans="1:10" ht="12.75" customHeight="1" x14ac:dyDescent="0.35">
      <c r="A2589" s="428" t="s">
        <v>885</v>
      </c>
      <c r="B2589" s="429">
        <v>33</v>
      </c>
      <c r="C2589" s="428" t="s">
        <v>884</v>
      </c>
      <c r="D2589" s="428" t="s">
        <v>6289</v>
      </c>
      <c r="E2589" s="54" t="s">
        <v>6290</v>
      </c>
      <c r="F2589" s="54" t="s">
        <v>1121</v>
      </c>
      <c r="G2589" s="54">
        <v>28</v>
      </c>
      <c r="H2589" s="54">
        <v>0</v>
      </c>
      <c r="I2589" s="54" t="s">
        <v>43</v>
      </c>
      <c r="J2589" s="54" t="s">
        <v>60</v>
      </c>
    </row>
    <row r="2590" spans="1:10" ht="12.75" customHeight="1" x14ac:dyDescent="0.35">
      <c r="A2590" s="428" t="s">
        <v>885</v>
      </c>
      <c r="B2590" s="429">
        <v>34</v>
      </c>
      <c r="C2590" s="428" t="s">
        <v>884</v>
      </c>
      <c r="D2590" s="428" t="s">
        <v>6291</v>
      </c>
      <c r="E2590" s="54" t="s">
        <v>6292</v>
      </c>
      <c r="F2590" s="54" t="s">
        <v>1121</v>
      </c>
      <c r="G2590" s="54">
        <v>42</v>
      </c>
      <c r="H2590" s="54">
        <v>0</v>
      </c>
      <c r="I2590" s="54" t="s">
        <v>43</v>
      </c>
      <c r="J2590" s="54" t="s">
        <v>60</v>
      </c>
    </row>
    <row r="2591" spans="1:10" ht="12.75" customHeight="1" x14ac:dyDescent="0.35">
      <c r="A2591" s="428" t="s">
        <v>885</v>
      </c>
      <c r="B2591" s="429">
        <v>35</v>
      </c>
      <c r="C2591" s="428" t="s">
        <v>884</v>
      </c>
      <c r="D2591" s="428" t="s">
        <v>6293</v>
      </c>
      <c r="E2591" s="54" t="s">
        <v>6294</v>
      </c>
      <c r="F2591" s="54" t="s">
        <v>1121</v>
      </c>
      <c r="G2591" s="54">
        <v>28</v>
      </c>
      <c r="H2591" s="54">
        <v>72</v>
      </c>
      <c r="I2591" s="54" t="s">
        <v>43</v>
      </c>
      <c r="J2591" s="54" t="s">
        <v>60</v>
      </c>
    </row>
    <row r="2592" spans="1:10" ht="12.75" customHeight="1" x14ac:dyDescent="0.35">
      <c r="A2592" s="428" t="s">
        <v>885</v>
      </c>
      <c r="B2592" s="429">
        <v>36</v>
      </c>
      <c r="C2592" s="428" t="s">
        <v>884</v>
      </c>
      <c r="D2592" s="428" t="s">
        <v>6295</v>
      </c>
      <c r="E2592" s="54" t="s">
        <v>6296</v>
      </c>
      <c r="F2592" s="54" t="s">
        <v>1121</v>
      </c>
      <c r="G2592" s="54">
        <v>23</v>
      </c>
      <c r="H2592" s="54">
        <v>0</v>
      </c>
      <c r="I2592" s="54" t="s">
        <v>43</v>
      </c>
      <c r="J2592" s="54" t="s">
        <v>60</v>
      </c>
    </row>
    <row r="2593" spans="1:10" ht="12.75" customHeight="1" x14ac:dyDescent="0.35">
      <c r="A2593" s="428" t="s">
        <v>885</v>
      </c>
      <c r="B2593" s="429">
        <v>37</v>
      </c>
      <c r="C2593" s="428" t="s">
        <v>884</v>
      </c>
      <c r="D2593" s="428" t="s">
        <v>6297</v>
      </c>
      <c r="E2593" s="54" t="s">
        <v>6298</v>
      </c>
      <c r="F2593" s="54" t="s">
        <v>1121</v>
      </c>
      <c r="G2593" s="54">
        <v>23</v>
      </c>
      <c r="H2593" s="54">
        <v>0</v>
      </c>
      <c r="I2593" s="54" t="s">
        <v>43</v>
      </c>
      <c r="J2593" s="54" t="s">
        <v>60</v>
      </c>
    </row>
    <row r="2594" spans="1:10" ht="12.75" customHeight="1" x14ac:dyDescent="0.35">
      <c r="A2594" s="428" t="s">
        <v>885</v>
      </c>
      <c r="B2594" s="429">
        <v>38</v>
      </c>
      <c r="C2594" s="428" t="s">
        <v>884</v>
      </c>
      <c r="D2594" s="428" t="s">
        <v>6299</v>
      </c>
      <c r="E2594" s="54" t="s">
        <v>4367</v>
      </c>
      <c r="F2594" s="54" t="s">
        <v>1121</v>
      </c>
      <c r="G2594" s="54">
        <v>37</v>
      </c>
      <c r="H2594" s="54">
        <v>0</v>
      </c>
      <c r="I2594" s="54" t="s">
        <v>43</v>
      </c>
      <c r="J2594" s="54" t="s">
        <v>60</v>
      </c>
    </row>
    <row r="2595" spans="1:10" ht="12.75" customHeight="1" x14ac:dyDescent="0.35">
      <c r="A2595" s="428" t="s">
        <v>885</v>
      </c>
      <c r="B2595" s="429">
        <v>39</v>
      </c>
      <c r="C2595" s="428" t="s">
        <v>884</v>
      </c>
      <c r="D2595" s="428" t="s">
        <v>6300</v>
      </c>
      <c r="E2595" s="54" t="s">
        <v>6301</v>
      </c>
      <c r="F2595" s="54" t="s">
        <v>1121</v>
      </c>
      <c r="G2595" s="54">
        <v>23</v>
      </c>
      <c r="H2595" s="54">
        <v>0</v>
      </c>
      <c r="I2595" s="54" t="s">
        <v>43</v>
      </c>
      <c r="J2595" s="54" t="s">
        <v>60</v>
      </c>
    </row>
    <row r="2596" spans="1:10" ht="12.75" customHeight="1" x14ac:dyDescent="0.35">
      <c r="A2596" s="428" t="s">
        <v>885</v>
      </c>
      <c r="B2596" s="429">
        <v>40</v>
      </c>
      <c r="C2596" s="428" t="s">
        <v>884</v>
      </c>
      <c r="D2596" s="428" t="s">
        <v>6302</v>
      </c>
      <c r="E2596" s="54" t="s">
        <v>6303</v>
      </c>
      <c r="F2596" s="54" t="s">
        <v>1121</v>
      </c>
      <c r="G2596" s="54">
        <v>23</v>
      </c>
      <c r="H2596" s="54">
        <v>0</v>
      </c>
      <c r="I2596" s="54" t="s">
        <v>43</v>
      </c>
      <c r="J2596" s="54" t="s">
        <v>60</v>
      </c>
    </row>
    <row r="2597" spans="1:10" ht="12.75" customHeight="1" x14ac:dyDescent="0.35">
      <c r="A2597" s="428" t="s">
        <v>885</v>
      </c>
      <c r="B2597" s="429">
        <v>41</v>
      </c>
      <c r="C2597" s="428" t="s">
        <v>884</v>
      </c>
      <c r="D2597" s="428" t="s">
        <v>6304</v>
      </c>
      <c r="E2597" s="54" t="s">
        <v>6305</v>
      </c>
      <c r="F2597" s="54" t="s">
        <v>1121</v>
      </c>
      <c r="G2597" s="54">
        <v>37</v>
      </c>
      <c r="H2597" s="54">
        <v>0</v>
      </c>
      <c r="I2597" s="54" t="s">
        <v>43</v>
      </c>
      <c r="J2597" s="54" t="s">
        <v>60</v>
      </c>
    </row>
    <row r="2598" spans="1:10" ht="12.75" customHeight="1" x14ac:dyDescent="0.35">
      <c r="A2598" s="428" t="s">
        <v>885</v>
      </c>
      <c r="B2598" s="429">
        <v>42</v>
      </c>
      <c r="C2598" s="428" t="s">
        <v>884</v>
      </c>
      <c r="D2598" s="428" t="s">
        <v>6306</v>
      </c>
      <c r="E2598" s="54" t="s">
        <v>6307</v>
      </c>
      <c r="F2598" s="54" t="s">
        <v>1121</v>
      </c>
      <c r="G2598" s="54">
        <v>28</v>
      </c>
      <c r="H2598" s="54">
        <v>0</v>
      </c>
      <c r="I2598" s="54" t="s">
        <v>43</v>
      </c>
      <c r="J2598" s="54" t="s">
        <v>60</v>
      </c>
    </row>
    <row r="2599" spans="1:10" ht="12.75" customHeight="1" x14ac:dyDescent="0.35">
      <c r="A2599" s="428" t="s">
        <v>885</v>
      </c>
      <c r="B2599" s="429">
        <v>43</v>
      </c>
      <c r="C2599" s="428" t="s">
        <v>884</v>
      </c>
      <c r="D2599" s="428" t="s">
        <v>6308</v>
      </c>
      <c r="E2599" s="54" t="s">
        <v>6309</v>
      </c>
      <c r="F2599" s="54" t="s">
        <v>1121</v>
      </c>
      <c r="G2599" s="54">
        <v>23</v>
      </c>
      <c r="H2599" s="54">
        <v>0</v>
      </c>
      <c r="I2599" s="54" t="s">
        <v>43</v>
      </c>
      <c r="J2599" s="54" t="s">
        <v>60</v>
      </c>
    </row>
    <row r="2600" spans="1:10" ht="12.75" customHeight="1" x14ac:dyDescent="0.35">
      <c r="A2600" s="428" t="s">
        <v>885</v>
      </c>
      <c r="B2600" s="429">
        <v>44</v>
      </c>
      <c r="C2600" s="428" t="s">
        <v>884</v>
      </c>
      <c r="D2600" s="428" t="s">
        <v>6310</v>
      </c>
      <c r="E2600" s="54" t="s">
        <v>6311</v>
      </c>
      <c r="F2600" s="54" t="s">
        <v>1121</v>
      </c>
      <c r="G2600" s="54">
        <v>23</v>
      </c>
      <c r="H2600" s="54">
        <v>0</v>
      </c>
      <c r="I2600" s="54" t="s">
        <v>43</v>
      </c>
      <c r="J2600" s="54" t="s">
        <v>60</v>
      </c>
    </row>
    <row r="2601" spans="1:10" ht="12.75" customHeight="1" x14ac:dyDescent="0.35">
      <c r="A2601" s="428" t="s">
        <v>885</v>
      </c>
      <c r="B2601" s="429">
        <v>45</v>
      </c>
      <c r="C2601" s="428" t="s">
        <v>884</v>
      </c>
      <c r="D2601" s="428" t="s">
        <v>6312</v>
      </c>
      <c r="E2601" s="54" t="s">
        <v>6313</v>
      </c>
      <c r="F2601" s="54" t="s">
        <v>1121</v>
      </c>
      <c r="G2601" s="54">
        <v>28</v>
      </c>
      <c r="H2601" s="54">
        <v>0</v>
      </c>
      <c r="I2601" s="54" t="s">
        <v>43</v>
      </c>
      <c r="J2601" s="54" t="s">
        <v>60</v>
      </c>
    </row>
    <row r="2602" spans="1:10" ht="12.75" customHeight="1" x14ac:dyDescent="0.35">
      <c r="A2602" s="428" t="s">
        <v>885</v>
      </c>
      <c r="B2602" s="429">
        <v>46</v>
      </c>
      <c r="C2602" s="428" t="s">
        <v>884</v>
      </c>
      <c r="D2602" s="428" t="s">
        <v>6314</v>
      </c>
      <c r="E2602" s="54" t="s">
        <v>6315</v>
      </c>
      <c r="F2602" s="54" t="s">
        <v>1121</v>
      </c>
      <c r="G2602" s="54">
        <v>28</v>
      </c>
      <c r="H2602" s="54">
        <v>0</v>
      </c>
      <c r="I2602" s="54" t="s">
        <v>43</v>
      </c>
      <c r="J2602" s="54" t="s">
        <v>60</v>
      </c>
    </row>
    <row r="2603" spans="1:10" ht="12.75" customHeight="1" x14ac:dyDescent="0.35">
      <c r="A2603" s="428" t="s">
        <v>885</v>
      </c>
      <c r="B2603" s="429">
        <v>47</v>
      </c>
      <c r="C2603" s="428" t="s">
        <v>884</v>
      </c>
      <c r="D2603" s="428" t="s">
        <v>6316</v>
      </c>
      <c r="E2603" s="54" t="s">
        <v>6317</v>
      </c>
      <c r="F2603" s="54" t="s">
        <v>1121</v>
      </c>
      <c r="G2603" s="54">
        <v>42</v>
      </c>
      <c r="H2603" s="54">
        <v>0</v>
      </c>
      <c r="I2603" s="54" t="s">
        <v>43</v>
      </c>
      <c r="J2603" s="54" t="s">
        <v>60</v>
      </c>
    </row>
    <row r="2604" spans="1:10" ht="12.75" customHeight="1" x14ac:dyDescent="0.35">
      <c r="A2604" s="428" t="s">
        <v>885</v>
      </c>
      <c r="B2604" s="429">
        <v>48</v>
      </c>
      <c r="C2604" s="428" t="s">
        <v>884</v>
      </c>
      <c r="D2604" s="428" t="s">
        <v>6318</v>
      </c>
      <c r="E2604" s="54" t="s">
        <v>6319</v>
      </c>
      <c r="F2604" s="54" t="s">
        <v>1121</v>
      </c>
      <c r="G2604" s="54">
        <v>28</v>
      </c>
      <c r="H2604" s="54">
        <v>0</v>
      </c>
      <c r="I2604" s="54" t="s">
        <v>43</v>
      </c>
      <c r="J2604" s="54" t="s">
        <v>60</v>
      </c>
    </row>
    <row r="2605" spans="1:10" ht="12.75" customHeight="1" x14ac:dyDescent="0.35">
      <c r="A2605" s="428" t="s">
        <v>885</v>
      </c>
      <c r="B2605" s="429">
        <v>49</v>
      </c>
      <c r="C2605" s="428" t="s">
        <v>884</v>
      </c>
      <c r="D2605" s="428" t="s">
        <v>6320</v>
      </c>
      <c r="E2605" s="54" t="s">
        <v>6321</v>
      </c>
      <c r="F2605" s="54" t="s">
        <v>1121</v>
      </c>
      <c r="G2605" s="54">
        <v>42</v>
      </c>
      <c r="H2605" s="54">
        <v>0</v>
      </c>
      <c r="I2605" s="54" t="s">
        <v>43</v>
      </c>
      <c r="J2605" s="54" t="s">
        <v>60</v>
      </c>
    </row>
    <row r="2606" spans="1:10" ht="12.75" customHeight="1" x14ac:dyDescent="0.35">
      <c r="A2606" s="428" t="s">
        <v>885</v>
      </c>
      <c r="B2606" s="429">
        <v>50</v>
      </c>
      <c r="C2606" s="428" t="s">
        <v>884</v>
      </c>
      <c r="D2606" s="428" t="s">
        <v>6322</v>
      </c>
      <c r="E2606" s="54" t="s">
        <v>6323</v>
      </c>
      <c r="F2606" s="54" t="s">
        <v>1121</v>
      </c>
      <c r="G2606" s="54">
        <v>23</v>
      </c>
      <c r="H2606" s="54">
        <v>0</v>
      </c>
      <c r="I2606" s="54" t="s">
        <v>43</v>
      </c>
      <c r="J2606" s="54" t="s">
        <v>60</v>
      </c>
    </row>
    <row r="2607" spans="1:10" ht="12.75" customHeight="1" x14ac:dyDescent="0.35">
      <c r="A2607" s="428" t="s">
        <v>885</v>
      </c>
      <c r="B2607" s="429">
        <v>51</v>
      </c>
      <c r="C2607" s="428" t="s">
        <v>884</v>
      </c>
      <c r="D2607" s="428" t="s">
        <v>6324</v>
      </c>
      <c r="E2607" s="54" t="s">
        <v>6325</v>
      </c>
      <c r="F2607" s="54" t="s">
        <v>1121</v>
      </c>
      <c r="G2607" s="54">
        <v>28</v>
      </c>
      <c r="H2607" s="54">
        <v>0</v>
      </c>
      <c r="I2607" s="54" t="s">
        <v>43</v>
      </c>
      <c r="J2607" s="54" t="s">
        <v>60</v>
      </c>
    </row>
    <row r="2608" spans="1:10" ht="12.75" customHeight="1" x14ac:dyDescent="0.35">
      <c r="A2608" s="428" t="s">
        <v>885</v>
      </c>
      <c r="B2608" s="429">
        <v>52</v>
      </c>
      <c r="C2608" s="428" t="s">
        <v>884</v>
      </c>
      <c r="D2608" s="428" t="s">
        <v>6326</v>
      </c>
      <c r="E2608" s="54" t="s">
        <v>6327</v>
      </c>
      <c r="F2608" s="54" t="s">
        <v>1121</v>
      </c>
      <c r="G2608" s="54">
        <v>28</v>
      </c>
      <c r="H2608" s="54">
        <v>0</v>
      </c>
      <c r="I2608" s="54" t="s">
        <v>43</v>
      </c>
      <c r="J2608" s="54" t="s">
        <v>60</v>
      </c>
    </row>
    <row r="2609" spans="1:10" ht="12.75" customHeight="1" x14ac:dyDescent="0.35">
      <c r="A2609" s="428" t="s">
        <v>885</v>
      </c>
      <c r="B2609" s="429">
        <v>53</v>
      </c>
      <c r="C2609" s="428" t="s">
        <v>884</v>
      </c>
      <c r="D2609" s="428" t="s">
        <v>6328</v>
      </c>
      <c r="E2609" s="54" t="s">
        <v>6329</v>
      </c>
      <c r="F2609" s="54" t="s">
        <v>1121</v>
      </c>
      <c r="G2609" s="54">
        <v>23</v>
      </c>
      <c r="H2609" s="54">
        <v>0</v>
      </c>
      <c r="I2609" s="54" t="s">
        <v>43</v>
      </c>
      <c r="J2609" s="54" t="s">
        <v>60</v>
      </c>
    </row>
    <row r="2610" spans="1:10" ht="12.75" customHeight="1" x14ac:dyDescent="0.35">
      <c r="A2610" s="428" t="s">
        <v>885</v>
      </c>
      <c r="B2610" s="429">
        <v>54</v>
      </c>
      <c r="C2610" s="428" t="s">
        <v>884</v>
      </c>
      <c r="D2610" s="428" t="s">
        <v>6330</v>
      </c>
      <c r="E2610" s="54" t="s">
        <v>6331</v>
      </c>
      <c r="F2610" s="54" t="s">
        <v>1121</v>
      </c>
      <c r="G2610" s="54">
        <v>28</v>
      </c>
      <c r="H2610" s="54">
        <v>0</v>
      </c>
      <c r="I2610" s="54" t="s">
        <v>43</v>
      </c>
      <c r="J2610" s="54" t="s">
        <v>60</v>
      </c>
    </row>
    <row r="2611" spans="1:10" ht="12.75" customHeight="1" x14ac:dyDescent="0.35">
      <c r="A2611" s="428" t="s">
        <v>885</v>
      </c>
      <c r="B2611" s="429">
        <v>55</v>
      </c>
      <c r="C2611" s="428" t="s">
        <v>884</v>
      </c>
      <c r="D2611" s="428" t="s">
        <v>6332</v>
      </c>
      <c r="E2611" s="54" t="s">
        <v>6333</v>
      </c>
      <c r="F2611" s="54" t="s">
        <v>1121</v>
      </c>
      <c r="G2611" s="54">
        <v>28</v>
      </c>
      <c r="H2611" s="54">
        <v>0</v>
      </c>
      <c r="I2611" s="54" t="s">
        <v>43</v>
      </c>
      <c r="J2611" s="54" t="s">
        <v>60</v>
      </c>
    </row>
    <row r="2612" spans="1:10" ht="12.75" customHeight="1" x14ac:dyDescent="0.35">
      <c r="A2612" s="428" t="s">
        <v>885</v>
      </c>
      <c r="B2612" s="429">
        <v>56</v>
      </c>
      <c r="C2612" s="428" t="s">
        <v>884</v>
      </c>
      <c r="D2612" s="428" t="s">
        <v>6334</v>
      </c>
      <c r="E2612" s="54" t="s">
        <v>3937</v>
      </c>
      <c r="F2612" s="54" t="s">
        <v>1121</v>
      </c>
      <c r="G2612" s="54">
        <v>23</v>
      </c>
      <c r="H2612" s="54">
        <v>0</v>
      </c>
      <c r="I2612" s="54" t="s">
        <v>43</v>
      </c>
      <c r="J2612" s="54" t="s">
        <v>60</v>
      </c>
    </row>
    <row r="2613" spans="1:10" ht="12.75" customHeight="1" x14ac:dyDescent="0.35">
      <c r="A2613" s="428" t="s">
        <v>885</v>
      </c>
      <c r="B2613" s="429">
        <v>57</v>
      </c>
      <c r="C2613" s="428" t="s">
        <v>884</v>
      </c>
      <c r="D2613" s="428" t="s">
        <v>6335</v>
      </c>
      <c r="E2613" s="54" t="s">
        <v>6336</v>
      </c>
      <c r="F2613" s="54" t="s">
        <v>1121</v>
      </c>
      <c r="G2613" s="54">
        <v>23</v>
      </c>
      <c r="H2613" s="54">
        <v>0</v>
      </c>
      <c r="I2613" s="54" t="s">
        <v>43</v>
      </c>
      <c r="J2613" s="54" t="s">
        <v>60</v>
      </c>
    </row>
    <row r="2614" spans="1:10" ht="12.75" customHeight="1" x14ac:dyDescent="0.35">
      <c r="A2614" s="428" t="s">
        <v>885</v>
      </c>
      <c r="B2614" s="429">
        <v>58</v>
      </c>
      <c r="C2614" s="428" t="s">
        <v>884</v>
      </c>
      <c r="D2614" s="428" t="s">
        <v>6337</v>
      </c>
      <c r="E2614" s="54" t="s">
        <v>6338</v>
      </c>
      <c r="F2614" s="54" t="s">
        <v>1121</v>
      </c>
      <c r="G2614" s="54">
        <v>23</v>
      </c>
      <c r="H2614" s="54">
        <v>73</v>
      </c>
      <c r="I2614" s="54" t="s">
        <v>43</v>
      </c>
      <c r="J2614" s="54" t="s">
        <v>60</v>
      </c>
    </row>
    <row r="2615" spans="1:10" ht="12.75" customHeight="1" x14ac:dyDescent="0.35">
      <c r="A2615" s="428" t="s">
        <v>885</v>
      </c>
      <c r="B2615" s="429">
        <v>59</v>
      </c>
      <c r="C2615" s="428" t="s">
        <v>884</v>
      </c>
      <c r="D2615" s="428" t="s">
        <v>6339</v>
      </c>
      <c r="E2615" s="54" t="s">
        <v>6340</v>
      </c>
      <c r="F2615" s="54" t="s">
        <v>1121</v>
      </c>
      <c r="G2615" s="54">
        <v>23</v>
      </c>
      <c r="H2615" s="54">
        <v>0</v>
      </c>
      <c r="I2615" s="54" t="s">
        <v>43</v>
      </c>
      <c r="J2615" s="54" t="s">
        <v>60</v>
      </c>
    </row>
    <row r="2616" spans="1:10" ht="12.75" customHeight="1" x14ac:dyDescent="0.35">
      <c r="A2616" s="428" t="s">
        <v>885</v>
      </c>
      <c r="B2616" s="429">
        <v>60</v>
      </c>
      <c r="C2616" s="428" t="s">
        <v>884</v>
      </c>
      <c r="D2616" s="428" t="s">
        <v>6341</v>
      </c>
      <c r="E2616" s="54" t="s">
        <v>6342</v>
      </c>
      <c r="F2616" s="54" t="s">
        <v>1121</v>
      </c>
      <c r="G2616" s="54">
        <v>15</v>
      </c>
      <c r="H2616" s="54">
        <v>0</v>
      </c>
      <c r="I2616" s="54" t="s">
        <v>43</v>
      </c>
      <c r="J2616" s="54" t="s">
        <v>60</v>
      </c>
    </row>
    <row r="2617" spans="1:10" ht="12.75" customHeight="1" x14ac:dyDescent="0.35">
      <c r="A2617" s="428" t="s">
        <v>885</v>
      </c>
      <c r="B2617" s="429">
        <v>61</v>
      </c>
      <c r="C2617" s="428" t="s">
        <v>884</v>
      </c>
      <c r="D2617" s="428" t="s">
        <v>6343</v>
      </c>
      <c r="E2617" s="54" t="s">
        <v>6344</v>
      </c>
      <c r="F2617" s="54" t="s">
        <v>1121</v>
      </c>
      <c r="G2617" s="54">
        <v>37</v>
      </c>
      <c r="H2617" s="54">
        <v>0</v>
      </c>
      <c r="I2617" s="54" t="s">
        <v>43</v>
      </c>
      <c r="J2617" s="54" t="s">
        <v>60</v>
      </c>
    </row>
    <row r="2618" spans="1:10" ht="12.75" customHeight="1" x14ac:dyDescent="0.35">
      <c r="A2618" s="428" t="s">
        <v>885</v>
      </c>
      <c r="B2618" s="429">
        <v>62</v>
      </c>
      <c r="C2618" s="428" t="s">
        <v>884</v>
      </c>
      <c r="D2618" s="428" t="s">
        <v>6345</v>
      </c>
      <c r="E2618" s="54" t="s">
        <v>6346</v>
      </c>
      <c r="F2618" s="54" t="s">
        <v>1121</v>
      </c>
      <c r="G2618" s="54">
        <v>15</v>
      </c>
      <c r="H2618" s="54">
        <v>0</v>
      </c>
      <c r="I2618" s="54" t="s">
        <v>43</v>
      </c>
      <c r="J2618" s="54" t="s">
        <v>60</v>
      </c>
    </row>
    <row r="2619" spans="1:10" ht="12.75" customHeight="1" x14ac:dyDescent="0.35">
      <c r="A2619" s="428" t="s">
        <v>885</v>
      </c>
      <c r="B2619" s="429">
        <v>63</v>
      </c>
      <c r="C2619" s="428" t="s">
        <v>884</v>
      </c>
      <c r="D2619" s="428" t="s">
        <v>6347</v>
      </c>
      <c r="E2619" s="54" t="s">
        <v>6348</v>
      </c>
      <c r="F2619" s="54" t="s">
        <v>1121</v>
      </c>
      <c r="G2619" s="54">
        <v>23</v>
      </c>
      <c r="H2619" s="54">
        <v>0</v>
      </c>
      <c r="I2619" s="54" t="s">
        <v>43</v>
      </c>
      <c r="J2619" s="54" t="s">
        <v>60</v>
      </c>
    </row>
    <row r="2620" spans="1:10" ht="12.75" customHeight="1" x14ac:dyDescent="0.35">
      <c r="A2620" s="428" t="s">
        <v>885</v>
      </c>
      <c r="B2620" s="429">
        <v>64</v>
      </c>
      <c r="C2620" s="428" t="s">
        <v>884</v>
      </c>
      <c r="D2620" s="428" t="s">
        <v>6349</v>
      </c>
      <c r="E2620" s="54" t="s">
        <v>6350</v>
      </c>
      <c r="F2620" s="54" t="s">
        <v>1121</v>
      </c>
      <c r="G2620" s="54">
        <v>23</v>
      </c>
      <c r="H2620" s="54">
        <v>0</v>
      </c>
      <c r="I2620" s="54" t="s">
        <v>43</v>
      </c>
      <c r="J2620" s="54" t="s">
        <v>60</v>
      </c>
    </row>
    <row r="2621" spans="1:10" ht="12.75" customHeight="1" x14ac:dyDescent="0.35">
      <c r="A2621" s="428" t="s">
        <v>885</v>
      </c>
      <c r="B2621" s="429">
        <v>65</v>
      </c>
      <c r="C2621" s="428" t="s">
        <v>884</v>
      </c>
      <c r="D2621" s="428" t="s">
        <v>6351</v>
      </c>
      <c r="E2621" s="54" t="s">
        <v>6352</v>
      </c>
      <c r="F2621" s="54" t="s">
        <v>1121</v>
      </c>
      <c r="G2621" s="54">
        <v>21</v>
      </c>
      <c r="H2621" s="54">
        <v>0</v>
      </c>
      <c r="I2621" s="54" t="s">
        <v>44</v>
      </c>
      <c r="J2621" s="54" t="s">
        <v>60</v>
      </c>
    </row>
    <row r="2622" spans="1:10" ht="12.75" customHeight="1" x14ac:dyDescent="0.35">
      <c r="A2622" s="428" t="s">
        <v>885</v>
      </c>
      <c r="B2622" s="429">
        <v>66</v>
      </c>
      <c r="C2622" s="428" t="s">
        <v>884</v>
      </c>
      <c r="D2622" s="428" t="s">
        <v>6353</v>
      </c>
      <c r="E2622" s="54" t="s">
        <v>6354</v>
      </c>
      <c r="F2622" s="54" t="s">
        <v>1121</v>
      </c>
      <c r="G2622" s="54">
        <v>28</v>
      </c>
      <c r="H2622" s="54">
        <v>0</v>
      </c>
      <c r="I2622" s="54" t="s">
        <v>43</v>
      </c>
      <c r="J2622" s="54" t="s">
        <v>60</v>
      </c>
    </row>
    <row r="2623" spans="1:10" ht="12.75" customHeight="1" x14ac:dyDescent="0.35">
      <c r="A2623" s="428" t="s">
        <v>885</v>
      </c>
      <c r="B2623" s="429">
        <v>67</v>
      </c>
      <c r="C2623" s="428" t="s">
        <v>884</v>
      </c>
      <c r="D2623" s="428" t="s">
        <v>6355</v>
      </c>
      <c r="E2623" s="54" t="s">
        <v>6356</v>
      </c>
      <c r="F2623" s="54" t="s">
        <v>1121</v>
      </c>
      <c r="G2623" s="54">
        <v>15</v>
      </c>
      <c r="H2623" s="54">
        <v>0</v>
      </c>
      <c r="I2623" s="54" t="s">
        <v>43</v>
      </c>
      <c r="J2623" s="54" t="s">
        <v>60</v>
      </c>
    </row>
    <row r="2624" spans="1:10" ht="12.75" customHeight="1" x14ac:dyDescent="0.35">
      <c r="A2624" s="428" t="s">
        <v>885</v>
      </c>
      <c r="B2624" s="429">
        <v>68</v>
      </c>
      <c r="C2624" s="428" t="s">
        <v>884</v>
      </c>
      <c r="D2624" s="428" t="s">
        <v>6357</v>
      </c>
      <c r="E2624" s="54" t="s">
        <v>6358</v>
      </c>
      <c r="F2624" s="54" t="s">
        <v>1121</v>
      </c>
      <c r="G2624" s="54">
        <v>42</v>
      </c>
      <c r="H2624" s="54">
        <v>0</v>
      </c>
      <c r="I2624" s="54" t="s">
        <v>43</v>
      </c>
      <c r="J2624" s="54" t="s">
        <v>60</v>
      </c>
    </row>
    <row r="2625" spans="1:10" ht="12.75" customHeight="1" x14ac:dyDescent="0.35">
      <c r="A2625" s="428" t="s">
        <v>885</v>
      </c>
      <c r="B2625" s="429">
        <v>69</v>
      </c>
      <c r="C2625" s="428" t="s">
        <v>884</v>
      </c>
      <c r="D2625" s="428" t="s">
        <v>6359</v>
      </c>
      <c r="E2625" s="54" t="s">
        <v>6360</v>
      </c>
      <c r="F2625" s="54" t="s">
        <v>1121</v>
      </c>
      <c r="G2625" s="54">
        <v>37</v>
      </c>
      <c r="H2625" s="54">
        <v>0</v>
      </c>
      <c r="I2625" s="54" t="s">
        <v>43</v>
      </c>
      <c r="J2625" s="54" t="s">
        <v>60</v>
      </c>
    </row>
    <row r="2626" spans="1:10" ht="12.75" customHeight="1" x14ac:dyDescent="0.35">
      <c r="A2626" s="428" t="s">
        <v>885</v>
      </c>
      <c r="B2626" s="429">
        <v>70</v>
      </c>
      <c r="C2626" s="428" t="s">
        <v>884</v>
      </c>
      <c r="D2626" s="428" t="s">
        <v>6361</v>
      </c>
      <c r="E2626" s="54" t="s">
        <v>6362</v>
      </c>
      <c r="F2626" s="54" t="s">
        <v>1121</v>
      </c>
      <c r="G2626" s="54">
        <v>28</v>
      </c>
      <c r="H2626" s="54">
        <v>0</v>
      </c>
      <c r="I2626" s="54" t="s">
        <v>43</v>
      </c>
      <c r="J2626" s="54" t="s">
        <v>60</v>
      </c>
    </row>
    <row r="2627" spans="1:10" ht="12.75" customHeight="1" x14ac:dyDescent="0.35">
      <c r="A2627" s="428" t="s">
        <v>885</v>
      </c>
      <c r="B2627" s="429">
        <v>71</v>
      </c>
      <c r="C2627" s="428" t="s">
        <v>884</v>
      </c>
      <c r="D2627" s="428" t="s">
        <v>6363</v>
      </c>
      <c r="E2627" s="54" t="s">
        <v>6364</v>
      </c>
      <c r="F2627" s="54" t="s">
        <v>1121</v>
      </c>
      <c r="G2627" s="54">
        <v>15</v>
      </c>
      <c r="H2627" s="54">
        <v>0</v>
      </c>
      <c r="I2627" s="54" t="s">
        <v>43</v>
      </c>
      <c r="J2627" s="54" t="s">
        <v>60</v>
      </c>
    </row>
    <row r="2628" spans="1:10" ht="12.75" customHeight="1" x14ac:dyDescent="0.35">
      <c r="A2628" s="428" t="s">
        <v>885</v>
      </c>
      <c r="B2628" s="429">
        <v>72</v>
      </c>
      <c r="C2628" s="428" t="s">
        <v>884</v>
      </c>
      <c r="D2628" s="428" t="s">
        <v>6365</v>
      </c>
      <c r="E2628" s="54" t="s">
        <v>6366</v>
      </c>
      <c r="F2628" s="54" t="s">
        <v>1121</v>
      </c>
      <c r="G2628" s="54">
        <v>15</v>
      </c>
      <c r="H2628" s="54">
        <v>0</v>
      </c>
      <c r="I2628" s="54" t="s">
        <v>43</v>
      </c>
      <c r="J2628" s="54" t="s">
        <v>60</v>
      </c>
    </row>
    <row r="2629" spans="1:10" ht="12.75" customHeight="1" x14ac:dyDescent="0.35">
      <c r="A2629" s="428" t="s">
        <v>885</v>
      </c>
      <c r="B2629" s="429">
        <v>73</v>
      </c>
      <c r="C2629" s="428" t="s">
        <v>884</v>
      </c>
      <c r="D2629" s="428" t="s">
        <v>6367</v>
      </c>
      <c r="E2629" s="54" t="s">
        <v>6368</v>
      </c>
      <c r="F2629" s="54" t="s">
        <v>1121</v>
      </c>
      <c r="G2629" s="54">
        <v>42</v>
      </c>
      <c r="H2629" s="54">
        <v>0</v>
      </c>
      <c r="I2629" s="54" t="s">
        <v>43</v>
      </c>
      <c r="J2629" s="54" t="s">
        <v>60</v>
      </c>
    </row>
    <row r="2630" spans="1:10" ht="12.75" customHeight="1" x14ac:dyDescent="0.35">
      <c r="A2630" s="428" t="s">
        <v>885</v>
      </c>
      <c r="B2630" s="429">
        <v>74</v>
      </c>
      <c r="C2630" s="428" t="s">
        <v>884</v>
      </c>
      <c r="D2630" s="428" t="s">
        <v>6369</v>
      </c>
      <c r="E2630" s="54" t="s">
        <v>6370</v>
      </c>
      <c r="F2630" s="54" t="s">
        <v>1121</v>
      </c>
      <c r="G2630" s="54">
        <v>28</v>
      </c>
      <c r="H2630" s="54">
        <v>0</v>
      </c>
      <c r="I2630" s="54" t="s">
        <v>43</v>
      </c>
      <c r="J2630" s="54" t="s">
        <v>60</v>
      </c>
    </row>
    <row r="2631" spans="1:10" ht="12.75" customHeight="1" x14ac:dyDescent="0.35">
      <c r="A2631" s="428" t="s">
        <v>885</v>
      </c>
      <c r="B2631" s="429">
        <v>75</v>
      </c>
      <c r="C2631" s="428" t="s">
        <v>884</v>
      </c>
      <c r="D2631" s="428" t="s">
        <v>6371</v>
      </c>
      <c r="E2631" s="54" t="s">
        <v>4009</v>
      </c>
      <c r="F2631" s="54" t="s">
        <v>1121</v>
      </c>
      <c r="G2631" s="54">
        <v>42.5</v>
      </c>
      <c r="H2631" s="54">
        <v>0</v>
      </c>
      <c r="I2631" s="54" t="s">
        <v>43</v>
      </c>
      <c r="J2631" s="54" t="s">
        <v>60</v>
      </c>
    </row>
    <row r="2632" spans="1:10" ht="12.75" customHeight="1" x14ac:dyDescent="0.35">
      <c r="A2632" s="428" t="s">
        <v>885</v>
      </c>
      <c r="B2632" s="429">
        <v>76</v>
      </c>
      <c r="C2632" s="428" t="s">
        <v>884</v>
      </c>
      <c r="D2632" s="428" t="s">
        <v>6372</v>
      </c>
      <c r="E2632" s="54" t="s">
        <v>6373</v>
      </c>
      <c r="F2632" s="54" t="s">
        <v>1121</v>
      </c>
      <c r="G2632" s="54">
        <v>23</v>
      </c>
      <c r="H2632" s="54">
        <v>0</v>
      </c>
      <c r="I2632" s="54" t="s">
        <v>43</v>
      </c>
      <c r="J2632" s="54" t="s">
        <v>60</v>
      </c>
    </row>
    <row r="2633" spans="1:10" ht="12.75" customHeight="1" x14ac:dyDescent="0.35">
      <c r="A2633" s="428" t="s">
        <v>885</v>
      </c>
      <c r="B2633" s="429">
        <v>77</v>
      </c>
      <c r="C2633" s="428" t="s">
        <v>884</v>
      </c>
      <c r="D2633" s="428" t="s">
        <v>6374</v>
      </c>
      <c r="E2633" s="54" t="s">
        <v>6375</v>
      </c>
      <c r="F2633" s="54" t="s">
        <v>1121</v>
      </c>
      <c r="G2633" s="54">
        <v>15</v>
      </c>
      <c r="H2633" s="54">
        <v>0</v>
      </c>
      <c r="I2633" s="54" t="s">
        <v>43</v>
      </c>
      <c r="J2633" s="54" t="s">
        <v>60</v>
      </c>
    </row>
    <row r="2634" spans="1:10" ht="12.75" customHeight="1" x14ac:dyDescent="0.35">
      <c r="A2634" s="428" t="s">
        <v>885</v>
      </c>
      <c r="B2634" s="429">
        <v>78</v>
      </c>
      <c r="C2634" s="428" t="s">
        <v>884</v>
      </c>
      <c r="D2634" s="428" t="s">
        <v>6376</v>
      </c>
      <c r="E2634" s="54" t="s">
        <v>6377</v>
      </c>
      <c r="F2634" s="54" t="s">
        <v>1121</v>
      </c>
      <c r="G2634" s="54">
        <v>28</v>
      </c>
      <c r="H2634" s="54">
        <v>0</v>
      </c>
      <c r="I2634" s="54" t="s">
        <v>43</v>
      </c>
      <c r="J2634" s="54" t="s">
        <v>60</v>
      </c>
    </row>
    <row r="2635" spans="1:10" ht="12.75" customHeight="1" x14ac:dyDescent="0.35">
      <c r="A2635" s="428" t="s">
        <v>885</v>
      </c>
      <c r="B2635" s="429">
        <v>79</v>
      </c>
      <c r="C2635" s="428" t="s">
        <v>884</v>
      </c>
      <c r="D2635" s="428" t="s">
        <v>6378</v>
      </c>
      <c r="E2635" s="54" t="s">
        <v>6379</v>
      </c>
      <c r="F2635" s="54" t="s">
        <v>1121</v>
      </c>
      <c r="G2635" s="54">
        <v>23</v>
      </c>
      <c r="H2635" s="54">
        <v>0</v>
      </c>
      <c r="I2635" s="54" t="s">
        <v>43</v>
      </c>
      <c r="J2635" s="54" t="s">
        <v>60</v>
      </c>
    </row>
    <row r="2636" spans="1:10" ht="12.75" customHeight="1" x14ac:dyDescent="0.35">
      <c r="A2636" s="428" t="s">
        <v>885</v>
      </c>
      <c r="B2636" s="429">
        <v>80</v>
      </c>
      <c r="C2636" s="428" t="s">
        <v>884</v>
      </c>
      <c r="D2636" s="428" t="s">
        <v>6380</v>
      </c>
      <c r="E2636" s="54" t="s">
        <v>6381</v>
      </c>
      <c r="F2636" s="54" t="s">
        <v>1121</v>
      </c>
      <c r="G2636" s="54">
        <v>28</v>
      </c>
      <c r="H2636" s="54">
        <v>0</v>
      </c>
      <c r="I2636" s="54" t="s">
        <v>43</v>
      </c>
      <c r="J2636" s="54" t="s">
        <v>60</v>
      </c>
    </row>
    <row r="2637" spans="1:10" ht="12.75" customHeight="1" x14ac:dyDescent="0.35">
      <c r="A2637" s="428" t="s">
        <v>885</v>
      </c>
      <c r="B2637" s="429">
        <v>81</v>
      </c>
      <c r="C2637" s="428" t="s">
        <v>884</v>
      </c>
      <c r="D2637" s="428" t="s">
        <v>6382</v>
      </c>
      <c r="E2637" s="54" t="s">
        <v>6383</v>
      </c>
      <c r="F2637" s="54" t="s">
        <v>1121</v>
      </c>
      <c r="G2637" s="54">
        <v>23</v>
      </c>
      <c r="H2637" s="54">
        <v>0</v>
      </c>
      <c r="I2637" s="54" t="s">
        <v>43</v>
      </c>
      <c r="J2637" s="54" t="s">
        <v>60</v>
      </c>
    </row>
    <row r="2638" spans="1:10" ht="12.75" customHeight="1" x14ac:dyDescent="0.35">
      <c r="A2638" s="428" t="s">
        <v>885</v>
      </c>
      <c r="B2638" s="429">
        <v>82</v>
      </c>
      <c r="C2638" s="428" t="s">
        <v>884</v>
      </c>
      <c r="D2638" s="428" t="s">
        <v>6384</v>
      </c>
      <c r="E2638" s="54" t="s">
        <v>6385</v>
      </c>
      <c r="F2638" s="54" t="s">
        <v>1121</v>
      </c>
      <c r="G2638" s="54">
        <v>23</v>
      </c>
      <c r="H2638" s="54">
        <v>0</v>
      </c>
      <c r="I2638" s="54" t="s">
        <v>43</v>
      </c>
      <c r="J2638" s="54" t="s">
        <v>60</v>
      </c>
    </row>
    <row r="2639" spans="1:10" ht="12.75" customHeight="1" x14ac:dyDescent="0.35">
      <c r="A2639" s="428" t="s">
        <v>885</v>
      </c>
      <c r="B2639" s="429">
        <v>83</v>
      </c>
      <c r="C2639" s="428" t="s">
        <v>884</v>
      </c>
      <c r="D2639" s="428" t="s">
        <v>6386</v>
      </c>
      <c r="E2639" s="54" t="s">
        <v>6387</v>
      </c>
      <c r="F2639" s="54" t="s">
        <v>1121</v>
      </c>
      <c r="G2639" s="54">
        <v>23</v>
      </c>
      <c r="H2639" s="54">
        <v>0</v>
      </c>
      <c r="I2639" s="54" t="s">
        <v>43</v>
      </c>
      <c r="J2639" s="54" t="s">
        <v>60</v>
      </c>
    </row>
    <row r="2640" spans="1:10" ht="12.75" customHeight="1" x14ac:dyDescent="0.35">
      <c r="A2640" s="428" t="s">
        <v>885</v>
      </c>
      <c r="B2640" s="429">
        <v>84</v>
      </c>
      <c r="C2640" s="428" t="s">
        <v>884</v>
      </c>
      <c r="D2640" s="428" t="s">
        <v>6388</v>
      </c>
      <c r="E2640" s="54" t="s">
        <v>1297</v>
      </c>
      <c r="F2640" s="54" t="s">
        <v>1121</v>
      </c>
      <c r="G2640" s="54">
        <v>42</v>
      </c>
      <c r="H2640" s="54">
        <v>0</v>
      </c>
      <c r="I2640" s="54" t="s">
        <v>43</v>
      </c>
      <c r="J2640" s="54" t="s">
        <v>60</v>
      </c>
    </row>
    <row r="2641" spans="1:10" ht="12.75" customHeight="1" x14ac:dyDescent="0.35">
      <c r="A2641" s="428" t="s">
        <v>885</v>
      </c>
      <c r="B2641" s="429">
        <v>85</v>
      </c>
      <c r="C2641" s="428" t="s">
        <v>884</v>
      </c>
      <c r="D2641" s="428" t="s">
        <v>6389</v>
      </c>
      <c r="E2641" s="54" t="s">
        <v>6390</v>
      </c>
      <c r="F2641" s="54" t="s">
        <v>1121</v>
      </c>
      <c r="G2641" s="54">
        <v>23</v>
      </c>
      <c r="H2641" s="54">
        <v>0</v>
      </c>
      <c r="I2641" s="54" t="s">
        <v>43</v>
      </c>
      <c r="J2641" s="54" t="s">
        <v>60</v>
      </c>
    </row>
    <row r="2642" spans="1:10" ht="12.75" customHeight="1" x14ac:dyDescent="0.35">
      <c r="A2642" s="428" t="s">
        <v>885</v>
      </c>
      <c r="B2642" s="429">
        <v>86</v>
      </c>
      <c r="C2642" s="428" t="s">
        <v>884</v>
      </c>
      <c r="D2642" s="428" t="s">
        <v>6391</v>
      </c>
      <c r="E2642" s="54" t="s">
        <v>6392</v>
      </c>
      <c r="F2642" s="54" t="s">
        <v>1121</v>
      </c>
      <c r="G2642" s="54">
        <v>37</v>
      </c>
      <c r="H2642" s="54">
        <v>0</v>
      </c>
      <c r="I2642" s="54" t="s">
        <v>43</v>
      </c>
      <c r="J2642" s="54" t="s">
        <v>60</v>
      </c>
    </row>
    <row r="2643" spans="1:10" ht="12.75" customHeight="1" x14ac:dyDescent="0.35">
      <c r="A2643" s="428" t="s">
        <v>885</v>
      </c>
      <c r="B2643" s="429">
        <v>87</v>
      </c>
      <c r="C2643" s="428" t="s">
        <v>884</v>
      </c>
      <c r="D2643" s="428" t="s">
        <v>6393</v>
      </c>
      <c r="E2643" s="54" t="s">
        <v>6394</v>
      </c>
      <c r="F2643" s="54" t="s">
        <v>1121</v>
      </c>
      <c r="G2643" s="54">
        <v>23</v>
      </c>
      <c r="H2643" s="54">
        <v>0</v>
      </c>
      <c r="I2643" s="54" t="s">
        <v>43</v>
      </c>
      <c r="J2643" s="54" t="s">
        <v>60</v>
      </c>
    </row>
    <row r="2644" spans="1:10" ht="12.75" customHeight="1" x14ac:dyDescent="0.35">
      <c r="A2644" s="428" t="s">
        <v>885</v>
      </c>
      <c r="B2644" s="429">
        <v>88</v>
      </c>
      <c r="C2644" s="428" t="s">
        <v>884</v>
      </c>
      <c r="D2644" s="428" t="s">
        <v>6395</v>
      </c>
      <c r="E2644" s="54" t="s">
        <v>6396</v>
      </c>
      <c r="F2644" s="54" t="s">
        <v>1121</v>
      </c>
      <c r="G2644" s="54">
        <v>42</v>
      </c>
      <c r="H2644" s="54">
        <v>0</v>
      </c>
      <c r="I2644" s="54" t="s">
        <v>43</v>
      </c>
      <c r="J2644" s="54" t="s">
        <v>60</v>
      </c>
    </row>
    <row r="2645" spans="1:10" ht="12.75" customHeight="1" x14ac:dyDescent="0.35">
      <c r="A2645" s="428" t="s">
        <v>885</v>
      </c>
      <c r="B2645" s="429">
        <v>89</v>
      </c>
      <c r="C2645" s="428" t="s">
        <v>884</v>
      </c>
      <c r="D2645" s="428" t="s">
        <v>6397</v>
      </c>
      <c r="E2645" s="54" t="s">
        <v>6398</v>
      </c>
      <c r="F2645" s="54" t="s">
        <v>1121</v>
      </c>
      <c r="G2645" s="54">
        <v>23</v>
      </c>
      <c r="H2645" s="54">
        <v>0</v>
      </c>
      <c r="I2645" s="54" t="s">
        <v>43</v>
      </c>
      <c r="J2645" s="54" t="s">
        <v>60</v>
      </c>
    </row>
    <row r="2646" spans="1:10" ht="12.75" customHeight="1" x14ac:dyDescent="0.35">
      <c r="A2646" s="428" t="s">
        <v>885</v>
      </c>
      <c r="B2646" s="429">
        <v>90</v>
      </c>
      <c r="C2646" s="428" t="s">
        <v>884</v>
      </c>
      <c r="D2646" s="428" t="s">
        <v>6399</v>
      </c>
      <c r="E2646" s="54" t="s">
        <v>6400</v>
      </c>
      <c r="F2646" s="54" t="s">
        <v>1121</v>
      </c>
      <c r="G2646" s="54">
        <v>60.5</v>
      </c>
      <c r="H2646" s="54">
        <v>0</v>
      </c>
      <c r="I2646" s="54" t="s">
        <v>43</v>
      </c>
      <c r="J2646" s="54" t="s">
        <v>60</v>
      </c>
    </row>
    <row r="2647" spans="1:10" ht="12.75" customHeight="1" x14ac:dyDescent="0.35">
      <c r="A2647" s="428" t="s">
        <v>885</v>
      </c>
      <c r="B2647" s="429">
        <v>91</v>
      </c>
      <c r="C2647" s="428" t="s">
        <v>884</v>
      </c>
      <c r="D2647" s="428" t="s">
        <v>6401</v>
      </c>
      <c r="E2647" s="54" t="s">
        <v>6402</v>
      </c>
      <c r="F2647" s="54" t="s">
        <v>1121</v>
      </c>
      <c r="G2647" s="54">
        <v>15</v>
      </c>
      <c r="H2647" s="54">
        <v>0</v>
      </c>
      <c r="I2647" s="54" t="s">
        <v>43</v>
      </c>
      <c r="J2647" s="54" t="s">
        <v>60</v>
      </c>
    </row>
    <row r="2648" spans="1:10" ht="12.75" customHeight="1" x14ac:dyDescent="0.35">
      <c r="A2648" s="428" t="s">
        <v>885</v>
      </c>
      <c r="B2648" s="429">
        <v>92</v>
      </c>
      <c r="C2648" s="428" t="s">
        <v>884</v>
      </c>
      <c r="D2648" s="428" t="s">
        <v>6403</v>
      </c>
      <c r="E2648" s="54" t="s">
        <v>6404</v>
      </c>
      <c r="F2648" s="54" t="s">
        <v>1121</v>
      </c>
      <c r="G2648" s="54">
        <v>23</v>
      </c>
      <c r="H2648" s="54">
        <v>0</v>
      </c>
      <c r="I2648" s="54" t="s">
        <v>43</v>
      </c>
      <c r="J2648" s="54" t="s">
        <v>60</v>
      </c>
    </row>
    <row r="2649" spans="1:10" ht="12.75" customHeight="1" x14ac:dyDescent="0.35">
      <c r="A2649" s="428" t="s">
        <v>885</v>
      </c>
      <c r="B2649" s="429">
        <v>93</v>
      </c>
      <c r="C2649" s="428" t="s">
        <v>884</v>
      </c>
      <c r="D2649" s="428" t="s">
        <v>6405</v>
      </c>
      <c r="E2649" s="54" t="s">
        <v>6406</v>
      </c>
      <c r="F2649" s="54" t="s">
        <v>1121</v>
      </c>
      <c r="G2649" s="54">
        <v>23</v>
      </c>
      <c r="H2649" s="54">
        <v>0</v>
      </c>
      <c r="I2649" s="54" t="s">
        <v>43</v>
      </c>
      <c r="J2649" s="54" t="s">
        <v>60</v>
      </c>
    </row>
    <row r="2650" spans="1:10" ht="12.75" customHeight="1" x14ac:dyDescent="0.35">
      <c r="A2650" s="428" t="s">
        <v>885</v>
      </c>
      <c r="B2650" s="429">
        <v>94</v>
      </c>
      <c r="C2650" s="428" t="s">
        <v>884</v>
      </c>
      <c r="D2650" s="428" t="s">
        <v>6407</v>
      </c>
      <c r="E2650" s="54" t="s">
        <v>6408</v>
      </c>
      <c r="F2650" s="54" t="s">
        <v>1121</v>
      </c>
      <c r="G2650" s="54">
        <v>28</v>
      </c>
      <c r="H2650" s="54">
        <v>0</v>
      </c>
      <c r="I2650" s="54" t="s">
        <v>43</v>
      </c>
      <c r="J2650" s="54" t="s">
        <v>60</v>
      </c>
    </row>
    <row r="2651" spans="1:10" ht="12.75" customHeight="1" x14ac:dyDescent="0.35">
      <c r="A2651" s="428" t="s">
        <v>885</v>
      </c>
      <c r="B2651" s="429">
        <v>95</v>
      </c>
      <c r="C2651" s="428" t="s">
        <v>884</v>
      </c>
      <c r="D2651" s="428" t="s">
        <v>6409</v>
      </c>
      <c r="E2651" s="54" t="s">
        <v>6410</v>
      </c>
      <c r="F2651" s="54" t="s">
        <v>1121</v>
      </c>
      <c r="G2651" s="54">
        <v>28</v>
      </c>
      <c r="H2651" s="54">
        <v>0</v>
      </c>
      <c r="I2651" s="54" t="s">
        <v>43</v>
      </c>
      <c r="J2651" s="54" t="s">
        <v>60</v>
      </c>
    </row>
    <row r="2652" spans="1:10" ht="12.75" customHeight="1" x14ac:dyDescent="0.35">
      <c r="A2652" s="428" t="s">
        <v>885</v>
      </c>
      <c r="B2652" s="429">
        <v>96</v>
      </c>
      <c r="C2652" s="428" t="s">
        <v>884</v>
      </c>
      <c r="D2652" s="428" t="s">
        <v>6411</v>
      </c>
      <c r="E2652" s="54" t="s">
        <v>6412</v>
      </c>
      <c r="F2652" s="54" t="s">
        <v>1121</v>
      </c>
      <c r="G2652" s="54">
        <v>43</v>
      </c>
      <c r="H2652" s="54">
        <v>0</v>
      </c>
      <c r="I2652" s="54" t="s">
        <v>43</v>
      </c>
      <c r="J2652" s="54" t="s">
        <v>60</v>
      </c>
    </row>
    <row r="2653" spans="1:10" ht="12.75" customHeight="1" x14ac:dyDescent="0.35">
      <c r="A2653" s="428" t="s">
        <v>885</v>
      </c>
      <c r="B2653" s="429">
        <v>97</v>
      </c>
      <c r="C2653" s="428" t="s">
        <v>884</v>
      </c>
      <c r="D2653" s="428" t="s">
        <v>6413</v>
      </c>
      <c r="E2653" s="54" t="s">
        <v>6414</v>
      </c>
      <c r="F2653" s="54" t="s">
        <v>1121</v>
      </c>
      <c r="G2653" s="54">
        <v>23</v>
      </c>
      <c r="H2653" s="54">
        <v>0</v>
      </c>
      <c r="I2653" s="54" t="s">
        <v>43</v>
      </c>
      <c r="J2653" s="54" t="s">
        <v>60</v>
      </c>
    </row>
    <row r="2654" spans="1:10" ht="12.75" customHeight="1" x14ac:dyDescent="0.35">
      <c r="A2654" s="428" t="s">
        <v>885</v>
      </c>
      <c r="B2654" s="429">
        <v>98</v>
      </c>
      <c r="C2654" s="428" t="s">
        <v>884</v>
      </c>
      <c r="D2654" s="428" t="s">
        <v>6415</v>
      </c>
      <c r="E2654" s="54" t="s">
        <v>6416</v>
      </c>
      <c r="F2654" s="54" t="s">
        <v>1121</v>
      </c>
      <c r="G2654" s="54">
        <v>28</v>
      </c>
      <c r="H2654" s="54">
        <v>0</v>
      </c>
      <c r="I2654" s="54" t="s">
        <v>43</v>
      </c>
      <c r="J2654" s="54" t="s">
        <v>60</v>
      </c>
    </row>
    <row r="2655" spans="1:10" ht="12.75" customHeight="1" x14ac:dyDescent="0.35">
      <c r="A2655" s="428" t="s">
        <v>885</v>
      </c>
      <c r="B2655" s="429">
        <v>99</v>
      </c>
      <c r="C2655" s="428" t="s">
        <v>884</v>
      </c>
      <c r="D2655" s="428" t="s">
        <v>6417</v>
      </c>
      <c r="E2655" s="54" t="s">
        <v>6418</v>
      </c>
      <c r="F2655" s="54" t="s">
        <v>1121</v>
      </c>
      <c r="G2655" s="54">
        <v>23</v>
      </c>
      <c r="H2655" s="54">
        <v>0</v>
      </c>
      <c r="I2655" s="54" t="s">
        <v>43</v>
      </c>
      <c r="J2655" s="54" t="s">
        <v>60</v>
      </c>
    </row>
    <row r="2656" spans="1:10" ht="12.75" customHeight="1" x14ac:dyDescent="0.35">
      <c r="A2656" s="428" t="s">
        <v>885</v>
      </c>
      <c r="B2656" s="429">
        <v>100</v>
      </c>
      <c r="C2656" s="428" t="s">
        <v>884</v>
      </c>
      <c r="D2656" s="428" t="s">
        <v>6419</v>
      </c>
      <c r="E2656" s="54" t="s">
        <v>6420</v>
      </c>
      <c r="F2656" s="54" t="s">
        <v>1140</v>
      </c>
      <c r="G2656" s="54">
        <v>14</v>
      </c>
      <c r="H2656" s="54">
        <v>0</v>
      </c>
      <c r="I2656" s="54" t="s">
        <v>43</v>
      </c>
      <c r="J2656" s="54" t="s">
        <v>60</v>
      </c>
    </row>
    <row r="2657" spans="1:10" ht="12.75" customHeight="1" x14ac:dyDescent="0.35">
      <c r="A2657" s="428" t="s">
        <v>885</v>
      </c>
      <c r="B2657" s="429">
        <v>101</v>
      </c>
      <c r="C2657" s="428" t="s">
        <v>884</v>
      </c>
      <c r="D2657" s="428" t="s">
        <v>6421</v>
      </c>
      <c r="E2657" s="54" t="s">
        <v>6422</v>
      </c>
      <c r="F2657" s="54" t="s">
        <v>1140</v>
      </c>
      <c r="G2657" s="54">
        <v>15</v>
      </c>
      <c r="H2657" s="54">
        <v>0</v>
      </c>
      <c r="I2657" s="54" t="s">
        <v>43</v>
      </c>
      <c r="J2657" s="54" t="s">
        <v>60</v>
      </c>
    </row>
    <row r="2658" spans="1:10" ht="12.75" customHeight="1" x14ac:dyDescent="0.35">
      <c r="A2658" s="428" t="s">
        <v>885</v>
      </c>
      <c r="B2658" s="429">
        <v>102</v>
      </c>
      <c r="C2658" s="428" t="s">
        <v>884</v>
      </c>
      <c r="D2658" s="428" t="s">
        <v>6423</v>
      </c>
      <c r="E2658" s="54" t="s">
        <v>6424</v>
      </c>
      <c r="F2658" s="54" t="s">
        <v>1140</v>
      </c>
      <c r="G2658" s="54">
        <v>20.149999999999999</v>
      </c>
      <c r="H2658" s="54">
        <v>0</v>
      </c>
      <c r="I2658" s="54" t="s">
        <v>43</v>
      </c>
      <c r="J2658" s="54" t="s">
        <v>60</v>
      </c>
    </row>
    <row r="2659" spans="1:10" ht="12.75" customHeight="1" x14ac:dyDescent="0.35">
      <c r="A2659" s="428" t="s">
        <v>885</v>
      </c>
      <c r="B2659" s="429">
        <v>103</v>
      </c>
      <c r="C2659" s="428" t="s">
        <v>884</v>
      </c>
      <c r="D2659" s="428" t="s">
        <v>6425</v>
      </c>
      <c r="E2659" s="54" t="s">
        <v>6426</v>
      </c>
      <c r="F2659" s="54" t="s">
        <v>1140</v>
      </c>
      <c r="G2659" s="54">
        <v>14.1</v>
      </c>
      <c r="H2659" s="54">
        <v>0</v>
      </c>
      <c r="I2659" s="54" t="s">
        <v>43</v>
      </c>
      <c r="J2659" s="54" t="s">
        <v>60</v>
      </c>
    </row>
    <row r="2660" spans="1:10" ht="12.75" customHeight="1" x14ac:dyDescent="0.35">
      <c r="A2660" s="428" t="s">
        <v>885</v>
      </c>
      <c r="B2660" s="429">
        <v>104</v>
      </c>
      <c r="C2660" s="428" t="s">
        <v>884</v>
      </c>
      <c r="D2660" s="428" t="s">
        <v>6427</v>
      </c>
      <c r="E2660" s="54" t="s">
        <v>6428</v>
      </c>
      <c r="F2660" s="54" t="s">
        <v>1140</v>
      </c>
      <c r="G2660" s="54">
        <v>16</v>
      </c>
      <c r="H2660" s="54">
        <v>0</v>
      </c>
      <c r="I2660" s="54" t="s">
        <v>43</v>
      </c>
      <c r="J2660" s="54" t="s">
        <v>60</v>
      </c>
    </row>
    <row r="2661" spans="1:10" ht="12.75" customHeight="1" x14ac:dyDescent="0.35">
      <c r="A2661" s="428" t="s">
        <v>1053</v>
      </c>
      <c r="B2661" s="429">
        <v>1</v>
      </c>
      <c r="C2661" s="428" t="s">
        <v>1052</v>
      </c>
      <c r="D2661" s="428" t="s">
        <v>6429</v>
      </c>
      <c r="E2661" s="54" t="s">
        <v>6430</v>
      </c>
      <c r="F2661" s="54" t="s">
        <v>1121</v>
      </c>
      <c r="G2661" s="54">
        <v>37.5</v>
      </c>
      <c r="H2661" s="54">
        <v>0</v>
      </c>
      <c r="I2661" s="54" t="s">
        <v>43</v>
      </c>
      <c r="J2661" s="54" t="s">
        <v>60</v>
      </c>
    </row>
    <row r="2662" spans="1:10" ht="12.75" customHeight="1" x14ac:dyDescent="0.35">
      <c r="A2662" s="428" t="s">
        <v>1053</v>
      </c>
      <c r="B2662" s="429">
        <v>2</v>
      </c>
      <c r="C2662" s="428" t="s">
        <v>1052</v>
      </c>
      <c r="D2662" s="428" t="s">
        <v>6431</v>
      </c>
      <c r="E2662" s="54" t="s">
        <v>6229</v>
      </c>
      <c r="F2662" s="54" t="s">
        <v>1121</v>
      </c>
      <c r="G2662" s="54">
        <v>27</v>
      </c>
      <c r="H2662" s="54">
        <v>0</v>
      </c>
      <c r="I2662" s="54" t="s">
        <v>43</v>
      </c>
      <c r="J2662" s="54" t="s">
        <v>60</v>
      </c>
    </row>
    <row r="2663" spans="1:10" ht="12.75" customHeight="1" x14ac:dyDescent="0.35">
      <c r="A2663" s="428" t="s">
        <v>1053</v>
      </c>
      <c r="B2663" s="429">
        <v>3</v>
      </c>
      <c r="C2663" s="428" t="s">
        <v>1052</v>
      </c>
      <c r="D2663" s="428" t="s">
        <v>6432</v>
      </c>
      <c r="E2663" s="54" t="s">
        <v>6233</v>
      </c>
      <c r="F2663" s="54" t="s">
        <v>1121</v>
      </c>
      <c r="G2663" s="54">
        <v>37.5</v>
      </c>
      <c r="H2663" s="54">
        <v>0</v>
      </c>
      <c r="I2663" s="54" t="s">
        <v>43</v>
      </c>
      <c r="J2663" s="54" t="s">
        <v>60</v>
      </c>
    </row>
    <row r="2664" spans="1:10" ht="12.75" customHeight="1" x14ac:dyDescent="0.35">
      <c r="A2664" s="428" t="s">
        <v>1053</v>
      </c>
      <c r="B2664" s="429">
        <v>4</v>
      </c>
      <c r="C2664" s="428" t="s">
        <v>1052</v>
      </c>
      <c r="D2664" s="428" t="s">
        <v>6433</v>
      </c>
      <c r="E2664" s="54" t="s">
        <v>6434</v>
      </c>
      <c r="F2664" s="54" t="s">
        <v>1121</v>
      </c>
      <c r="G2664" s="54">
        <v>31.5</v>
      </c>
      <c r="H2664" s="54">
        <v>0</v>
      </c>
      <c r="I2664" s="54" t="s">
        <v>43</v>
      </c>
      <c r="J2664" s="54" t="s">
        <v>60</v>
      </c>
    </row>
    <row r="2665" spans="1:10" ht="12.75" customHeight="1" x14ac:dyDescent="0.35">
      <c r="A2665" s="428" t="s">
        <v>1053</v>
      </c>
      <c r="B2665" s="429">
        <v>5</v>
      </c>
      <c r="C2665" s="428" t="s">
        <v>1052</v>
      </c>
      <c r="D2665" s="428" t="s">
        <v>6435</v>
      </c>
      <c r="E2665" s="54" t="s">
        <v>6436</v>
      </c>
      <c r="F2665" s="54" t="s">
        <v>1121</v>
      </c>
      <c r="G2665" s="54">
        <v>18</v>
      </c>
      <c r="H2665" s="54">
        <v>0</v>
      </c>
      <c r="I2665" s="54" t="s">
        <v>44</v>
      </c>
      <c r="J2665" s="54" t="s">
        <v>60</v>
      </c>
    </row>
    <row r="2666" spans="1:10" ht="12.75" customHeight="1" x14ac:dyDescent="0.35">
      <c r="A2666" s="428" t="s">
        <v>1053</v>
      </c>
      <c r="B2666" s="429">
        <v>6</v>
      </c>
      <c r="C2666" s="428" t="s">
        <v>1052</v>
      </c>
      <c r="D2666" s="428" t="s">
        <v>6437</v>
      </c>
      <c r="E2666" s="54" t="s">
        <v>6438</v>
      </c>
      <c r="F2666" s="54" t="s">
        <v>1121</v>
      </c>
      <c r="G2666" s="54">
        <v>37.5</v>
      </c>
      <c r="H2666" s="54">
        <v>0</v>
      </c>
      <c r="I2666" s="54" t="s">
        <v>43</v>
      </c>
      <c r="J2666" s="54" t="s">
        <v>60</v>
      </c>
    </row>
    <row r="2667" spans="1:10" ht="12.75" customHeight="1" x14ac:dyDescent="0.35">
      <c r="A2667" s="428" t="s">
        <v>1053</v>
      </c>
      <c r="B2667" s="429">
        <v>7</v>
      </c>
      <c r="C2667" s="428" t="s">
        <v>1052</v>
      </c>
      <c r="D2667" s="428" t="s">
        <v>6439</v>
      </c>
      <c r="E2667" s="54" t="s">
        <v>6440</v>
      </c>
      <c r="F2667" s="54" t="s">
        <v>1121</v>
      </c>
      <c r="G2667" s="54">
        <v>31.5</v>
      </c>
      <c r="H2667" s="54">
        <v>0</v>
      </c>
      <c r="I2667" s="54" t="s">
        <v>43</v>
      </c>
      <c r="J2667" s="54" t="s">
        <v>60</v>
      </c>
    </row>
    <row r="2668" spans="1:10" ht="12.75" customHeight="1" x14ac:dyDescent="0.35">
      <c r="A2668" s="428" t="s">
        <v>1053</v>
      </c>
      <c r="B2668" s="429">
        <v>8</v>
      </c>
      <c r="C2668" s="428" t="s">
        <v>1052</v>
      </c>
      <c r="D2668" s="428" t="s">
        <v>6441</v>
      </c>
      <c r="E2668" s="54" t="s">
        <v>6442</v>
      </c>
      <c r="F2668" s="54" t="s">
        <v>1121</v>
      </c>
      <c r="G2668" s="54">
        <v>23</v>
      </c>
      <c r="H2668" s="54">
        <v>0</v>
      </c>
      <c r="I2668" s="54" t="s">
        <v>44</v>
      </c>
      <c r="J2668" s="54" t="s">
        <v>60</v>
      </c>
    </row>
    <row r="2669" spans="1:10" ht="12.75" customHeight="1" x14ac:dyDescent="0.35">
      <c r="A2669" s="428" t="s">
        <v>1053</v>
      </c>
      <c r="B2669" s="429">
        <v>9</v>
      </c>
      <c r="C2669" s="428" t="s">
        <v>1052</v>
      </c>
      <c r="D2669" s="428" t="s">
        <v>6443</v>
      </c>
      <c r="E2669" s="54" t="s">
        <v>6444</v>
      </c>
      <c r="F2669" s="54" t="s">
        <v>1121</v>
      </c>
      <c r="G2669" s="54">
        <v>24</v>
      </c>
      <c r="H2669" s="54">
        <v>0</v>
      </c>
      <c r="I2669" s="54" t="s">
        <v>44</v>
      </c>
      <c r="J2669" s="54" t="s">
        <v>60</v>
      </c>
    </row>
    <row r="2670" spans="1:10" ht="12.75" customHeight="1" x14ac:dyDescent="0.35">
      <c r="A2670" s="428" t="s">
        <v>1053</v>
      </c>
      <c r="B2670" s="429">
        <v>10</v>
      </c>
      <c r="C2670" s="428" t="s">
        <v>1052</v>
      </c>
      <c r="D2670" s="428" t="s">
        <v>6445</v>
      </c>
      <c r="E2670" s="54" t="s">
        <v>6446</v>
      </c>
      <c r="F2670" s="54" t="s">
        <v>1121</v>
      </c>
      <c r="G2670" s="54">
        <v>49</v>
      </c>
      <c r="H2670" s="54">
        <v>0</v>
      </c>
      <c r="I2670" s="54" t="s">
        <v>43</v>
      </c>
      <c r="J2670" s="54" t="s">
        <v>60</v>
      </c>
    </row>
    <row r="2671" spans="1:10" ht="12.75" customHeight="1" x14ac:dyDescent="0.35">
      <c r="A2671" s="428" t="s">
        <v>1053</v>
      </c>
      <c r="B2671" s="429">
        <v>11</v>
      </c>
      <c r="C2671" s="428" t="s">
        <v>1052</v>
      </c>
      <c r="D2671" s="428" t="s">
        <v>6447</v>
      </c>
      <c r="E2671" s="54" t="s">
        <v>6448</v>
      </c>
      <c r="F2671" s="54" t="s">
        <v>1121</v>
      </c>
      <c r="G2671" s="54">
        <v>27</v>
      </c>
      <c r="H2671" s="54">
        <v>0</v>
      </c>
      <c r="I2671" s="54" t="s">
        <v>43</v>
      </c>
      <c r="J2671" s="54" t="s">
        <v>60</v>
      </c>
    </row>
    <row r="2672" spans="1:10" ht="12.75" customHeight="1" x14ac:dyDescent="0.35">
      <c r="A2672" s="428" t="s">
        <v>1053</v>
      </c>
      <c r="B2672" s="429">
        <v>12</v>
      </c>
      <c r="C2672" s="428" t="s">
        <v>1052</v>
      </c>
      <c r="D2672" s="428" t="s">
        <v>6449</v>
      </c>
      <c r="E2672" s="54" t="s">
        <v>6450</v>
      </c>
      <c r="F2672" s="54" t="s">
        <v>1121</v>
      </c>
      <c r="G2672" s="54">
        <v>37.5</v>
      </c>
      <c r="H2672" s="54">
        <v>0</v>
      </c>
      <c r="I2672" s="54" t="s">
        <v>43</v>
      </c>
      <c r="J2672" s="54" t="s">
        <v>60</v>
      </c>
    </row>
    <row r="2673" spans="1:10" ht="12.75" customHeight="1" x14ac:dyDescent="0.35">
      <c r="A2673" s="428" t="s">
        <v>1053</v>
      </c>
      <c r="B2673" s="429">
        <v>13</v>
      </c>
      <c r="C2673" s="428" t="s">
        <v>1052</v>
      </c>
      <c r="D2673" s="428" t="s">
        <v>6451</v>
      </c>
      <c r="E2673" s="54" t="s">
        <v>6452</v>
      </c>
      <c r="F2673" s="54" t="s">
        <v>1121</v>
      </c>
      <c r="G2673" s="54">
        <v>27</v>
      </c>
      <c r="H2673" s="54">
        <v>0</v>
      </c>
      <c r="I2673" s="54" t="s">
        <v>43</v>
      </c>
      <c r="J2673" s="54" t="s">
        <v>60</v>
      </c>
    </row>
    <row r="2674" spans="1:10" ht="12.75" customHeight="1" x14ac:dyDescent="0.35">
      <c r="A2674" s="428" t="s">
        <v>1053</v>
      </c>
      <c r="B2674" s="429">
        <v>14</v>
      </c>
      <c r="C2674" s="428" t="s">
        <v>1052</v>
      </c>
      <c r="D2674" s="428" t="s">
        <v>6453</v>
      </c>
      <c r="E2674" s="54" t="s">
        <v>6454</v>
      </c>
      <c r="F2674" s="54" t="s">
        <v>1121</v>
      </c>
      <c r="G2674" s="54">
        <v>37.5</v>
      </c>
      <c r="H2674" s="54">
        <v>0</v>
      </c>
      <c r="I2674" s="54" t="s">
        <v>43</v>
      </c>
      <c r="J2674" s="54" t="s">
        <v>60</v>
      </c>
    </row>
    <row r="2675" spans="1:10" ht="12.75" customHeight="1" x14ac:dyDescent="0.35">
      <c r="A2675" s="428" t="s">
        <v>1053</v>
      </c>
      <c r="B2675" s="429">
        <v>15</v>
      </c>
      <c r="C2675" s="428" t="s">
        <v>1052</v>
      </c>
      <c r="D2675" s="428" t="s">
        <v>6455</v>
      </c>
      <c r="E2675" s="54" t="s">
        <v>6456</v>
      </c>
      <c r="F2675" s="54" t="s">
        <v>1121</v>
      </c>
      <c r="G2675" s="54">
        <v>37.5</v>
      </c>
      <c r="H2675" s="54">
        <v>0</v>
      </c>
      <c r="I2675" s="54" t="s">
        <v>43</v>
      </c>
      <c r="J2675" s="54" t="s">
        <v>60</v>
      </c>
    </row>
    <row r="2676" spans="1:10" ht="12.75" customHeight="1" x14ac:dyDescent="0.35">
      <c r="A2676" s="428" t="s">
        <v>1053</v>
      </c>
      <c r="B2676" s="429">
        <v>16</v>
      </c>
      <c r="C2676" s="428" t="s">
        <v>1052</v>
      </c>
      <c r="D2676" s="428" t="s">
        <v>6457</v>
      </c>
      <c r="E2676" s="54" t="s">
        <v>6458</v>
      </c>
      <c r="F2676" s="54" t="s">
        <v>1121</v>
      </c>
      <c r="G2676" s="54">
        <v>37.5</v>
      </c>
      <c r="H2676" s="54">
        <v>0</v>
      </c>
      <c r="I2676" s="54" t="s">
        <v>43</v>
      </c>
      <c r="J2676" s="54" t="s">
        <v>60</v>
      </c>
    </row>
    <row r="2677" spans="1:10" ht="12.75" customHeight="1" x14ac:dyDescent="0.35">
      <c r="A2677" s="428" t="s">
        <v>1053</v>
      </c>
      <c r="B2677" s="429">
        <v>17</v>
      </c>
      <c r="C2677" s="428" t="s">
        <v>1052</v>
      </c>
      <c r="D2677" s="428" t="s">
        <v>6459</v>
      </c>
      <c r="E2677" s="54" t="s">
        <v>6460</v>
      </c>
      <c r="F2677" s="54" t="s">
        <v>1121</v>
      </c>
      <c r="G2677" s="54">
        <v>50.5</v>
      </c>
      <c r="H2677" s="54">
        <v>0</v>
      </c>
      <c r="I2677" s="54" t="s">
        <v>43</v>
      </c>
      <c r="J2677" s="54" t="s">
        <v>60</v>
      </c>
    </row>
    <row r="2678" spans="1:10" ht="12.75" customHeight="1" x14ac:dyDescent="0.35">
      <c r="A2678" s="428" t="s">
        <v>1053</v>
      </c>
      <c r="B2678" s="429">
        <v>18</v>
      </c>
      <c r="C2678" s="428" t="s">
        <v>1052</v>
      </c>
      <c r="D2678" s="428" t="s">
        <v>6461</v>
      </c>
      <c r="E2678" s="54" t="s">
        <v>6462</v>
      </c>
      <c r="F2678" s="54" t="s">
        <v>1121</v>
      </c>
      <c r="G2678" s="54">
        <v>37.5</v>
      </c>
      <c r="H2678" s="54">
        <v>0</v>
      </c>
      <c r="I2678" s="54" t="s">
        <v>43</v>
      </c>
      <c r="J2678" s="54" t="s">
        <v>60</v>
      </c>
    </row>
    <row r="2679" spans="1:10" ht="12.75" customHeight="1" x14ac:dyDescent="0.35">
      <c r="A2679" s="428" t="s">
        <v>1053</v>
      </c>
      <c r="B2679" s="429">
        <v>19</v>
      </c>
      <c r="C2679" s="428" t="s">
        <v>1052</v>
      </c>
      <c r="D2679" s="428" t="s">
        <v>6463</v>
      </c>
      <c r="E2679" s="54" t="s">
        <v>6464</v>
      </c>
      <c r="F2679" s="54" t="s">
        <v>1121</v>
      </c>
      <c r="G2679" s="54">
        <v>50.5</v>
      </c>
      <c r="H2679" s="54">
        <v>0</v>
      </c>
      <c r="I2679" s="54" t="s">
        <v>43</v>
      </c>
      <c r="J2679" s="54" t="s">
        <v>60</v>
      </c>
    </row>
    <row r="2680" spans="1:10" ht="12.75" customHeight="1" x14ac:dyDescent="0.35">
      <c r="A2680" s="428" t="s">
        <v>1053</v>
      </c>
      <c r="B2680" s="429">
        <v>20</v>
      </c>
      <c r="C2680" s="428" t="s">
        <v>1052</v>
      </c>
      <c r="D2680" s="428" t="s">
        <v>6465</v>
      </c>
      <c r="E2680" s="54" t="s">
        <v>6466</v>
      </c>
      <c r="F2680" s="54" t="s">
        <v>1121</v>
      </c>
      <c r="G2680" s="54">
        <v>37.5</v>
      </c>
      <c r="H2680" s="54">
        <v>0</v>
      </c>
      <c r="I2680" s="54" t="s">
        <v>43</v>
      </c>
      <c r="J2680" s="54" t="s">
        <v>60</v>
      </c>
    </row>
    <row r="2681" spans="1:10" ht="12.75" customHeight="1" x14ac:dyDescent="0.35">
      <c r="A2681" s="428" t="s">
        <v>1053</v>
      </c>
      <c r="B2681" s="429">
        <v>21</v>
      </c>
      <c r="C2681" s="428" t="s">
        <v>1052</v>
      </c>
      <c r="D2681" s="428" t="s">
        <v>6467</v>
      </c>
      <c r="E2681" s="54" t="s">
        <v>6468</v>
      </c>
      <c r="F2681" s="54" t="s">
        <v>1121</v>
      </c>
      <c r="G2681" s="54">
        <v>37.5</v>
      </c>
      <c r="H2681" s="54">
        <v>0</v>
      </c>
      <c r="I2681" s="54" t="s">
        <v>43</v>
      </c>
      <c r="J2681" s="54" t="s">
        <v>60</v>
      </c>
    </row>
    <row r="2682" spans="1:10" ht="12.75" customHeight="1" x14ac:dyDescent="0.35">
      <c r="A2682" s="428" t="s">
        <v>1053</v>
      </c>
      <c r="B2682" s="429">
        <v>22</v>
      </c>
      <c r="C2682" s="428" t="s">
        <v>1052</v>
      </c>
      <c r="D2682" s="428" t="s">
        <v>6469</v>
      </c>
      <c r="E2682" s="54" t="s">
        <v>6470</v>
      </c>
      <c r="F2682" s="54" t="s">
        <v>1121</v>
      </c>
      <c r="G2682" s="54">
        <v>27</v>
      </c>
      <c r="H2682" s="54">
        <v>0</v>
      </c>
      <c r="I2682" s="54" t="s">
        <v>44</v>
      </c>
      <c r="J2682" s="54" t="s">
        <v>60</v>
      </c>
    </row>
    <row r="2683" spans="1:10" ht="12.75" customHeight="1" x14ac:dyDescent="0.35">
      <c r="A2683" s="428" t="s">
        <v>1053</v>
      </c>
      <c r="B2683" s="429">
        <v>23</v>
      </c>
      <c r="C2683" s="428" t="s">
        <v>1052</v>
      </c>
      <c r="D2683" s="428" t="s">
        <v>6471</v>
      </c>
      <c r="E2683" s="54" t="s">
        <v>6472</v>
      </c>
      <c r="F2683" s="54" t="s">
        <v>1121</v>
      </c>
      <c r="G2683" s="54">
        <v>49</v>
      </c>
      <c r="H2683" s="54">
        <v>0</v>
      </c>
      <c r="I2683" s="54" t="s">
        <v>43</v>
      </c>
      <c r="J2683" s="54" t="s">
        <v>60</v>
      </c>
    </row>
    <row r="2684" spans="1:10" ht="12.75" customHeight="1" x14ac:dyDescent="0.35">
      <c r="A2684" s="428" t="s">
        <v>1053</v>
      </c>
      <c r="B2684" s="429">
        <v>24</v>
      </c>
      <c r="C2684" s="428" t="s">
        <v>1052</v>
      </c>
      <c r="D2684" s="428" t="s">
        <v>6473</v>
      </c>
      <c r="E2684" s="54" t="s">
        <v>6474</v>
      </c>
      <c r="F2684" s="54" t="s">
        <v>1121</v>
      </c>
      <c r="G2684" s="54">
        <v>28.5</v>
      </c>
      <c r="H2684" s="54">
        <v>0</v>
      </c>
      <c r="I2684" s="54" t="s">
        <v>43</v>
      </c>
      <c r="J2684" s="54" t="s">
        <v>60</v>
      </c>
    </row>
    <row r="2685" spans="1:10" ht="12.75" customHeight="1" x14ac:dyDescent="0.35">
      <c r="A2685" s="428" t="s">
        <v>1053</v>
      </c>
      <c r="B2685" s="429">
        <v>25</v>
      </c>
      <c r="C2685" s="428" t="s">
        <v>1052</v>
      </c>
      <c r="D2685" s="428" t="s">
        <v>6475</v>
      </c>
      <c r="E2685" s="54" t="s">
        <v>6476</v>
      </c>
      <c r="F2685" s="54" t="s">
        <v>1121</v>
      </c>
      <c r="G2685" s="54">
        <v>49</v>
      </c>
      <c r="H2685" s="54">
        <v>0</v>
      </c>
      <c r="I2685" s="54" t="s">
        <v>43</v>
      </c>
      <c r="J2685" s="54" t="s">
        <v>60</v>
      </c>
    </row>
    <row r="2686" spans="1:10" ht="12.75" customHeight="1" x14ac:dyDescent="0.35">
      <c r="A2686" s="428" t="s">
        <v>1053</v>
      </c>
      <c r="B2686" s="429">
        <v>26</v>
      </c>
      <c r="C2686" s="428" t="s">
        <v>1052</v>
      </c>
      <c r="D2686" s="428" t="s">
        <v>6477</v>
      </c>
      <c r="E2686" s="54" t="s">
        <v>6478</v>
      </c>
      <c r="F2686" s="54" t="s">
        <v>1121</v>
      </c>
      <c r="G2686" s="54">
        <v>50.5</v>
      </c>
      <c r="H2686" s="54">
        <v>0</v>
      </c>
      <c r="I2686" s="54" t="s">
        <v>43</v>
      </c>
      <c r="J2686" s="54" t="s">
        <v>60</v>
      </c>
    </row>
    <row r="2687" spans="1:10" ht="12.75" customHeight="1" x14ac:dyDescent="0.35">
      <c r="A2687" s="428" t="s">
        <v>1053</v>
      </c>
      <c r="B2687" s="429">
        <v>27</v>
      </c>
      <c r="C2687" s="428" t="s">
        <v>1052</v>
      </c>
      <c r="D2687" s="428" t="s">
        <v>6479</v>
      </c>
      <c r="E2687" s="54" t="s">
        <v>6480</v>
      </c>
      <c r="F2687" s="54" t="s">
        <v>1121</v>
      </c>
      <c r="G2687" s="54">
        <v>37.5</v>
      </c>
      <c r="H2687" s="54">
        <v>0</v>
      </c>
      <c r="I2687" s="54" t="s">
        <v>43</v>
      </c>
      <c r="J2687" s="54" t="s">
        <v>60</v>
      </c>
    </row>
    <row r="2688" spans="1:10" ht="12.75" customHeight="1" x14ac:dyDescent="0.35">
      <c r="A2688" s="428" t="s">
        <v>1053</v>
      </c>
      <c r="B2688" s="429">
        <v>28</v>
      </c>
      <c r="C2688" s="428" t="s">
        <v>1052</v>
      </c>
      <c r="D2688" s="428" t="s">
        <v>6481</v>
      </c>
      <c r="E2688" s="54" t="s">
        <v>6482</v>
      </c>
      <c r="F2688" s="54" t="s">
        <v>1121</v>
      </c>
      <c r="G2688" s="54">
        <v>27</v>
      </c>
      <c r="H2688" s="54">
        <v>0</v>
      </c>
      <c r="I2688" s="54" t="s">
        <v>43</v>
      </c>
      <c r="J2688" s="54" t="s">
        <v>60</v>
      </c>
    </row>
    <row r="2689" spans="1:10" ht="12.75" customHeight="1" x14ac:dyDescent="0.35">
      <c r="A2689" s="428" t="s">
        <v>1053</v>
      </c>
      <c r="B2689" s="429">
        <v>29</v>
      </c>
      <c r="C2689" s="428" t="s">
        <v>1052</v>
      </c>
      <c r="D2689" s="428" t="s">
        <v>6483</v>
      </c>
      <c r="E2689" s="54" t="s">
        <v>6484</v>
      </c>
      <c r="F2689" s="54" t="s">
        <v>1121</v>
      </c>
      <c r="G2689" s="54">
        <v>37.5</v>
      </c>
      <c r="H2689" s="54">
        <v>0</v>
      </c>
      <c r="I2689" s="54" t="s">
        <v>43</v>
      </c>
      <c r="J2689" s="54" t="s">
        <v>60</v>
      </c>
    </row>
    <row r="2690" spans="1:10" ht="12.75" customHeight="1" x14ac:dyDescent="0.35">
      <c r="A2690" s="428" t="s">
        <v>1053</v>
      </c>
      <c r="B2690" s="429">
        <v>30</v>
      </c>
      <c r="C2690" s="428" t="s">
        <v>1052</v>
      </c>
      <c r="D2690" s="428" t="s">
        <v>6485</v>
      </c>
      <c r="E2690" s="54" t="s">
        <v>6486</v>
      </c>
      <c r="F2690" s="54" t="s">
        <v>1121</v>
      </c>
      <c r="G2690" s="54">
        <v>27</v>
      </c>
      <c r="H2690" s="54">
        <v>0</v>
      </c>
      <c r="I2690" s="54" t="s">
        <v>43</v>
      </c>
      <c r="J2690" s="54" t="s">
        <v>60</v>
      </c>
    </row>
    <row r="2691" spans="1:10" ht="12.75" customHeight="1" x14ac:dyDescent="0.35">
      <c r="A2691" s="428" t="s">
        <v>1053</v>
      </c>
      <c r="B2691" s="429">
        <v>31</v>
      </c>
      <c r="C2691" s="428" t="s">
        <v>1052</v>
      </c>
      <c r="D2691" s="428" t="s">
        <v>6487</v>
      </c>
      <c r="E2691" s="54" t="s">
        <v>6488</v>
      </c>
      <c r="F2691" s="54" t="s">
        <v>1121</v>
      </c>
      <c r="G2691" s="54">
        <v>28.5</v>
      </c>
      <c r="H2691" s="54">
        <v>0</v>
      </c>
      <c r="I2691" s="54" t="s">
        <v>43</v>
      </c>
      <c r="J2691" s="54" t="s">
        <v>60</v>
      </c>
    </row>
    <row r="2692" spans="1:10" ht="12.75" customHeight="1" x14ac:dyDescent="0.35">
      <c r="A2692" s="428" t="s">
        <v>1053</v>
      </c>
      <c r="B2692" s="429">
        <v>32</v>
      </c>
      <c r="C2692" s="428" t="s">
        <v>1052</v>
      </c>
      <c r="D2692" s="428" t="s">
        <v>6489</v>
      </c>
      <c r="E2692" s="54" t="s">
        <v>6490</v>
      </c>
      <c r="F2692" s="54" t="s">
        <v>1121</v>
      </c>
      <c r="G2692" s="54">
        <v>37.5</v>
      </c>
      <c r="H2692" s="54">
        <v>0</v>
      </c>
      <c r="I2692" s="54" t="s">
        <v>43</v>
      </c>
      <c r="J2692" s="54" t="s">
        <v>60</v>
      </c>
    </row>
    <row r="2693" spans="1:10" ht="12.75" customHeight="1" x14ac:dyDescent="0.35">
      <c r="A2693" s="428" t="s">
        <v>1053</v>
      </c>
      <c r="B2693" s="429">
        <v>33</v>
      </c>
      <c r="C2693" s="428" t="s">
        <v>1052</v>
      </c>
      <c r="D2693" s="428" t="s">
        <v>6491</v>
      </c>
      <c r="E2693" s="54" t="s">
        <v>6492</v>
      </c>
      <c r="F2693" s="54" t="s">
        <v>1121</v>
      </c>
      <c r="G2693" s="54">
        <v>21</v>
      </c>
      <c r="H2693" s="54">
        <v>0</v>
      </c>
      <c r="I2693" s="54" t="s">
        <v>43</v>
      </c>
      <c r="J2693" s="54" t="s">
        <v>60</v>
      </c>
    </row>
    <row r="2694" spans="1:10" ht="12.75" customHeight="1" x14ac:dyDescent="0.35">
      <c r="A2694" s="428" t="s">
        <v>1053</v>
      </c>
      <c r="B2694" s="429">
        <v>34</v>
      </c>
      <c r="C2694" s="428" t="s">
        <v>1052</v>
      </c>
      <c r="D2694" s="428" t="s">
        <v>6493</v>
      </c>
      <c r="E2694" s="54" t="s">
        <v>6494</v>
      </c>
      <c r="F2694" s="54" t="s">
        <v>1121</v>
      </c>
      <c r="G2694" s="54">
        <v>20</v>
      </c>
      <c r="H2694" s="54">
        <v>0</v>
      </c>
      <c r="I2694" s="54" t="s">
        <v>44</v>
      </c>
      <c r="J2694" s="54" t="s">
        <v>60</v>
      </c>
    </row>
    <row r="2695" spans="1:10" ht="12.75" customHeight="1" x14ac:dyDescent="0.35">
      <c r="A2695" s="428" t="s">
        <v>1053</v>
      </c>
      <c r="B2695" s="429">
        <v>35</v>
      </c>
      <c r="C2695" s="428" t="s">
        <v>1052</v>
      </c>
      <c r="D2695" s="428" t="s">
        <v>6495</v>
      </c>
      <c r="E2695" s="54" t="s">
        <v>6496</v>
      </c>
      <c r="F2695" s="54" t="s">
        <v>1121</v>
      </c>
      <c r="G2695" s="54">
        <v>33</v>
      </c>
      <c r="H2695" s="54">
        <v>0</v>
      </c>
      <c r="I2695" s="54" t="s">
        <v>43</v>
      </c>
      <c r="J2695" s="54" t="s">
        <v>60</v>
      </c>
    </row>
    <row r="2696" spans="1:10" ht="12.75" customHeight="1" x14ac:dyDescent="0.35">
      <c r="A2696" s="428" t="s">
        <v>1053</v>
      </c>
      <c r="B2696" s="429">
        <v>36</v>
      </c>
      <c r="C2696" s="428" t="s">
        <v>1052</v>
      </c>
      <c r="D2696" s="428" t="s">
        <v>6497</v>
      </c>
      <c r="E2696" s="54" t="s">
        <v>6498</v>
      </c>
      <c r="F2696" s="54" t="s">
        <v>1121</v>
      </c>
      <c r="G2696" s="54">
        <v>37.5</v>
      </c>
      <c r="H2696" s="54">
        <v>0</v>
      </c>
      <c r="I2696" s="54" t="s">
        <v>43</v>
      </c>
      <c r="J2696" s="54" t="s">
        <v>60</v>
      </c>
    </row>
    <row r="2697" spans="1:10" ht="12.75" customHeight="1" x14ac:dyDescent="0.35">
      <c r="A2697" s="428" t="s">
        <v>1053</v>
      </c>
      <c r="B2697" s="429">
        <v>37</v>
      </c>
      <c r="C2697" s="428" t="s">
        <v>1052</v>
      </c>
      <c r="D2697" s="428" t="s">
        <v>6499</v>
      </c>
      <c r="E2697" s="54" t="s">
        <v>6500</v>
      </c>
      <c r="F2697" s="54" t="s">
        <v>1121</v>
      </c>
      <c r="G2697" s="54">
        <v>37.5</v>
      </c>
      <c r="H2697" s="54">
        <v>0</v>
      </c>
      <c r="I2697" s="54" t="s">
        <v>44</v>
      </c>
      <c r="J2697" s="54" t="s">
        <v>60</v>
      </c>
    </row>
    <row r="2698" spans="1:10" ht="12.75" customHeight="1" x14ac:dyDescent="0.35">
      <c r="A2698" s="428" t="s">
        <v>1053</v>
      </c>
      <c r="B2698" s="429">
        <v>38</v>
      </c>
      <c r="C2698" s="428" t="s">
        <v>1052</v>
      </c>
      <c r="D2698" s="428" t="s">
        <v>6501</v>
      </c>
      <c r="E2698" s="54" t="s">
        <v>6502</v>
      </c>
      <c r="F2698" s="54" t="s">
        <v>1121</v>
      </c>
      <c r="G2698" s="54">
        <v>37.5</v>
      </c>
      <c r="H2698" s="54">
        <v>0</v>
      </c>
      <c r="I2698" s="54" t="s">
        <v>43</v>
      </c>
      <c r="J2698" s="54" t="s">
        <v>60</v>
      </c>
    </row>
    <row r="2699" spans="1:10" ht="12.75" customHeight="1" x14ac:dyDescent="0.35">
      <c r="A2699" s="428" t="s">
        <v>1053</v>
      </c>
      <c r="B2699" s="429">
        <v>39</v>
      </c>
      <c r="C2699" s="428" t="s">
        <v>1052</v>
      </c>
      <c r="D2699" s="428" t="s">
        <v>6503</v>
      </c>
      <c r="E2699" s="54" t="s">
        <v>6504</v>
      </c>
      <c r="F2699" s="54" t="s">
        <v>1121</v>
      </c>
      <c r="G2699" s="54">
        <v>50.5</v>
      </c>
      <c r="H2699" s="54">
        <v>0</v>
      </c>
      <c r="I2699" s="54" t="s">
        <v>43</v>
      </c>
      <c r="J2699" s="54" t="s">
        <v>60</v>
      </c>
    </row>
    <row r="2700" spans="1:10" ht="12.75" customHeight="1" x14ac:dyDescent="0.35">
      <c r="A2700" s="428" t="s">
        <v>1053</v>
      </c>
      <c r="B2700" s="429">
        <v>40</v>
      </c>
      <c r="C2700" s="428" t="s">
        <v>1052</v>
      </c>
      <c r="D2700" s="428" t="s">
        <v>6505</v>
      </c>
      <c r="E2700" s="54" t="s">
        <v>6506</v>
      </c>
      <c r="F2700" s="54" t="s">
        <v>1121</v>
      </c>
      <c r="G2700" s="54">
        <v>37.5</v>
      </c>
      <c r="H2700" s="54">
        <v>0</v>
      </c>
      <c r="I2700" s="54" t="s">
        <v>43</v>
      </c>
      <c r="J2700" s="54" t="s">
        <v>60</v>
      </c>
    </row>
    <row r="2701" spans="1:10" ht="12.75" customHeight="1" x14ac:dyDescent="0.35">
      <c r="A2701" s="428" t="s">
        <v>1053</v>
      </c>
      <c r="B2701" s="429">
        <v>41</v>
      </c>
      <c r="C2701" s="428" t="s">
        <v>1052</v>
      </c>
      <c r="D2701" s="428" t="s">
        <v>6507</v>
      </c>
      <c r="E2701" s="54" t="s">
        <v>6508</v>
      </c>
      <c r="F2701" s="54" t="s">
        <v>1121</v>
      </c>
      <c r="G2701" s="54">
        <v>27.5</v>
      </c>
      <c r="H2701" s="54">
        <v>0</v>
      </c>
      <c r="I2701" s="54" t="s">
        <v>43</v>
      </c>
      <c r="J2701" s="54" t="s">
        <v>60</v>
      </c>
    </row>
    <row r="2702" spans="1:10" ht="12.75" customHeight="1" x14ac:dyDescent="0.35">
      <c r="A2702" s="428" t="s">
        <v>1053</v>
      </c>
      <c r="B2702" s="429">
        <v>42</v>
      </c>
      <c r="C2702" s="428" t="s">
        <v>1052</v>
      </c>
      <c r="D2702" s="428" t="s">
        <v>6509</v>
      </c>
      <c r="E2702" s="54" t="s">
        <v>6510</v>
      </c>
      <c r="F2702" s="54" t="s">
        <v>1121</v>
      </c>
      <c r="G2702" s="54">
        <v>49</v>
      </c>
      <c r="H2702" s="54">
        <v>0</v>
      </c>
      <c r="I2702" s="54" t="s">
        <v>43</v>
      </c>
      <c r="J2702" s="54" t="s">
        <v>60</v>
      </c>
    </row>
    <row r="2703" spans="1:10" ht="12.75" customHeight="1" x14ac:dyDescent="0.35">
      <c r="A2703" s="428" t="s">
        <v>1053</v>
      </c>
      <c r="B2703" s="429">
        <v>43</v>
      </c>
      <c r="C2703" s="428" t="s">
        <v>1052</v>
      </c>
      <c r="D2703" s="428" t="s">
        <v>6511</v>
      </c>
      <c r="E2703" s="54" t="s">
        <v>6512</v>
      </c>
      <c r="F2703" s="54" t="s">
        <v>1121</v>
      </c>
      <c r="G2703" s="54">
        <v>27</v>
      </c>
      <c r="H2703" s="54">
        <v>0</v>
      </c>
      <c r="I2703" s="54" t="s">
        <v>43</v>
      </c>
      <c r="J2703" s="54" t="s">
        <v>60</v>
      </c>
    </row>
    <row r="2704" spans="1:10" ht="12.75" customHeight="1" x14ac:dyDescent="0.35">
      <c r="A2704" s="428" t="s">
        <v>1053</v>
      </c>
      <c r="B2704" s="429">
        <v>44</v>
      </c>
      <c r="C2704" s="428" t="s">
        <v>1052</v>
      </c>
      <c r="D2704" s="428" t="s">
        <v>6513</v>
      </c>
      <c r="E2704" s="54" t="s">
        <v>6514</v>
      </c>
      <c r="F2704" s="54" t="s">
        <v>1121</v>
      </c>
      <c r="G2704" s="54">
        <v>34</v>
      </c>
      <c r="H2704" s="54">
        <v>0</v>
      </c>
      <c r="I2704" s="54" t="s">
        <v>44</v>
      </c>
      <c r="J2704" s="54" t="s">
        <v>60</v>
      </c>
    </row>
    <row r="2705" spans="1:10" ht="12.75" customHeight="1" x14ac:dyDescent="0.35">
      <c r="A2705" s="428" t="s">
        <v>1053</v>
      </c>
      <c r="B2705" s="429">
        <v>45</v>
      </c>
      <c r="C2705" s="428" t="s">
        <v>1052</v>
      </c>
      <c r="D2705" s="428" t="s">
        <v>6515</v>
      </c>
      <c r="E2705" s="54" t="s">
        <v>6516</v>
      </c>
      <c r="F2705" s="54" t="s">
        <v>1121</v>
      </c>
      <c r="G2705" s="54">
        <v>37.5</v>
      </c>
      <c r="H2705" s="54">
        <v>0</v>
      </c>
      <c r="I2705" s="54" t="s">
        <v>43</v>
      </c>
      <c r="J2705" s="54" t="s">
        <v>60</v>
      </c>
    </row>
    <row r="2706" spans="1:10" ht="12.75" customHeight="1" x14ac:dyDescent="0.35">
      <c r="A2706" s="428" t="s">
        <v>1053</v>
      </c>
      <c r="B2706" s="429">
        <v>46</v>
      </c>
      <c r="C2706" s="428" t="s">
        <v>1052</v>
      </c>
      <c r="D2706" s="428" t="s">
        <v>6517</v>
      </c>
      <c r="E2706" s="54" t="s">
        <v>6518</v>
      </c>
      <c r="F2706" s="54" t="s">
        <v>1121</v>
      </c>
      <c r="G2706" s="54">
        <v>35.25</v>
      </c>
      <c r="H2706" s="54">
        <v>0</v>
      </c>
      <c r="I2706" s="54" t="s">
        <v>43</v>
      </c>
      <c r="J2706" s="54" t="s">
        <v>60</v>
      </c>
    </row>
    <row r="2707" spans="1:10" ht="12.75" customHeight="1" x14ac:dyDescent="0.35">
      <c r="A2707" s="428" t="s">
        <v>1053</v>
      </c>
      <c r="B2707" s="429">
        <v>47</v>
      </c>
      <c r="C2707" s="428" t="s">
        <v>1052</v>
      </c>
      <c r="D2707" s="428" t="s">
        <v>6519</v>
      </c>
      <c r="E2707" s="54" t="s">
        <v>6520</v>
      </c>
      <c r="F2707" s="54" t="s">
        <v>1121</v>
      </c>
      <c r="G2707" s="54">
        <v>33.5</v>
      </c>
      <c r="H2707" s="54">
        <v>0</v>
      </c>
      <c r="I2707" s="54" t="s">
        <v>44</v>
      </c>
      <c r="J2707" s="54" t="s">
        <v>60</v>
      </c>
    </row>
    <row r="2708" spans="1:10" ht="12.75" customHeight="1" x14ac:dyDescent="0.35">
      <c r="A2708" s="428" t="s">
        <v>1053</v>
      </c>
      <c r="B2708" s="429">
        <v>48</v>
      </c>
      <c r="C2708" s="428" t="s">
        <v>1052</v>
      </c>
      <c r="D2708" s="428" t="s">
        <v>6521</v>
      </c>
      <c r="E2708" s="54" t="s">
        <v>6522</v>
      </c>
      <c r="F2708" s="54" t="s">
        <v>1121</v>
      </c>
      <c r="G2708" s="54">
        <v>22</v>
      </c>
      <c r="H2708" s="54">
        <v>0</v>
      </c>
      <c r="I2708" s="54" t="s">
        <v>44</v>
      </c>
      <c r="J2708" s="54" t="s">
        <v>60</v>
      </c>
    </row>
    <row r="2709" spans="1:10" ht="12.75" customHeight="1" x14ac:dyDescent="0.35">
      <c r="A2709" s="428" t="s">
        <v>1053</v>
      </c>
      <c r="B2709" s="429">
        <v>49</v>
      </c>
      <c r="C2709" s="428" t="s">
        <v>1052</v>
      </c>
      <c r="D2709" s="428" t="s">
        <v>6523</v>
      </c>
      <c r="E2709" s="54" t="s">
        <v>1171</v>
      </c>
      <c r="F2709" s="54" t="s">
        <v>1121</v>
      </c>
      <c r="G2709" s="54">
        <v>55</v>
      </c>
      <c r="H2709" s="54">
        <v>0</v>
      </c>
      <c r="I2709" s="54" t="s">
        <v>43</v>
      </c>
      <c r="J2709" s="54" t="s">
        <v>60</v>
      </c>
    </row>
    <row r="2710" spans="1:10" ht="12.75" customHeight="1" x14ac:dyDescent="0.35">
      <c r="A2710" s="428" t="s">
        <v>1053</v>
      </c>
      <c r="B2710" s="429">
        <v>50</v>
      </c>
      <c r="C2710" s="428" t="s">
        <v>1052</v>
      </c>
      <c r="D2710" s="428" t="s">
        <v>6524</v>
      </c>
      <c r="E2710" s="54" t="s">
        <v>6525</v>
      </c>
      <c r="F2710" s="54" t="s">
        <v>1121</v>
      </c>
      <c r="G2710" s="54">
        <v>25</v>
      </c>
      <c r="H2710" s="54">
        <v>0</v>
      </c>
      <c r="I2710" s="54" t="s">
        <v>44</v>
      </c>
      <c r="J2710" s="54" t="s">
        <v>60</v>
      </c>
    </row>
    <row r="2711" spans="1:10" ht="12.75" customHeight="1" x14ac:dyDescent="0.35">
      <c r="A2711" s="428" t="s">
        <v>1053</v>
      </c>
      <c r="B2711" s="429">
        <v>51</v>
      </c>
      <c r="C2711" s="428" t="s">
        <v>1052</v>
      </c>
      <c r="D2711" s="428" t="s">
        <v>6526</v>
      </c>
      <c r="E2711" s="54" t="s">
        <v>6527</v>
      </c>
      <c r="F2711" s="54" t="s">
        <v>1121</v>
      </c>
      <c r="G2711" s="54">
        <v>27</v>
      </c>
      <c r="H2711" s="54">
        <v>0</v>
      </c>
      <c r="I2711" s="54" t="s">
        <v>43</v>
      </c>
      <c r="J2711" s="54" t="s">
        <v>60</v>
      </c>
    </row>
    <row r="2712" spans="1:10" ht="12.75" customHeight="1" x14ac:dyDescent="0.35">
      <c r="A2712" s="428" t="s">
        <v>1053</v>
      </c>
      <c r="B2712" s="429">
        <v>52</v>
      </c>
      <c r="C2712" s="428" t="s">
        <v>1052</v>
      </c>
      <c r="D2712" s="428" t="s">
        <v>6528</v>
      </c>
      <c r="E2712" s="54" t="s">
        <v>6529</v>
      </c>
      <c r="F2712" s="54" t="s">
        <v>1121</v>
      </c>
      <c r="G2712" s="54">
        <v>37.5</v>
      </c>
      <c r="H2712" s="54">
        <v>0</v>
      </c>
      <c r="I2712" s="54" t="s">
        <v>43</v>
      </c>
      <c r="J2712" s="54" t="s">
        <v>60</v>
      </c>
    </row>
    <row r="2713" spans="1:10" ht="12.75" customHeight="1" x14ac:dyDescent="0.35">
      <c r="A2713" s="428" t="s">
        <v>1053</v>
      </c>
      <c r="B2713" s="429">
        <v>53</v>
      </c>
      <c r="C2713" s="428" t="s">
        <v>1052</v>
      </c>
      <c r="D2713" s="428" t="s">
        <v>6530</v>
      </c>
      <c r="E2713" s="54" t="s">
        <v>1382</v>
      </c>
      <c r="F2713" s="54" t="s">
        <v>1121</v>
      </c>
      <c r="G2713" s="54">
        <v>50.5</v>
      </c>
      <c r="H2713" s="54">
        <v>0</v>
      </c>
      <c r="I2713" s="54" t="s">
        <v>43</v>
      </c>
      <c r="J2713" s="54" t="s">
        <v>60</v>
      </c>
    </row>
    <row r="2714" spans="1:10" ht="12.75" customHeight="1" x14ac:dyDescent="0.35">
      <c r="A2714" s="428" t="s">
        <v>751</v>
      </c>
      <c r="B2714" s="429">
        <v>1</v>
      </c>
      <c r="C2714" s="428" t="s">
        <v>750</v>
      </c>
      <c r="D2714" s="428" t="s">
        <v>6531</v>
      </c>
      <c r="E2714" s="54" t="s">
        <v>750</v>
      </c>
      <c r="F2714" s="54" t="s">
        <v>1121</v>
      </c>
      <c r="G2714" s="54">
        <v>29.5</v>
      </c>
      <c r="H2714" s="54">
        <v>0</v>
      </c>
      <c r="I2714" s="54" t="s">
        <v>43</v>
      </c>
      <c r="J2714" s="54" t="s">
        <v>60</v>
      </c>
    </row>
    <row r="2715" spans="1:10" ht="12.75" customHeight="1" x14ac:dyDescent="0.35">
      <c r="A2715" s="428" t="s">
        <v>751</v>
      </c>
      <c r="B2715" s="429">
        <v>2</v>
      </c>
      <c r="C2715" s="428" t="s">
        <v>750</v>
      </c>
      <c r="D2715" s="428" t="s">
        <v>6532</v>
      </c>
      <c r="E2715" s="54" t="s">
        <v>1359</v>
      </c>
      <c r="F2715" s="54" t="s">
        <v>1121</v>
      </c>
      <c r="G2715" s="54">
        <v>29.5</v>
      </c>
      <c r="H2715" s="54">
        <v>0</v>
      </c>
      <c r="I2715" s="54" t="s">
        <v>43</v>
      </c>
      <c r="J2715" s="54" t="s">
        <v>60</v>
      </c>
    </row>
    <row r="2716" spans="1:10" ht="12.75" customHeight="1" x14ac:dyDescent="0.35">
      <c r="A2716" s="428" t="s">
        <v>751</v>
      </c>
      <c r="B2716" s="429">
        <v>3</v>
      </c>
      <c r="C2716" s="428" t="s">
        <v>750</v>
      </c>
      <c r="D2716" s="428" t="s">
        <v>6533</v>
      </c>
      <c r="E2716" s="54" t="s">
        <v>6534</v>
      </c>
      <c r="F2716" s="54" t="s">
        <v>1121</v>
      </c>
      <c r="G2716" s="54">
        <v>29.5</v>
      </c>
      <c r="H2716" s="54">
        <v>0</v>
      </c>
      <c r="I2716" s="54" t="s">
        <v>43</v>
      </c>
      <c r="J2716" s="54" t="s">
        <v>60</v>
      </c>
    </row>
    <row r="2717" spans="1:10" ht="12.75" customHeight="1" x14ac:dyDescent="0.35">
      <c r="A2717" s="428" t="s">
        <v>751</v>
      </c>
      <c r="B2717" s="429">
        <v>4</v>
      </c>
      <c r="C2717" s="428" t="s">
        <v>750</v>
      </c>
      <c r="D2717" s="428" t="s">
        <v>6535</v>
      </c>
      <c r="E2717" s="54" t="s">
        <v>6536</v>
      </c>
      <c r="F2717" s="54" t="s">
        <v>1121</v>
      </c>
      <c r="G2717" s="54">
        <v>29.5</v>
      </c>
      <c r="H2717" s="54">
        <v>0</v>
      </c>
      <c r="I2717" s="54" t="s">
        <v>43</v>
      </c>
      <c r="J2717" s="54" t="s">
        <v>60</v>
      </c>
    </row>
    <row r="2718" spans="1:10" ht="12.75" customHeight="1" x14ac:dyDescent="0.35">
      <c r="A2718" s="428" t="s">
        <v>1041</v>
      </c>
      <c r="B2718" s="429">
        <v>1</v>
      </c>
      <c r="C2718" s="428" t="s">
        <v>1040</v>
      </c>
      <c r="D2718" s="428" t="s">
        <v>6537</v>
      </c>
      <c r="E2718" s="54" t="s">
        <v>6538</v>
      </c>
      <c r="F2718" s="54" t="s">
        <v>1121</v>
      </c>
      <c r="G2718" s="54">
        <v>35</v>
      </c>
      <c r="H2718" s="54">
        <v>0</v>
      </c>
      <c r="I2718" s="54" t="s">
        <v>43</v>
      </c>
      <c r="J2718" s="54" t="s">
        <v>60</v>
      </c>
    </row>
    <row r="2719" spans="1:10" ht="12.75" customHeight="1" x14ac:dyDescent="0.35">
      <c r="A2719" s="428" t="s">
        <v>1041</v>
      </c>
      <c r="B2719" s="429">
        <v>2</v>
      </c>
      <c r="C2719" s="428" t="s">
        <v>1040</v>
      </c>
      <c r="D2719" s="428" t="s">
        <v>6539</v>
      </c>
      <c r="E2719" s="54" t="s">
        <v>6540</v>
      </c>
      <c r="F2719" s="54" t="s">
        <v>1121</v>
      </c>
      <c r="G2719" s="54">
        <v>35</v>
      </c>
      <c r="H2719" s="54">
        <v>0</v>
      </c>
      <c r="I2719" s="54" t="s">
        <v>43</v>
      </c>
      <c r="J2719" s="54" t="s">
        <v>60</v>
      </c>
    </row>
    <row r="2720" spans="1:10" ht="12.75" customHeight="1" x14ac:dyDescent="0.35">
      <c r="A2720" s="428" t="s">
        <v>1041</v>
      </c>
      <c r="B2720" s="429">
        <v>3</v>
      </c>
      <c r="C2720" s="428" t="s">
        <v>1040</v>
      </c>
      <c r="D2720" s="428" t="s">
        <v>6541</v>
      </c>
      <c r="E2720" s="54" t="s">
        <v>6542</v>
      </c>
      <c r="F2720" s="54" t="s">
        <v>1121</v>
      </c>
      <c r="G2720" s="54">
        <v>38</v>
      </c>
      <c r="H2720" s="54">
        <v>0</v>
      </c>
      <c r="I2720" s="54" t="s">
        <v>43</v>
      </c>
      <c r="J2720" s="54" t="s">
        <v>60</v>
      </c>
    </row>
    <row r="2721" spans="1:10" ht="12.75" customHeight="1" x14ac:dyDescent="0.35">
      <c r="A2721" s="428" t="s">
        <v>1041</v>
      </c>
      <c r="B2721" s="429">
        <v>4</v>
      </c>
      <c r="C2721" s="428" t="s">
        <v>1040</v>
      </c>
      <c r="D2721" s="428" t="s">
        <v>6543</v>
      </c>
      <c r="E2721" s="54" t="s">
        <v>6544</v>
      </c>
      <c r="F2721" s="54" t="s">
        <v>1121</v>
      </c>
      <c r="G2721" s="54">
        <v>30</v>
      </c>
      <c r="H2721" s="54">
        <v>0</v>
      </c>
      <c r="I2721" s="54" t="s">
        <v>43</v>
      </c>
      <c r="J2721" s="54" t="s">
        <v>60</v>
      </c>
    </row>
    <row r="2722" spans="1:10" ht="12.75" customHeight="1" x14ac:dyDescent="0.35">
      <c r="A2722" s="428" t="s">
        <v>1041</v>
      </c>
      <c r="B2722" s="429">
        <v>5</v>
      </c>
      <c r="C2722" s="428" t="s">
        <v>1040</v>
      </c>
      <c r="D2722" s="428" t="s">
        <v>6545</v>
      </c>
      <c r="E2722" s="54" t="s">
        <v>6546</v>
      </c>
      <c r="F2722" s="54" t="s">
        <v>1121</v>
      </c>
      <c r="G2722" s="54">
        <v>27</v>
      </c>
      <c r="H2722" s="54">
        <v>0</v>
      </c>
      <c r="I2722" s="54" t="s">
        <v>43</v>
      </c>
      <c r="J2722" s="54" t="s">
        <v>60</v>
      </c>
    </row>
    <row r="2723" spans="1:10" ht="12.75" customHeight="1" x14ac:dyDescent="0.35">
      <c r="A2723" s="428" t="s">
        <v>1041</v>
      </c>
      <c r="B2723" s="429">
        <v>6</v>
      </c>
      <c r="C2723" s="428" t="s">
        <v>1040</v>
      </c>
      <c r="D2723" s="428" t="s">
        <v>6547</v>
      </c>
      <c r="E2723" s="54" t="s">
        <v>6548</v>
      </c>
      <c r="F2723" s="54" t="s">
        <v>1121</v>
      </c>
      <c r="G2723" s="54">
        <v>20</v>
      </c>
      <c r="H2723" s="54">
        <v>0</v>
      </c>
      <c r="I2723" s="54" t="s">
        <v>43</v>
      </c>
      <c r="J2723" s="54" t="s">
        <v>60</v>
      </c>
    </row>
    <row r="2724" spans="1:10" ht="12.75" customHeight="1" x14ac:dyDescent="0.35">
      <c r="A2724" s="428" t="s">
        <v>1041</v>
      </c>
      <c r="B2724" s="429">
        <v>7</v>
      </c>
      <c r="C2724" s="428" t="s">
        <v>1040</v>
      </c>
      <c r="D2724" s="428" t="s">
        <v>6549</v>
      </c>
      <c r="E2724" s="54" t="s">
        <v>6550</v>
      </c>
      <c r="F2724" s="54" t="s">
        <v>1121</v>
      </c>
      <c r="G2724" s="54">
        <v>17.5</v>
      </c>
      <c r="H2724" s="54">
        <v>0</v>
      </c>
      <c r="I2724" s="54" t="s">
        <v>43</v>
      </c>
      <c r="J2724" s="54" t="s">
        <v>60</v>
      </c>
    </row>
    <row r="2725" spans="1:10" ht="12.75" customHeight="1" x14ac:dyDescent="0.35">
      <c r="A2725" s="428" t="s">
        <v>1041</v>
      </c>
      <c r="B2725" s="429">
        <v>8</v>
      </c>
      <c r="C2725" s="428" t="s">
        <v>1040</v>
      </c>
      <c r="D2725" s="428" t="s">
        <v>6551</v>
      </c>
      <c r="E2725" s="54" t="s">
        <v>6552</v>
      </c>
      <c r="F2725" s="54" t="s">
        <v>1121</v>
      </c>
      <c r="G2725" s="54">
        <v>34</v>
      </c>
      <c r="H2725" s="54">
        <v>0</v>
      </c>
      <c r="I2725" s="54" t="s">
        <v>43</v>
      </c>
      <c r="J2725" s="54" t="s">
        <v>60</v>
      </c>
    </row>
    <row r="2726" spans="1:10" ht="12.75" customHeight="1" x14ac:dyDescent="0.35">
      <c r="A2726" s="428" t="s">
        <v>1041</v>
      </c>
      <c r="B2726" s="429">
        <v>9</v>
      </c>
      <c r="C2726" s="428" t="s">
        <v>1040</v>
      </c>
      <c r="D2726" s="428" t="s">
        <v>6553</v>
      </c>
      <c r="E2726" s="54" t="s">
        <v>1419</v>
      </c>
      <c r="F2726" s="54" t="s">
        <v>1121</v>
      </c>
      <c r="G2726" s="54">
        <v>38</v>
      </c>
      <c r="H2726" s="54">
        <v>0</v>
      </c>
      <c r="I2726" s="54" t="s">
        <v>43</v>
      </c>
      <c r="J2726" s="54" t="s">
        <v>60</v>
      </c>
    </row>
    <row r="2727" spans="1:10" ht="12.75" customHeight="1" x14ac:dyDescent="0.35">
      <c r="A2727" s="428" t="s">
        <v>1041</v>
      </c>
      <c r="B2727" s="429">
        <v>10</v>
      </c>
      <c r="C2727" s="428" t="s">
        <v>1040</v>
      </c>
      <c r="D2727" s="428" t="s">
        <v>6554</v>
      </c>
      <c r="E2727" s="54" t="s">
        <v>6555</v>
      </c>
      <c r="F2727" s="54" t="s">
        <v>1121</v>
      </c>
      <c r="G2727" s="54">
        <v>28</v>
      </c>
      <c r="H2727" s="54">
        <v>0</v>
      </c>
      <c r="I2727" s="54" t="s">
        <v>43</v>
      </c>
      <c r="J2727" s="54" t="s">
        <v>60</v>
      </c>
    </row>
    <row r="2728" spans="1:10" ht="12.75" customHeight="1" x14ac:dyDescent="0.35">
      <c r="A2728" s="428" t="s">
        <v>1041</v>
      </c>
      <c r="B2728" s="429">
        <v>11</v>
      </c>
      <c r="C2728" s="428" t="s">
        <v>1040</v>
      </c>
      <c r="D2728" s="428" t="s">
        <v>6556</v>
      </c>
      <c r="E2728" s="54" t="s">
        <v>6557</v>
      </c>
      <c r="F2728" s="54" t="s">
        <v>1121</v>
      </c>
      <c r="G2728" s="54">
        <v>23</v>
      </c>
      <c r="H2728" s="54">
        <v>0</v>
      </c>
      <c r="I2728" s="54" t="s">
        <v>43</v>
      </c>
      <c r="J2728" s="54" t="s">
        <v>60</v>
      </c>
    </row>
    <row r="2729" spans="1:10" ht="12.75" customHeight="1" x14ac:dyDescent="0.35">
      <c r="A2729" s="428" t="s">
        <v>1041</v>
      </c>
      <c r="B2729" s="429">
        <v>12</v>
      </c>
      <c r="C2729" s="428" t="s">
        <v>1040</v>
      </c>
      <c r="D2729" s="428" t="s">
        <v>6558</v>
      </c>
      <c r="E2729" s="54" t="s">
        <v>6559</v>
      </c>
      <c r="F2729" s="54" t="s">
        <v>1121</v>
      </c>
      <c r="G2729" s="54">
        <v>17</v>
      </c>
      <c r="H2729" s="54">
        <v>0</v>
      </c>
      <c r="I2729" s="54" t="s">
        <v>43</v>
      </c>
      <c r="J2729" s="54" t="s">
        <v>60</v>
      </c>
    </row>
    <row r="2730" spans="1:10" ht="12.75" customHeight="1" x14ac:dyDescent="0.35">
      <c r="A2730" s="428" t="s">
        <v>1041</v>
      </c>
      <c r="B2730" s="429">
        <v>13</v>
      </c>
      <c r="C2730" s="428" t="s">
        <v>1040</v>
      </c>
      <c r="D2730" s="428" t="s">
        <v>6560</v>
      </c>
      <c r="E2730" s="54" t="s">
        <v>6561</v>
      </c>
      <c r="F2730" s="54" t="s">
        <v>1121</v>
      </c>
      <c r="G2730" s="54">
        <v>3.5</v>
      </c>
      <c r="H2730" s="54">
        <v>31.5</v>
      </c>
      <c r="I2730" s="54" t="s">
        <v>43</v>
      </c>
      <c r="J2730" s="54" t="s">
        <v>60</v>
      </c>
    </row>
    <row r="2731" spans="1:10" ht="12.75" customHeight="1" x14ac:dyDescent="0.35">
      <c r="A2731" s="428" t="s">
        <v>1041</v>
      </c>
      <c r="B2731" s="429">
        <v>14</v>
      </c>
      <c r="C2731" s="428" t="s">
        <v>1040</v>
      </c>
      <c r="D2731" s="428" t="s">
        <v>6562</v>
      </c>
      <c r="E2731" s="54" t="s">
        <v>6563</v>
      </c>
      <c r="F2731" s="54" t="s">
        <v>1121</v>
      </c>
      <c r="G2731" s="54">
        <v>35</v>
      </c>
      <c r="H2731" s="54">
        <v>0</v>
      </c>
      <c r="I2731" s="54" t="s">
        <v>43</v>
      </c>
      <c r="J2731" s="54" t="s">
        <v>60</v>
      </c>
    </row>
    <row r="2732" spans="1:10" ht="12.75" customHeight="1" x14ac:dyDescent="0.35">
      <c r="A2732" s="428" t="s">
        <v>1041</v>
      </c>
      <c r="B2732" s="429">
        <v>15</v>
      </c>
      <c r="C2732" s="428" t="s">
        <v>1040</v>
      </c>
      <c r="D2732" s="428" t="s">
        <v>6564</v>
      </c>
      <c r="E2732" s="54" t="s">
        <v>6565</v>
      </c>
      <c r="F2732" s="54" t="s">
        <v>1121</v>
      </c>
      <c r="G2732" s="54">
        <v>50.5</v>
      </c>
      <c r="H2732" s="54">
        <v>0</v>
      </c>
      <c r="I2732" s="54" t="s">
        <v>43</v>
      </c>
      <c r="J2732" s="54" t="s">
        <v>60</v>
      </c>
    </row>
    <row r="2733" spans="1:10" ht="12.75" customHeight="1" x14ac:dyDescent="0.35">
      <c r="A2733" s="428" t="s">
        <v>1041</v>
      </c>
      <c r="B2733" s="429">
        <v>16</v>
      </c>
      <c r="C2733" s="428" t="s">
        <v>1040</v>
      </c>
      <c r="D2733" s="428" t="s">
        <v>6566</v>
      </c>
      <c r="E2733" s="54" t="s">
        <v>6567</v>
      </c>
      <c r="F2733" s="54" t="s">
        <v>1121</v>
      </c>
      <c r="G2733" s="54">
        <v>29</v>
      </c>
      <c r="H2733" s="54">
        <v>0</v>
      </c>
      <c r="I2733" s="54" t="s">
        <v>43</v>
      </c>
      <c r="J2733" s="54" t="s">
        <v>60</v>
      </c>
    </row>
    <row r="2734" spans="1:10" ht="12.75" customHeight="1" x14ac:dyDescent="0.35">
      <c r="A2734" s="428" t="s">
        <v>1041</v>
      </c>
      <c r="B2734" s="429">
        <v>17</v>
      </c>
      <c r="C2734" s="428" t="s">
        <v>1040</v>
      </c>
      <c r="D2734" s="428" t="s">
        <v>6568</v>
      </c>
      <c r="E2734" s="54" t="s">
        <v>1446</v>
      </c>
      <c r="F2734" s="54" t="s">
        <v>1140</v>
      </c>
      <c r="G2734" s="54">
        <v>16.3</v>
      </c>
      <c r="H2734" s="54">
        <v>0</v>
      </c>
      <c r="I2734" s="54" t="s">
        <v>43</v>
      </c>
      <c r="J2734" s="54" t="s">
        <v>60</v>
      </c>
    </row>
    <row r="2735" spans="1:10" ht="12.75" customHeight="1" x14ac:dyDescent="0.35">
      <c r="A2735" s="428" t="s">
        <v>1041</v>
      </c>
      <c r="B2735" s="429">
        <v>18</v>
      </c>
      <c r="C2735" s="428" t="s">
        <v>1040</v>
      </c>
      <c r="D2735" s="428" t="s">
        <v>6569</v>
      </c>
      <c r="E2735" s="54" t="s">
        <v>1792</v>
      </c>
      <c r="F2735" s="54" t="s">
        <v>1140</v>
      </c>
      <c r="G2735" s="54">
        <v>15.7</v>
      </c>
      <c r="H2735" s="54">
        <v>0</v>
      </c>
      <c r="I2735" s="54" t="s">
        <v>43</v>
      </c>
      <c r="J2735" s="54" t="s">
        <v>60</v>
      </c>
    </row>
    <row r="2736" spans="1:10" ht="12.75" customHeight="1" x14ac:dyDescent="0.35">
      <c r="A2736" s="428" t="s">
        <v>1115</v>
      </c>
      <c r="B2736" s="429">
        <v>1</v>
      </c>
      <c r="C2736" s="428" t="s">
        <v>1114</v>
      </c>
      <c r="D2736" s="428" t="s">
        <v>6570</v>
      </c>
      <c r="E2736" s="54" t="s">
        <v>1114</v>
      </c>
      <c r="F2736" s="54" t="s">
        <v>1121</v>
      </c>
      <c r="G2736" s="54">
        <v>52</v>
      </c>
      <c r="H2736" s="54">
        <v>0</v>
      </c>
      <c r="I2736" s="54" t="s">
        <v>43</v>
      </c>
      <c r="J2736" s="54" t="s">
        <v>60</v>
      </c>
    </row>
    <row r="2737" spans="1:10" ht="12.75" customHeight="1" x14ac:dyDescent="0.35">
      <c r="A2737" s="428" t="s">
        <v>1115</v>
      </c>
      <c r="B2737" s="429">
        <v>2</v>
      </c>
      <c r="C2737" s="428" t="s">
        <v>1114</v>
      </c>
      <c r="D2737" s="428" t="s">
        <v>6571</v>
      </c>
      <c r="E2737" s="54" t="s">
        <v>6572</v>
      </c>
      <c r="F2737" s="54" t="s">
        <v>1121</v>
      </c>
      <c r="G2737" s="54">
        <v>22</v>
      </c>
      <c r="H2737" s="54">
        <v>0</v>
      </c>
      <c r="I2737" s="54" t="s">
        <v>43</v>
      </c>
      <c r="J2737" s="54" t="s">
        <v>60</v>
      </c>
    </row>
    <row r="2738" spans="1:10" ht="12.75" customHeight="1" x14ac:dyDescent="0.35">
      <c r="A2738" s="428" t="s">
        <v>1115</v>
      </c>
      <c r="B2738" s="429">
        <v>3</v>
      </c>
      <c r="C2738" s="428" t="s">
        <v>1114</v>
      </c>
      <c r="D2738" s="428" t="s">
        <v>6573</v>
      </c>
      <c r="E2738" s="54" t="s">
        <v>6574</v>
      </c>
      <c r="F2738" s="54" t="s">
        <v>1121</v>
      </c>
      <c r="G2738" s="54">
        <v>23</v>
      </c>
      <c r="H2738" s="54">
        <v>0</v>
      </c>
      <c r="I2738" s="54" t="s">
        <v>43</v>
      </c>
      <c r="J2738" s="54" t="s">
        <v>60</v>
      </c>
    </row>
    <row r="2739" spans="1:10" ht="12.75" customHeight="1" x14ac:dyDescent="0.35">
      <c r="A2739" s="428" t="s">
        <v>1115</v>
      </c>
      <c r="B2739" s="429">
        <v>4</v>
      </c>
      <c r="C2739" s="428" t="s">
        <v>1114</v>
      </c>
      <c r="D2739" s="428" t="s">
        <v>6575</v>
      </c>
      <c r="E2739" s="54" t="s">
        <v>6576</v>
      </c>
      <c r="F2739" s="54" t="s">
        <v>1121</v>
      </c>
      <c r="G2739" s="54">
        <v>20</v>
      </c>
      <c r="H2739" s="54">
        <v>0</v>
      </c>
      <c r="I2739" s="54" t="s">
        <v>43</v>
      </c>
      <c r="J2739" s="54" t="s">
        <v>60</v>
      </c>
    </row>
    <row r="2740" spans="1:10" ht="12.75" customHeight="1" x14ac:dyDescent="0.35">
      <c r="A2740" s="428" t="s">
        <v>1115</v>
      </c>
      <c r="B2740" s="429">
        <v>5</v>
      </c>
      <c r="C2740" s="428" t="s">
        <v>1114</v>
      </c>
      <c r="D2740" s="428" t="s">
        <v>6577</v>
      </c>
      <c r="E2740" s="54" t="s">
        <v>6578</v>
      </c>
      <c r="F2740" s="54" t="s">
        <v>1121</v>
      </c>
      <c r="G2740" s="54">
        <v>21</v>
      </c>
      <c r="H2740" s="54">
        <v>19</v>
      </c>
      <c r="I2740" s="54" t="s">
        <v>43</v>
      </c>
      <c r="J2740" s="54" t="s">
        <v>60</v>
      </c>
    </row>
    <row r="2741" spans="1:10" ht="12.75" customHeight="1" x14ac:dyDescent="0.35">
      <c r="A2741" s="428" t="s">
        <v>1115</v>
      </c>
      <c r="B2741" s="429">
        <v>6</v>
      </c>
      <c r="C2741" s="428" t="s">
        <v>1114</v>
      </c>
      <c r="D2741" s="428" t="s">
        <v>6579</v>
      </c>
      <c r="E2741" s="54" t="s">
        <v>6580</v>
      </c>
      <c r="F2741" s="430" t="s">
        <v>1121</v>
      </c>
      <c r="G2741" s="54">
        <v>16</v>
      </c>
      <c r="H2741" s="54">
        <v>0</v>
      </c>
      <c r="I2741" s="54" t="s">
        <v>44</v>
      </c>
      <c r="J2741" s="54" t="s">
        <v>61</v>
      </c>
    </row>
    <row r="2742" spans="1:10" ht="12.75" customHeight="1" x14ac:dyDescent="0.35">
      <c r="A2742" s="428" t="s">
        <v>1115</v>
      </c>
      <c r="B2742" s="429">
        <v>7</v>
      </c>
      <c r="C2742" s="428" t="s">
        <v>1114</v>
      </c>
      <c r="D2742" s="428" t="s">
        <v>6581</v>
      </c>
      <c r="E2742" s="54" t="s">
        <v>6582</v>
      </c>
      <c r="F2742" s="430" t="s">
        <v>1121</v>
      </c>
      <c r="G2742" s="54">
        <v>20</v>
      </c>
      <c r="H2742" s="54">
        <v>0</v>
      </c>
      <c r="I2742" s="54" t="s">
        <v>43</v>
      </c>
      <c r="J2742" s="54" t="s">
        <v>60</v>
      </c>
    </row>
    <row r="2743" spans="1:10" ht="12.75" customHeight="1" x14ac:dyDescent="0.35">
      <c r="A2743" s="428" t="s">
        <v>1115</v>
      </c>
      <c r="B2743" s="429">
        <v>8</v>
      </c>
      <c r="C2743" s="428" t="s">
        <v>1114</v>
      </c>
      <c r="D2743" s="428" t="s">
        <v>6583</v>
      </c>
      <c r="E2743" s="54" t="s">
        <v>4395</v>
      </c>
      <c r="F2743" s="430" t="s">
        <v>1121</v>
      </c>
      <c r="G2743" s="54">
        <v>15</v>
      </c>
      <c r="H2743" s="54">
        <v>0</v>
      </c>
      <c r="I2743" s="54" t="s">
        <v>43</v>
      </c>
      <c r="J2743" s="54" t="s">
        <v>60</v>
      </c>
    </row>
    <row r="2744" spans="1:10" ht="12.75" customHeight="1" x14ac:dyDescent="0.35">
      <c r="A2744" s="428" t="s">
        <v>1115</v>
      </c>
      <c r="B2744" s="429">
        <v>9</v>
      </c>
      <c r="C2744" s="428" t="s">
        <v>1114</v>
      </c>
      <c r="D2744" s="428" t="s">
        <v>6584</v>
      </c>
      <c r="E2744" s="54" t="s">
        <v>6585</v>
      </c>
      <c r="F2744" s="430" t="s">
        <v>1121</v>
      </c>
      <c r="G2744" s="54">
        <v>30</v>
      </c>
      <c r="H2744" s="54">
        <v>0</v>
      </c>
      <c r="I2744" s="54" t="s">
        <v>43</v>
      </c>
      <c r="J2744" s="54" t="s">
        <v>60</v>
      </c>
    </row>
    <row r="2745" spans="1:10" ht="12.75" customHeight="1" x14ac:dyDescent="0.35">
      <c r="A2745" s="428" t="s">
        <v>1115</v>
      </c>
      <c r="B2745" s="429">
        <v>10</v>
      </c>
      <c r="C2745" s="428" t="s">
        <v>1114</v>
      </c>
      <c r="D2745" s="428" t="s">
        <v>6586</v>
      </c>
      <c r="E2745" s="54" t="s">
        <v>6587</v>
      </c>
      <c r="F2745" s="430" t="s">
        <v>1121</v>
      </c>
      <c r="G2745" s="54">
        <v>25</v>
      </c>
      <c r="H2745" s="54">
        <v>0</v>
      </c>
      <c r="I2745" s="54" t="s">
        <v>43</v>
      </c>
      <c r="J2745" s="54" t="s">
        <v>60</v>
      </c>
    </row>
    <row r="2746" spans="1:10" ht="12.75" customHeight="1" x14ac:dyDescent="0.35">
      <c r="A2746" s="428" t="s">
        <v>1115</v>
      </c>
      <c r="B2746" s="429">
        <v>11</v>
      </c>
      <c r="C2746" s="428" t="s">
        <v>1114</v>
      </c>
      <c r="D2746" s="428" t="s">
        <v>6588</v>
      </c>
      <c r="E2746" s="54" t="s">
        <v>6589</v>
      </c>
      <c r="F2746" s="54" t="s">
        <v>1121</v>
      </c>
      <c r="G2746" s="54">
        <v>28.5</v>
      </c>
      <c r="H2746" s="54">
        <v>0</v>
      </c>
      <c r="I2746" s="54" t="s">
        <v>43</v>
      </c>
      <c r="J2746" s="54" t="s">
        <v>60</v>
      </c>
    </row>
    <row r="2747" spans="1:10" ht="12.75" customHeight="1" x14ac:dyDescent="0.35">
      <c r="A2747" s="428" t="s">
        <v>1115</v>
      </c>
      <c r="B2747" s="429">
        <v>12</v>
      </c>
      <c r="C2747" s="428" t="s">
        <v>1114</v>
      </c>
      <c r="D2747" s="428" t="s">
        <v>6590</v>
      </c>
      <c r="E2747" s="54" t="s">
        <v>1889</v>
      </c>
      <c r="F2747" s="54" t="s">
        <v>1140</v>
      </c>
      <c r="G2747" s="54">
        <v>20</v>
      </c>
      <c r="H2747" s="54">
        <v>0</v>
      </c>
      <c r="I2747" s="54" t="s">
        <v>43</v>
      </c>
      <c r="J2747" s="54" t="s">
        <v>60</v>
      </c>
    </row>
    <row r="2748" spans="1:10" ht="12.75" customHeight="1" x14ac:dyDescent="0.35">
      <c r="A2748" s="428" t="s">
        <v>1091</v>
      </c>
      <c r="B2748" s="429">
        <v>1</v>
      </c>
      <c r="C2748" s="428" t="s">
        <v>1090</v>
      </c>
      <c r="D2748" s="428" t="s">
        <v>6591</v>
      </c>
      <c r="E2748" s="54" t="s">
        <v>6592</v>
      </c>
      <c r="F2748" s="54" t="s">
        <v>1121</v>
      </c>
      <c r="G2748" s="54">
        <v>43.5</v>
      </c>
      <c r="H2748" s="54">
        <v>0</v>
      </c>
      <c r="I2748" s="54" t="s">
        <v>43</v>
      </c>
      <c r="J2748" s="54" t="s">
        <v>60</v>
      </c>
    </row>
    <row r="2749" spans="1:10" ht="12.75" customHeight="1" x14ac:dyDescent="0.35">
      <c r="A2749" s="428" t="s">
        <v>1091</v>
      </c>
      <c r="B2749" s="429">
        <v>2</v>
      </c>
      <c r="C2749" s="428" t="s">
        <v>1090</v>
      </c>
      <c r="D2749" s="428" t="s">
        <v>6593</v>
      </c>
      <c r="E2749" s="54" t="s">
        <v>6594</v>
      </c>
      <c r="F2749" s="54" t="s">
        <v>1121</v>
      </c>
      <c r="G2749" s="54">
        <v>31</v>
      </c>
      <c r="H2749" s="54">
        <v>0</v>
      </c>
      <c r="I2749" s="54" t="s">
        <v>43</v>
      </c>
      <c r="J2749" s="54" t="s">
        <v>60</v>
      </c>
    </row>
    <row r="2750" spans="1:10" ht="12.75" customHeight="1" x14ac:dyDescent="0.35">
      <c r="A2750" s="428" t="s">
        <v>1091</v>
      </c>
      <c r="B2750" s="429">
        <v>3</v>
      </c>
      <c r="C2750" s="428" t="s">
        <v>1090</v>
      </c>
      <c r="D2750" s="428" t="s">
        <v>6595</v>
      </c>
      <c r="E2750" s="54" t="s">
        <v>6596</v>
      </c>
      <c r="F2750" s="54" t="s">
        <v>1121</v>
      </c>
      <c r="G2750" s="54">
        <v>43</v>
      </c>
      <c r="H2750" s="54">
        <v>0</v>
      </c>
      <c r="I2750" s="54" t="s">
        <v>43</v>
      </c>
      <c r="J2750" s="54" t="s">
        <v>60</v>
      </c>
    </row>
    <row r="2751" spans="1:10" ht="12.75" customHeight="1" x14ac:dyDescent="0.35">
      <c r="A2751" s="428" t="s">
        <v>1091</v>
      </c>
      <c r="B2751" s="429">
        <v>4</v>
      </c>
      <c r="C2751" s="428" t="s">
        <v>1090</v>
      </c>
      <c r="D2751" s="428" t="s">
        <v>6597</v>
      </c>
      <c r="E2751" s="54" t="s">
        <v>6598</v>
      </c>
      <c r="F2751" s="54" t="s">
        <v>1121</v>
      </c>
      <c r="G2751" s="54">
        <v>40</v>
      </c>
      <c r="H2751" s="54">
        <v>0</v>
      </c>
      <c r="I2751" s="54" t="s">
        <v>43</v>
      </c>
      <c r="J2751" s="54" t="s">
        <v>60</v>
      </c>
    </row>
    <row r="2752" spans="1:10" ht="12.75" customHeight="1" x14ac:dyDescent="0.35">
      <c r="A2752" s="428" t="s">
        <v>1091</v>
      </c>
      <c r="B2752" s="429">
        <v>5</v>
      </c>
      <c r="C2752" s="428" t="s">
        <v>1090</v>
      </c>
      <c r="D2752" s="428" t="s">
        <v>6599</v>
      </c>
      <c r="E2752" s="54" t="s">
        <v>6600</v>
      </c>
      <c r="F2752" s="54" t="s">
        <v>1121</v>
      </c>
      <c r="G2752" s="54">
        <v>43</v>
      </c>
      <c r="H2752" s="54">
        <v>0</v>
      </c>
      <c r="I2752" s="54" t="s">
        <v>43</v>
      </c>
      <c r="J2752" s="54" t="s">
        <v>60</v>
      </c>
    </row>
    <row r="2753" spans="1:10" ht="12.75" customHeight="1" x14ac:dyDescent="0.35">
      <c r="A2753" s="428" t="s">
        <v>1091</v>
      </c>
      <c r="B2753" s="429">
        <v>6</v>
      </c>
      <c r="C2753" s="428" t="s">
        <v>1090</v>
      </c>
      <c r="D2753" s="428" t="s">
        <v>6601</v>
      </c>
      <c r="E2753" s="54" t="s">
        <v>6602</v>
      </c>
      <c r="F2753" s="54" t="s">
        <v>1121</v>
      </c>
      <c r="G2753" s="54">
        <v>18</v>
      </c>
      <c r="H2753" s="54">
        <v>0</v>
      </c>
      <c r="I2753" s="54" t="s">
        <v>43</v>
      </c>
      <c r="J2753" s="54" t="s">
        <v>60</v>
      </c>
    </row>
    <row r="2754" spans="1:10" ht="12.75" customHeight="1" x14ac:dyDescent="0.35">
      <c r="A2754" s="428" t="s">
        <v>1091</v>
      </c>
      <c r="B2754" s="429">
        <v>7</v>
      </c>
      <c r="C2754" s="428" t="s">
        <v>1090</v>
      </c>
      <c r="D2754" s="428" t="s">
        <v>6603</v>
      </c>
      <c r="E2754" s="54" t="s">
        <v>6604</v>
      </c>
      <c r="F2754" s="54" t="s">
        <v>1121</v>
      </c>
      <c r="G2754" s="54">
        <v>15</v>
      </c>
      <c r="H2754" s="54">
        <v>0</v>
      </c>
      <c r="I2754" s="54" t="s">
        <v>43</v>
      </c>
      <c r="J2754" s="54" t="s">
        <v>60</v>
      </c>
    </row>
    <row r="2755" spans="1:10" ht="12.75" customHeight="1" x14ac:dyDescent="0.35">
      <c r="A2755" s="428" t="s">
        <v>1091</v>
      </c>
      <c r="B2755" s="429">
        <v>8</v>
      </c>
      <c r="C2755" s="428" t="s">
        <v>1090</v>
      </c>
      <c r="D2755" s="428" t="s">
        <v>6605</v>
      </c>
      <c r="E2755" s="54" t="s">
        <v>6606</v>
      </c>
      <c r="F2755" s="54" t="s">
        <v>1121</v>
      </c>
      <c r="G2755" s="54">
        <v>18.5</v>
      </c>
      <c r="H2755" s="54">
        <v>0</v>
      </c>
      <c r="I2755" s="54" t="s">
        <v>43</v>
      </c>
      <c r="J2755" s="54" t="s">
        <v>60</v>
      </c>
    </row>
    <row r="2756" spans="1:10" ht="12.75" customHeight="1" x14ac:dyDescent="0.35">
      <c r="A2756" s="428" t="s">
        <v>1091</v>
      </c>
      <c r="B2756" s="429">
        <v>9</v>
      </c>
      <c r="C2756" s="428" t="s">
        <v>1090</v>
      </c>
      <c r="D2756" s="428" t="s">
        <v>6607</v>
      </c>
      <c r="E2756" s="54" t="s">
        <v>1446</v>
      </c>
      <c r="F2756" s="54" t="s">
        <v>1140</v>
      </c>
      <c r="G2756" s="54">
        <v>25.1</v>
      </c>
      <c r="H2756" s="54">
        <v>0</v>
      </c>
      <c r="I2756" s="54" t="s">
        <v>43</v>
      </c>
      <c r="J2756" s="54" t="s">
        <v>60</v>
      </c>
    </row>
    <row r="2757" spans="1:10" ht="12.75" customHeight="1" x14ac:dyDescent="0.35">
      <c r="A2757" s="428" t="s">
        <v>1071</v>
      </c>
      <c r="B2757" s="429">
        <v>1</v>
      </c>
      <c r="C2757" s="428" t="s">
        <v>1070</v>
      </c>
      <c r="D2757" s="428" t="s">
        <v>6608</v>
      </c>
      <c r="E2757" s="54" t="s">
        <v>6609</v>
      </c>
      <c r="F2757" s="54" t="s">
        <v>1121</v>
      </c>
      <c r="G2757" s="54">
        <v>50</v>
      </c>
      <c r="H2757" s="54">
        <v>0</v>
      </c>
      <c r="I2757" s="54" t="s">
        <v>43</v>
      </c>
      <c r="J2757" s="54" t="s">
        <v>60</v>
      </c>
    </row>
    <row r="2758" spans="1:10" ht="12.75" customHeight="1" x14ac:dyDescent="0.35">
      <c r="A2758" s="428" t="s">
        <v>1071</v>
      </c>
      <c r="B2758" s="429">
        <v>2</v>
      </c>
      <c r="C2758" s="428" t="s">
        <v>1070</v>
      </c>
      <c r="D2758" s="428" t="s">
        <v>6610</v>
      </c>
      <c r="E2758" s="54" t="s">
        <v>6611</v>
      </c>
      <c r="F2758" s="54" t="s">
        <v>1121</v>
      </c>
      <c r="G2758" s="54">
        <v>50</v>
      </c>
      <c r="H2758" s="54">
        <v>0</v>
      </c>
      <c r="I2758" s="54" t="s">
        <v>43</v>
      </c>
      <c r="J2758" s="54" t="s">
        <v>60</v>
      </c>
    </row>
    <row r="2759" spans="1:10" ht="12.75" customHeight="1" x14ac:dyDescent="0.35">
      <c r="A2759" s="428" t="s">
        <v>1071</v>
      </c>
      <c r="B2759" s="429">
        <v>3</v>
      </c>
      <c r="C2759" s="428" t="s">
        <v>1070</v>
      </c>
      <c r="D2759" s="428" t="s">
        <v>6612</v>
      </c>
      <c r="E2759" s="54" t="s">
        <v>6613</v>
      </c>
      <c r="F2759" s="54" t="s">
        <v>1121</v>
      </c>
      <c r="G2759" s="54">
        <v>71</v>
      </c>
      <c r="H2759" s="54">
        <v>0</v>
      </c>
      <c r="I2759" s="54" t="s">
        <v>43</v>
      </c>
      <c r="J2759" s="54" t="s">
        <v>60</v>
      </c>
    </row>
    <row r="2760" spans="1:10" ht="12.75" customHeight="1" x14ac:dyDescent="0.35">
      <c r="A2760" s="428" t="s">
        <v>1071</v>
      </c>
      <c r="B2760" s="429">
        <v>4</v>
      </c>
      <c r="C2760" s="428" t="s">
        <v>1070</v>
      </c>
      <c r="D2760" s="428" t="s">
        <v>6614</v>
      </c>
      <c r="E2760" s="54" t="s">
        <v>6615</v>
      </c>
      <c r="F2760" s="54" t="s">
        <v>1121</v>
      </c>
      <c r="G2760" s="54">
        <v>71</v>
      </c>
      <c r="H2760" s="54">
        <v>0</v>
      </c>
      <c r="I2760" s="54" t="s">
        <v>43</v>
      </c>
      <c r="J2760" s="54" t="s">
        <v>60</v>
      </c>
    </row>
    <row r="2761" spans="1:10" ht="12.75" customHeight="1" x14ac:dyDescent="0.35">
      <c r="A2761" s="428" t="s">
        <v>1071</v>
      </c>
      <c r="B2761" s="429">
        <v>5</v>
      </c>
      <c r="C2761" s="428" t="s">
        <v>1070</v>
      </c>
      <c r="D2761" s="428" t="s">
        <v>6616</v>
      </c>
      <c r="E2761" s="54" t="s">
        <v>6617</v>
      </c>
      <c r="F2761" s="54" t="s">
        <v>1121</v>
      </c>
      <c r="G2761" s="54">
        <v>71</v>
      </c>
      <c r="H2761" s="54">
        <v>0</v>
      </c>
      <c r="I2761" s="54" t="s">
        <v>43</v>
      </c>
      <c r="J2761" s="54" t="s">
        <v>60</v>
      </c>
    </row>
    <row r="2762" spans="1:10" ht="12.75" customHeight="1" x14ac:dyDescent="0.35">
      <c r="A2762" s="428" t="s">
        <v>1071</v>
      </c>
      <c r="B2762" s="429">
        <v>6</v>
      </c>
      <c r="C2762" s="428" t="s">
        <v>1070</v>
      </c>
      <c r="D2762" s="428" t="s">
        <v>6618</v>
      </c>
      <c r="E2762" s="54" t="s">
        <v>6619</v>
      </c>
      <c r="F2762" s="54" t="s">
        <v>1121</v>
      </c>
      <c r="G2762" s="54">
        <v>65</v>
      </c>
      <c r="H2762" s="54">
        <v>0</v>
      </c>
      <c r="I2762" s="54" t="s">
        <v>43</v>
      </c>
      <c r="J2762" s="54" t="s">
        <v>60</v>
      </c>
    </row>
    <row r="2763" spans="1:10" ht="12.75" customHeight="1" x14ac:dyDescent="0.35">
      <c r="A2763" s="428" t="s">
        <v>1071</v>
      </c>
      <c r="B2763" s="429">
        <v>7</v>
      </c>
      <c r="C2763" s="428" t="s">
        <v>1070</v>
      </c>
      <c r="D2763" s="428" t="s">
        <v>6620</v>
      </c>
      <c r="E2763" s="54" t="s">
        <v>1192</v>
      </c>
      <c r="F2763" s="54" t="s">
        <v>1121</v>
      </c>
      <c r="G2763" s="54">
        <v>71</v>
      </c>
      <c r="H2763" s="54">
        <v>0</v>
      </c>
      <c r="I2763" s="54" t="s">
        <v>43</v>
      </c>
      <c r="J2763" s="54" t="s">
        <v>60</v>
      </c>
    </row>
    <row r="2764" spans="1:10" ht="12.75" customHeight="1" x14ac:dyDescent="0.35">
      <c r="A2764" s="428" t="s">
        <v>1071</v>
      </c>
      <c r="B2764" s="429">
        <v>8</v>
      </c>
      <c r="C2764" s="428" t="s">
        <v>1070</v>
      </c>
      <c r="D2764" s="428" t="s">
        <v>6621</v>
      </c>
      <c r="E2764" s="54" t="s">
        <v>6622</v>
      </c>
      <c r="F2764" s="54" t="s">
        <v>1121</v>
      </c>
      <c r="G2764" s="54">
        <v>30</v>
      </c>
      <c r="H2764" s="54">
        <v>0</v>
      </c>
      <c r="I2764" s="54" t="s">
        <v>43</v>
      </c>
      <c r="J2764" s="54" t="s">
        <v>60</v>
      </c>
    </row>
    <row r="2765" spans="1:10" ht="12.75" customHeight="1" x14ac:dyDescent="0.35">
      <c r="A2765" s="428" t="s">
        <v>1049</v>
      </c>
      <c r="B2765" s="429">
        <v>1</v>
      </c>
      <c r="C2765" s="428" t="s">
        <v>1048</v>
      </c>
      <c r="D2765" s="428" t="s">
        <v>6623</v>
      </c>
      <c r="E2765" s="54" t="s">
        <v>6624</v>
      </c>
      <c r="F2765" s="54" t="s">
        <v>1121</v>
      </c>
      <c r="G2765" s="54">
        <v>33</v>
      </c>
      <c r="H2765" s="54">
        <v>0</v>
      </c>
      <c r="I2765" s="54" t="s">
        <v>45</v>
      </c>
      <c r="J2765" s="54" t="s">
        <v>60</v>
      </c>
    </row>
    <row r="2766" spans="1:10" ht="12.75" customHeight="1" x14ac:dyDescent="0.35">
      <c r="A2766" s="428" t="s">
        <v>1049</v>
      </c>
      <c r="B2766" s="429">
        <v>2</v>
      </c>
      <c r="C2766" s="428" t="s">
        <v>1048</v>
      </c>
      <c r="D2766" s="428" t="s">
        <v>6625</v>
      </c>
      <c r="E2766" s="54" t="s">
        <v>6626</v>
      </c>
      <c r="F2766" s="54" t="s">
        <v>1121</v>
      </c>
      <c r="G2766" s="54">
        <v>53.5</v>
      </c>
      <c r="H2766" s="54">
        <v>0</v>
      </c>
      <c r="I2766" s="54" t="s">
        <v>45</v>
      </c>
      <c r="J2766" s="54" t="s">
        <v>60</v>
      </c>
    </row>
    <row r="2767" spans="1:10" ht="12.75" customHeight="1" x14ac:dyDescent="0.35">
      <c r="A2767" s="428" t="s">
        <v>1049</v>
      </c>
      <c r="B2767" s="429">
        <v>3</v>
      </c>
      <c r="C2767" s="428" t="s">
        <v>1048</v>
      </c>
      <c r="D2767" s="428" t="s">
        <v>6627</v>
      </c>
      <c r="E2767" s="54" t="s">
        <v>6628</v>
      </c>
      <c r="F2767" s="54" t="s">
        <v>1121</v>
      </c>
      <c r="G2767" s="54">
        <v>39</v>
      </c>
      <c r="H2767" s="54">
        <v>0</v>
      </c>
      <c r="I2767" s="54" t="s">
        <v>45</v>
      </c>
      <c r="J2767" s="54" t="s">
        <v>60</v>
      </c>
    </row>
    <row r="2768" spans="1:10" ht="12.75" customHeight="1" x14ac:dyDescent="0.35">
      <c r="A2768" s="428" t="s">
        <v>1049</v>
      </c>
      <c r="B2768" s="429">
        <v>4</v>
      </c>
      <c r="C2768" s="428" t="s">
        <v>1048</v>
      </c>
      <c r="D2768" s="428" t="s">
        <v>6629</v>
      </c>
      <c r="E2768" s="54" t="s">
        <v>6630</v>
      </c>
      <c r="F2768" s="54" t="s">
        <v>1121</v>
      </c>
      <c r="G2768" s="54">
        <v>46.5</v>
      </c>
      <c r="H2768" s="54">
        <v>0</v>
      </c>
      <c r="I2768" s="54" t="s">
        <v>45</v>
      </c>
      <c r="J2768" s="54" t="s">
        <v>60</v>
      </c>
    </row>
    <row r="2769" spans="1:10" ht="12.75" customHeight="1" x14ac:dyDescent="0.35">
      <c r="A2769" s="428" t="s">
        <v>1049</v>
      </c>
      <c r="B2769" s="429">
        <v>5</v>
      </c>
      <c r="C2769" s="428" t="s">
        <v>1048</v>
      </c>
      <c r="D2769" s="428" t="s">
        <v>6631</v>
      </c>
      <c r="E2769" s="54" t="s">
        <v>6632</v>
      </c>
      <c r="F2769" s="54" t="s">
        <v>1121</v>
      </c>
      <c r="G2769" s="54">
        <v>45.5</v>
      </c>
      <c r="H2769" s="54">
        <v>0</v>
      </c>
      <c r="I2769" s="54" t="s">
        <v>45</v>
      </c>
      <c r="J2769" s="54" t="s">
        <v>60</v>
      </c>
    </row>
    <row r="2770" spans="1:10" ht="12.75" customHeight="1" x14ac:dyDescent="0.35">
      <c r="A2770" s="428" t="s">
        <v>1049</v>
      </c>
      <c r="B2770" s="429">
        <v>6</v>
      </c>
      <c r="C2770" s="428" t="s">
        <v>1048</v>
      </c>
      <c r="D2770" s="428" t="s">
        <v>6633</v>
      </c>
      <c r="E2770" s="54" t="s">
        <v>6634</v>
      </c>
      <c r="F2770" s="54" t="s">
        <v>1121</v>
      </c>
      <c r="G2770" s="54">
        <v>63.5</v>
      </c>
      <c r="H2770" s="54">
        <v>0</v>
      </c>
      <c r="I2770" s="54" t="s">
        <v>45</v>
      </c>
      <c r="J2770" s="54" t="s">
        <v>60</v>
      </c>
    </row>
    <row r="2771" spans="1:10" ht="12.75" customHeight="1" x14ac:dyDescent="0.35">
      <c r="A2771" s="428" t="s">
        <v>1049</v>
      </c>
      <c r="B2771" s="429">
        <v>7</v>
      </c>
      <c r="C2771" s="428" t="s">
        <v>1048</v>
      </c>
      <c r="D2771" s="428" t="s">
        <v>6635</v>
      </c>
      <c r="E2771" s="54" t="s">
        <v>6636</v>
      </c>
      <c r="F2771" s="54" t="s">
        <v>1121</v>
      </c>
      <c r="G2771" s="54">
        <v>28.5</v>
      </c>
      <c r="H2771" s="54">
        <v>0</v>
      </c>
      <c r="I2771" s="54" t="s">
        <v>45</v>
      </c>
      <c r="J2771" s="54" t="s">
        <v>60</v>
      </c>
    </row>
    <row r="2772" spans="1:10" ht="12.75" customHeight="1" x14ac:dyDescent="0.35">
      <c r="A2772" s="428" t="s">
        <v>1049</v>
      </c>
      <c r="B2772" s="429">
        <v>8</v>
      </c>
      <c r="C2772" s="428" t="s">
        <v>1048</v>
      </c>
      <c r="D2772" s="428" t="s">
        <v>6637</v>
      </c>
      <c r="E2772" s="54" t="s">
        <v>6638</v>
      </c>
      <c r="F2772" s="54" t="s">
        <v>1121</v>
      </c>
      <c r="G2772" s="54">
        <v>38.5</v>
      </c>
      <c r="H2772" s="54">
        <v>0</v>
      </c>
      <c r="I2772" s="54" t="s">
        <v>45</v>
      </c>
      <c r="J2772" s="54" t="s">
        <v>60</v>
      </c>
    </row>
    <row r="2773" spans="1:10" ht="12.75" customHeight="1" x14ac:dyDescent="0.35">
      <c r="A2773" s="428" t="s">
        <v>1049</v>
      </c>
      <c r="B2773" s="429">
        <v>9</v>
      </c>
      <c r="C2773" s="428" t="s">
        <v>1048</v>
      </c>
      <c r="D2773" s="428" t="s">
        <v>6639</v>
      </c>
      <c r="E2773" s="54" t="s">
        <v>6640</v>
      </c>
      <c r="F2773" s="54" t="s">
        <v>1121</v>
      </c>
      <c r="G2773" s="54">
        <v>25</v>
      </c>
      <c r="H2773" s="54">
        <v>0</v>
      </c>
      <c r="I2773" s="54" t="s">
        <v>45</v>
      </c>
      <c r="J2773" s="54" t="s">
        <v>60</v>
      </c>
    </row>
    <row r="2774" spans="1:10" ht="12.75" customHeight="1" x14ac:dyDescent="0.35">
      <c r="A2774" s="428" t="s">
        <v>1049</v>
      </c>
      <c r="B2774" s="429">
        <v>10</v>
      </c>
      <c r="C2774" s="428" t="s">
        <v>1048</v>
      </c>
      <c r="D2774" s="428" t="s">
        <v>6641</v>
      </c>
      <c r="E2774" s="54" t="s">
        <v>6642</v>
      </c>
      <c r="F2774" s="54" t="s">
        <v>1121</v>
      </c>
      <c r="G2774" s="54">
        <v>16</v>
      </c>
      <c r="H2774" s="54">
        <v>0</v>
      </c>
      <c r="I2774" s="54" t="s">
        <v>45</v>
      </c>
      <c r="J2774" s="54" t="s">
        <v>60</v>
      </c>
    </row>
    <row r="2775" spans="1:10" ht="12.75" customHeight="1" x14ac:dyDescent="0.35">
      <c r="A2775" s="428" t="s">
        <v>1049</v>
      </c>
      <c r="B2775" s="429">
        <v>11</v>
      </c>
      <c r="C2775" s="428" t="s">
        <v>1048</v>
      </c>
      <c r="D2775" s="428" t="s">
        <v>6643</v>
      </c>
      <c r="E2775" s="54" t="s">
        <v>6644</v>
      </c>
      <c r="F2775" s="54" t="s">
        <v>1121</v>
      </c>
      <c r="G2775" s="54">
        <v>30</v>
      </c>
      <c r="H2775" s="54">
        <v>0</v>
      </c>
      <c r="I2775" s="54" t="s">
        <v>45</v>
      </c>
      <c r="J2775" s="54" t="s">
        <v>60</v>
      </c>
    </row>
    <row r="2776" spans="1:10" ht="12.75" customHeight="1" x14ac:dyDescent="0.35">
      <c r="A2776" s="428" t="s">
        <v>1049</v>
      </c>
      <c r="B2776" s="429">
        <v>12</v>
      </c>
      <c r="C2776" s="428" t="s">
        <v>1048</v>
      </c>
      <c r="D2776" s="428" t="s">
        <v>6645</v>
      </c>
      <c r="E2776" s="54" t="s">
        <v>6646</v>
      </c>
      <c r="F2776" s="54" t="s">
        <v>1121</v>
      </c>
      <c r="G2776" s="54">
        <v>31</v>
      </c>
      <c r="H2776" s="54">
        <v>0</v>
      </c>
      <c r="I2776" s="54" t="s">
        <v>45</v>
      </c>
      <c r="J2776" s="54" t="s">
        <v>60</v>
      </c>
    </row>
    <row r="2777" spans="1:10" ht="12.75" customHeight="1" x14ac:dyDescent="0.35">
      <c r="A2777" s="428" t="s">
        <v>1049</v>
      </c>
      <c r="B2777" s="429">
        <v>13</v>
      </c>
      <c r="C2777" s="428" t="s">
        <v>1048</v>
      </c>
      <c r="D2777" s="428" t="s">
        <v>6647</v>
      </c>
      <c r="E2777" s="54" t="s">
        <v>6648</v>
      </c>
      <c r="F2777" s="54" t="s">
        <v>1121</v>
      </c>
      <c r="G2777" s="54">
        <v>56</v>
      </c>
      <c r="H2777" s="54">
        <v>0</v>
      </c>
      <c r="I2777" s="54" t="s">
        <v>45</v>
      </c>
      <c r="J2777" s="54" t="s">
        <v>60</v>
      </c>
    </row>
    <row r="2778" spans="1:10" ht="12.75" customHeight="1" x14ac:dyDescent="0.35">
      <c r="A2778" s="428" t="s">
        <v>1049</v>
      </c>
      <c r="B2778" s="429">
        <v>14</v>
      </c>
      <c r="C2778" s="428" t="s">
        <v>1048</v>
      </c>
      <c r="D2778" s="428" t="s">
        <v>6649</v>
      </c>
      <c r="E2778" s="54" t="s">
        <v>6650</v>
      </c>
      <c r="F2778" s="54" t="s">
        <v>1121</v>
      </c>
      <c r="G2778" s="54">
        <v>38.5</v>
      </c>
      <c r="H2778" s="54">
        <v>0</v>
      </c>
      <c r="I2778" s="54" t="s">
        <v>45</v>
      </c>
      <c r="J2778" s="54" t="s">
        <v>60</v>
      </c>
    </row>
    <row r="2779" spans="1:10" ht="12.75" customHeight="1" x14ac:dyDescent="0.35">
      <c r="A2779" s="428" t="s">
        <v>1049</v>
      </c>
      <c r="B2779" s="429">
        <v>15</v>
      </c>
      <c r="C2779" s="428" t="s">
        <v>1048</v>
      </c>
      <c r="D2779" s="428" t="s">
        <v>6651</v>
      </c>
      <c r="E2779" s="54" t="s">
        <v>6652</v>
      </c>
      <c r="F2779" s="54" t="s">
        <v>1121</v>
      </c>
      <c r="G2779" s="54">
        <v>55</v>
      </c>
      <c r="H2779" s="54">
        <v>0</v>
      </c>
      <c r="I2779" s="54" t="s">
        <v>45</v>
      </c>
      <c r="J2779" s="54" t="s">
        <v>60</v>
      </c>
    </row>
    <row r="2780" spans="1:10" ht="12.75" customHeight="1" x14ac:dyDescent="0.35">
      <c r="A2780" s="428" t="s">
        <v>1049</v>
      </c>
      <c r="B2780" s="429">
        <v>16</v>
      </c>
      <c r="C2780" s="428" t="s">
        <v>1048</v>
      </c>
      <c r="D2780" s="428" t="s">
        <v>6653</v>
      </c>
      <c r="E2780" s="54" t="s">
        <v>6654</v>
      </c>
      <c r="F2780" s="54" t="s">
        <v>1121</v>
      </c>
      <c r="G2780" s="54">
        <v>22</v>
      </c>
      <c r="H2780" s="54">
        <v>0</v>
      </c>
      <c r="I2780" s="54" t="s">
        <v>45</v>
      </c>
      <c r="J2780" s="54" t="s">
        <v>60</v>
      </c>
    </row>
    <row r="2781" spans="1:10" ht="12.75" customHeight="1" x14ac:dyDescent="0.35">
      <c r="A2781" s="428" t="s">
        <v>1049</v>
      </c>
      <c r="B2781" s="429">
        <v>17</v>
      </c>
      <c r="C2781" s="428" t="s">
        <v>1048</v>
      </c>
      <c r="D2781" s="428" t="s">
        <v>6655</v>
      </c>
      <c r="E2781" s="54" t="s">
        <v>6656</v>
      </c>
      <c r="F2781" s="54" t="s">
        <v>1121</v>
      </c>
      <c r="G2781" s="54">
        <v>46</v>
      </c>
      <c r="H2781" s="54">
        <v>0</v>
      </c>
      <c r="I2781" s="54" t="s">
        <v>45</v>
      </c>
      <c r="J2781" s="54" t="s">
        <v>60</v>
      </c>
    </row>
    <row r="2782" spans="1:10" ht="12.75" customHeight="1" x14ac:dyDescent="0.35">
      <c r="A2782" s="428" t="s">
        <v>1049</v>
      </c>
      <c r="B2782" s="429">
        <v>18</v>
      </c>
      <c r="C2782" s="428" t="s">
        <v>1048</v>
      </c>
      <c r="D2782" s="428" t="s">
        <v>6657</v>
      </c>
      <c r="E2782" s="54" t="s">
        <v>6658</v>
      </c>
      <c r="F2782" s="54" t="s">
        <v>1121</v>
      </c>
      <c r="G2782" s="54">
        <v>47</v>
      </c>
      <c r="H2782" s="54">
        <v>0</v>
      </c>
      <c r="I2782" s="54" t="s">
        <v>45</v>
      </c>
      <c r="J2782" s="54" t="s">
        <v>60</v>
      </c>
    </row>
    <row r="2783" spans="1:10" ht="12.75" customHeight="1" x14ac:dyDescent="0.35">
      <c r="A2783" s="428" t="s">
        <v>1049</v>
      </c>
      <c r="B2783" s="429">
        <v>19</v>
      </c>
      <c r="C2783" s="428" t="s">
        <v>1048</v>
      </c>
      <c r="D2783" s="428" t="s">
        <v>6659</v>
      </c>
      <c r="E2783" s="54" t="s">
        <v>6660</v>
      </c>
      <c r="F2783" s="54" t="s">
        <v>1121</v>
      </c>
      <c r="G2783" s="54">
        <v>39.5</v>
      </c>
      <c r="H2783" s="54">
        <v>0</v>
      </c>
      <c r="I2783" s="54" t="s">
        <v>45</v>
      </c>
      <c r="J2783" s="54" t="s">
        <v>60</v>
      </c>
    </row>
    <row r="2784" spans="1:10" ht="12.75" customHeight="1" x14ac:dyDescent="0.35">
      <c r="A2784" s="428" t="s">
        <v>1049</v>
      </c>
      <c r="B2784" s="429">
        <v>20</v>
      </c>
      <c r="C2784" s="428" t="s">
        <v>1048</v>
      </c>
      <c r="D2784" s="428" t="s">
        <v>6661</v>
      </c>
      <c r="E2784" s="54" t="s">
        <v>6662</v>
      </c>
      <c r="F2784" s="54" t="s">
        <v>1121</v>
      </c>
      <c r="G2784" s="54">
        <v>51.5</v>
      </c>
      <c r="H2784" s="54">
        <v>0</v>
      </c>
      <c r="I2784" s="54" t="s">
        <v>45</v>
      </c>
      <c r="J2784" s="54" t="s">
        <v>60</v>
      </c>
    </row>
    <row r="2785" spans="1:10" ht="12.75" customHeight="1" x14ac:dyDescent="0.35">
      <c r="A2785" s="428" t="s">
        <v>1049</v>
      </c>
      <c r="B2785" s="429">
        <v>21</v>
      </c>
      <c r="C2785" s="428" t="s">
        <v>1048</v>
      </c>
      <c r="D2785" s="428" t="s">
        <v>6663</v>
      </c>
      <c r="E2785" s="54" t="s">
        <v>6664</v>
      </c>
      <c r="F2785" s="54" t="s">
        <v>1121</v>
      </c>
      <c r="G2785" s="54">
        <v>61.5</v>
      </c>
      <c r="H2785" s="54">
        <v>0</v>
      </c>
      <c r="I2785" s="54" t="s">
        <v>45</v>
      </c>
      <c r="J2785" s="54" t="s">
        <v>60</v>
      </c>
    </row>
    <row r="2786" spans="1:10" ht="12.75" customHeight="1" x14ac:dyDescent="0.35">
      <c r="A2786" s="428" t="s">
        <v>1049</v>
      </c>
      <c r="B2786" s="429">
        <v>22</v>
      </c>
      <c r="C2786" s="428" t="s">
        <v>1048</v>
      </c>
      <c r="D2786" s="428" t="s">
        <v>6665</v>
      </c>
      <c r="E2786" s="54" t="s">
        <v>6666</v>
      </c>
      <c r="F2786" s="54" t="s">
        <v>1121</v>
      </c>
      <c r="G2786" s="54">
        <v>25</v>
      </c>
      <c r="H2786" s="54">
        <v>0</v>
      </c>
      <c r="I2786" s="54" t="s">
        <v>45</v>
      </c>
      <c r="J2786" s="54" t="s">
        <v>60</v>
      </c>
    </row>
    <row r="2787" spans="1:10" ht="12.75" customHeight="1" x14ac:dyDescent="0.35">
      <c r="A2787" s="428" t="s">
        <v>1049</v>
      </c>
      <c r="B2787" s="429">
        <v>23</v>
      </c>
      <c r="C2787" s="428" t="s">
        <v>1048</v>
      </c>
      <c r="D2787" s="428" t="s">
        <v>6667</v>
      </c>
      <c r="E2787" s="54" t="s">
        <v>6668</v>
      </c>
      <c r="F2787" s="54" t="s">
        <v>1121</v>
      </c>
      <c r="G2787" s="54">
        <v>25</v>
      </c>
      <c r="H2787" s="54">
        <v>0</v>
      </c>
      <c r="I2787" s="54" t="s">
        <v>45</v>
      </c>
      <c r="J2787" s="54" t="s">
        <v>60</v>
      </c>
    </row>
    <row r="2788" spans="1:10" ht="12.75" customHeight="1" x14ac:dyDescent="0.35">
      <c r="A2788" s="428" t="s">
        <v>1049</v>
      </c>
      <c r="B2788" s="429">
        <v>24</v>
      </c>
      <c r="C2788" s="428" t="s">
        <v>1048</v>
      </c>
      <c r="D2788" s="428" t="s">
        <v>6669</v>
      </c>
      <c r="E2788" s="54" t="s">
        <v>6670</v>
      </c>
      <c r="F2788" s="54" t="s">
        <v>1121</v>
      </c>
      <c r="G2788" s="54">
        <v>36</v>
      </c>
      <c r="H2788" s="54">
        <v>0</v>
      </c>
      <c r="I2788" s="54" t="s">
        <v>45</v>
      </c>
      <c r="J2788" s="54" t="s">
        <v>60</v>
      </c>
    </row>
    <row r="2789" spans="1:10" ht="12.75" customHeight="1" x14ac:dyDescent="0.35">
      <c r="A2789" s="428" t="s">
        <v>1049</v>
      </c>
      <c r="B2789" s="429">
        <v>25</v>
      </c>
      <c r="C2789" s="428" t="s">
        <v>1048</v>
      </c>
      <c r="D2789" s="428" t="s">
        <v>6671</v>
      </c>
      <c r="E2789" s="54" t="s">
        <v>6672</v>
      </c>
      <c r="F2789" s="54" t="s">
        <v>1121</v>
      </c>
      <c r="G2789" s="54">
        <v>27</v>
      </c>
      <c r="H2789" s="54">
        <v>0</v>
      </c>
      <c r="I2789" s="54" t="s">
        <v>45</v>
      </c>
      <c r="J2789" s="54" t="s">
        <v>60</v>
      </c>
    </row>
    <row r="2790" spans="1:10" ht="12.75" customHeight="1" x14ac:dyDescent="0.35">
      <c r="A2790" s="428" t="s">
        <v>1049</v>
      </c>
      <c r="B2790" s="429">
        <v>26</v>
      </c>
      <c r="C2790" s="428" t="s">
        <v>1048</v>
      </c>
      <c r="D2790" s="428" t="s">
        <v>6673</v>
      </c>
      <c r="E2790" s="54" t="s">
        <v>6674</v>
      </c>
      <c r="F2790" s="54" t="s">
        <v>1121</v>
      </c>
      <c r="G2790" s="54">
        <v>27</v>
      </c>
      <c r="H2790" s="54">
        <v>0</v>
      </c>
      <c r="I2790" s="54" t="s">
        <v>45</v>
      </c>
      <c r="J2790" s="54" t="s">
        <v>60</v>
      </c>
    </row>
    <row r="2791" spans="1:10" ht="12.75" customHeight="1" x14ac:dyDescent="0.35">
      <c r="A2791" s="428" t="s">
        <v>1049</v>
      </c>
      <c r="B2791" s="429">
        <v>27</v>
      </c>
      <c r="C2791" s="428" t="s">
        <v>1048</v>
      </c>
      <c r="D2791" s="428" t="s">
        <v>6675</v>
      </c>
      <c r="E2791" s="54" t="s">
        <v>6676</v>
      </c>
      <c r="F2791" s="54" t="s">
        <v>1121</v>
      </c>
      <c r="G2791" s="54">
        <v>24.5</v>
      </c>
      <c r="H2791" s="54">
        <v>0</v>
      </c>
      <c r="I2791" s="54" t="s">
        <v>45</v>
      </c>
      <c r="J2791" s="54" t="s">
        <v>60</v>
      </c>
    </row>
    <row r="2792" spans="1:10" ht="12.75" customHeight="1" x14ac:dyDescent="0.35">
      <c r="A2792" s="428" t="s">
        <v>1049</v>
      </c>
      <c r="B2792" s="429">
        <v>28</v>
      </c>
      <c r="C2792" s="428" t="s">
        <v>1048</v>
      </c>
      <c r="D2792" s="428" t="s">
        <v>6677</v>
      </c>
      <c r="E2792" s="54" t="s">
        <v>6678</v>
      </c>
      <c r="F2792" s="54" t="s">
        <v>1121</v>
      </c>
      <c r="G2792" s="54">
        <v>36</v>
      </c>
      <c r="H2792" s="54">
        <v>0</v>
      </c>
      <c r="I2792" s="54" t="s">
        <v>45</v>
      </c>
      <c r="J2792" s="54" t="s">
        <v>60</v>
      </c>
    </row>
    <row r="2793" spans="1:10" ht="12.75" customHeight="1" x14ac:dyDescent="0.35">
      <c r="A2793" s="428" t="s">
        <v>1049</v>
      </c>
      <c r="B2793" s="429">
        <v>29</v>
      </c>
      <c r="C2793" s="428" t="s">
        <v>1048</v>
      </c>
      <c r="D2793" s="428" t="s">
        <v>6679</v>
      </c>
      <c r="E2793" s="54" t="s">
        <v>6680</v>
      </c>
      <c r="F2793" s="54" t="s">
        <v>1121</v>
      </c>
      <c r="G2793" s="54">
        <v>16</v>
      </c>
      <c r="H2793" s="54">
        <v>0</v>
      </c>
      <c r="I2793" s="54" t="s">
        <v>45</v>
      </c>
      <c r="J2793" s="54" t="s">
        <v>60</v>
      </c>
    </row>
    <row r="2794" spans="1:10" ht="12.75" customHeight="1" x14ac:dyDescent="0.35">
      <c r="A2794" s="428" t="s">
        <v>1049</v>
      </c>
      <c r="B2794" s="429">
        <v>30</v>
      </c>
      <c r="C2794" s="428" t="s">
        <v>1048</v>
      </c>
      <c r="D2794" s="428" t="s">
        <v>6681</v>
      </c>
      <c r="E2794" s="54" t="s">
        <v>6682</v>
      </c>
      <c r="F2794" s="54" t="s">
        <v>1121</v>
      </c>
      <c r="G2794" s="54">
        <v>61</v>
      </c>
      <c r="H2794" s="54">
        <v>0</v>
      </c>
      <c r="I2794" s="54" t="s">
        <v>45</v>
      </c>
      <c r="J2794" s="54" t="s">
        <v>60</v>
      </c>
    </row>
    <row r="2795" spans="1:10" ht="12.75" customHeight="1" x14ac:dyDescent="0.35">
      <c r="A2795" s="428" t="s">
        <v>1049</v>
      </c>
      <c r="B2795" s="429">
        <v>31</v>
      </c>
      <c r="C2795" s="428" t="s">
        <v>1048</v>
      </c>
      <c r="D2795" s="428" t="s">
        <v>6683</v>
      </c>
      <c r="E2795" s="54" t="s">
        <v>6684</v>
      </c>
      <c r="F2795" s="54" t="s">
        <v>1121</v>
      </c>
      <c r="G2795" s="54">
        <v>43.5</v>
      </c>
      <c r="H2795" s="54">
        <v>0</v>
      </c>
      <c r="I2795" s="54" t="s">
        <v>45</v>
      </c>
      <c r="J2795" s="54" t="s">
        <v>60</v>
      </c>
    </row>
    <row r="2796" spans="1:10" ht="12.75" customHeight="1" x14ac:dyDescent="0.35">
      <c r="A2796" s="428" t="s">
        <v>1049</v>
      </c>
      <c r="B2796" s="429">
        <v>32</v>
      </c>
      <c r="C2796" s="428" t="s">
        <v>1048</v>
      </c>
      <c r="D2796" s="428" t="s">
        <v>6685</v>
      </c>
      <c r="E2796" s="54" t="s">
        <v>6686</v>
      </c>
      <c r="F2796" s="54" t="s">
        <v>1121</v>
      </c>
      <c r="G2796" s="54">
        <v>31</v>
      </c>
      <c r="H2796" s="54">
        <v>0</v>
      </c>
      <c r="I2796" s="54" t="s">
        <v>45</v>
      </c>
      <c r="J2796" s="54" t="s">
        <v>60</v>
      </c>
    </row>
    <row r="2797" spans="1:10" ht="12.75" customHeight="1" x14ac:dyDescent="0.35">
      <c r="A2797" s="428" t="s">
        <v>1049</v>
      </c>
      <c r="B2797" s="429">
        <v>33</v>
      </c>
      <c r="C2797" s="428" t="s">
        <v>1048</v>
      </c>
      <c r="D2797" s="428" t="s">
        <v>6687</v>
      </c>
      <c r="E2797" s="54" t="s">
        <v>6688</v>
      </c>
      <c r="F2797" s="54" t="s">
        <v>1121</v>
      </c>
      <c r="G2797" s="54">
        <v>49.5</v>
      </c>
      <c r="H2797" s="54">
        <v>0</v>
      </c>
      <c r="I2797" s="54" t="s">
        <v>45</v>
      </c>
      <c r="J2797" s="54" t="s">
        <v>60</v>
      </c>
    </row>
    <row r="2798" spans="1:10" ht="12.75" customHeight="1" x14ac:dyDescent="0.35">
      <c r="A2798" s="428" t="s">
        <v>1049</v>
      </c>
      <c r="B2798" s="429">
        <v>34</v>
      </c>
      <c r="C2798" s="428" t="s">
        <v>1048</v>
      </c>
      <c r="D2798" s="428" t="s">
        <v>6689</v>
      </c>
      <c r="E2798" s="54" t="s">
        <v>6690</v>
      </c>
      <c r="F2798" s="54" t="s">
        <v>1121</v>
      </c>
      <c r="G2798" s="54">
        <v>38</v>
      </c>
      <c r="H2798" s="54">
        <v>0</v>
      </c>
      <c r="I2798" s="54" t="s">
        <v>45</v>
      </c>
      <c r="J2798" s="54" t="s">
        <v>60</v>
      </c>
    </row>
    <row r="2799" spans="1:10" ht="12.75" customHeight="1" x14ac:dyDescent="0.35">
      <c r="A2799" s="428" t="s">
        <v>1049</v>
      </c>
      <c r="B2799" s="429">
        <v>35</v>
      </c>
      <c r="C2799" s="428" t="s">
        <v>1048</v>
      </c>
      <c r="D2799" s="428" t="s">
        <v>6691</v>
      </c>
      <c r="E2799" s="54" t="s">
        <v>6692</v>
      </c>
      <c r="F2799" s="54" t="s">
        <v>1121</v>
      </c>
      <c r="G2799" s="54">
        <v>45</v>
      </c>
      <c r="H2799" s="54">
        <v>0</v>
      </c>
      <c r="I2799" s="54" t="s">
        <v>45</v>
      </c>
      <c r="J2799" s="54" t="s">
        <v>60</v>
      </c>
    </row>
    <row r="2800" spans="1:10" ht="12.75" customHeight="1" x14ac:dyDescent="0.35">
      <c r="A2800" s="428" t="s">
        <v>1049</v>
      </c>
      <c r="B2800" s="429">
        <v>36</v>
      </c>
      <c r="C2800" s="428" t="s">
        <v>1048</v>
      </c>
      <c r="D2800" s="428" t="s">
        <v>6693</v>
      </c>
      <c r="E2800" s="54" t="s">
        <v>6694</v>
      </c>
      <c r="F2800" s="54" t="s">
        <v>1121</v>
      </c>
      <c r="G2800" s="54">
        <v>31.5</v>
      </c>
      <c r="H2800" s="54">
        <v>0</v>
      </c>
      <c r="I2800" s="54" t="s">
        <v>45</v>
      </c>
      <c r="J2800" s="54" t="s">
        <v>60</v>
      </c>
    </row>
    <row r="2801" spans="1:10" ht="12.75" customHeight="1" x14ac:dyDescent="0.35">
      <c r="A2801" s="428" t="s">
        <v>1049</v>
      </c>
      <c r="B2801" s="429">
        <v>37</v>
      </c>
      <c r="C2801" s="428" t="s">
        <v>1048</v>
      </c>
      <c r="D2801" s="428" t="s">
        <v>6695</v>
      </c>
      <c r="E2801" s="54" t="s">
        <v>6696</v>
      </c>
      <c r="F2801" s="54" t="s">
        <v>1121</v>
      </c>
      <c r="G2801" s="54">
        <v>39.5</v>
      </c>
      <c r="H2801" s="54">
        <v>0</v>
      </c>
      <c r="I2801" s="54" t="s">
        <v>45</v>
      </c>
      <c r="J2801" s="54" t="s">
        <v>60</v>
      </c>
    </row>
    <row r="2802" spans="1:10" ht="12.75" customHeight="1" x14ac:dyDescent="0.35">
      <c r="A2802" s="428" t="s">
        <v>1049</v>
      </c>
      <c r="B2802" s="429">
        <v>38</v>
      </c>
      <c r="C2802" s="428" t="s">
        <v>1048</v>
      </c>
      <c r="D2802" s="428" t="s">
        <v>6697</v>
      </c>
      <c r="E2802" s="54" t="s">
        <v>6698</v>
      </c>
      <c r="F2802" s="54" t="s">
        <v>1121</v>
      </c>
      <c r="G2802" s="54">
        <v>21</v>
      </c>
      <c r="H2802" s="54">
        <v>0</v>
      </c>
      <c r="I2802" s="54" t="s">
        <v>45</v>
      </c>
      <c r="J2802" s="54" t="s">
        <v>60</v>
      </c>
    </row>
    <row r="2803" spans="1:10" ht="12.75" customHeight="1" x14ac:dyDescent="0.35">
      <c r="A2803" s="428" t="s">
        <v>1049</v>
      </c>
      <c r="B2803" s="429">
        <v>39</v>
      </c>
      <c r="C2803" s="428" t="s">
        <v>1048</v>
      </c>
      <c r="D2803" s="428" t="s">
        <v>6699</v>
      </c>
      <c r="E2803" s="54" t="s">
        <v>6700</v>
      </c>
      <c r="F2803" s="54" t="s">
        <v>1121</v>
      </c>
      <c r="G2803" s="54">
        <v>52.25</v>
      </c>
      <c r="H2803" s="54">
        <v>0</v>
      </c>
      <c r="I2803" s="54" t="s">
        <v>45</v>
      </c>
      <c r="J2803" s="54" t="s">
        <v>60</v>
      </c>
    </row>
    <row r="2804" spans="1:10" ht="12.75" customHeight="1" x14ac:dyDescent="0.35">
      <c r="A2804" s="428" t="s">
        <v>1049</v>
      </c>
      <c r="B2804" s="429">
        <v>40</v>
      </c>
      <c r="C2804" s="428" t="s">
        <v>1048</v>
      </c>
      <c r="D2804" s="428" t="s">
        <v>6701</v>
      </c>
      <c r="E2804" s="54" t="s">
        <v>6702</v>
      </c>
      <c r="F2804" s="54" t="s">
        <v>1121</v>
      </c>
      <c r="G2804" s="54">
        <v>20</v>
      </c>
      <c r="H2804" s="54">
        <v>0</v>
      </c>
      <c r="I2804" s="54" t="s">
        <v>45</v>
      </c>
      <c r="J2804" s="54" t="s">
        <v>60</v>
      </c>
    </row>
    <row r="2805" spans="1:10" ht="12.75" customHeight="1" x14ac:dyDescent="0.35">
      <c r="A2805" s="428" t="s">
        <v>1049</v>
      </c>
      <c r="B2805" s="429">
        <v>41</v>
      </c>
      <c r="C2805" s="428" t="s">
        <v>1048</v>
      </c>
      <c r="D2805" s="428" t="s">
        <v>6703</v>
      </c>
      <c r="E2805" s="54" t="s">
        <v>6704</v>
      </c>
      <c r="F2805" s="54" t="s">
        <v>1121</v>
      </c>
      <c r="G2805" s="54">
        <v>56.5</v>
      </c>
      <c r="H2805" s="54">
        <v>0</v>
      </c>
      <c r="I2805" s="54" t="s">
        <v>45</v>
      </c>
      <c r="J2805" s="54" t="s">
        <v>60</v>
      </c>
    </row>
    <row r="2806" spans="1:10" ht="12.75" customHeight="1" x14ac:dyDescent="0.35">
      <c r="A2806" s="428" t="s">
        <v>1049</v>
      </c>
      <c r="B2806" s="429">
        <v>42</v>
      </c>
      <c r="C2806" s="428" t="s">
        <v>1048</v>
      </c>
      <c r="D2806" s="428" t="s">
        <v>6705</v>
      </c>
      <c r="E2806" s="54" t="s">
        <v>6706</v>
      </c>
      <c r="F2806" s="54" t="s">
        <v>1121</v>
      </c>
      <c r="G2806" s="54">
        <v>24</v>
      </c>
      <c r="H2806" s="54">
        <v>0</v>
      </c>
      <c r="I2806" s="54" t="s">
        <v>45</v>
      </c>
      <c r="J2806" s="54" t="s">
        <v>60</v>
      </c>
    </row>
    <row r="2807" spans="1:10" ht="12.75" customHeight="1" x14ac:dyDescent="0.35">
      <c r="A2807" s="428" t="s">
        <v>1049</v>
      </c>
      <c r="B2807" s="429">
        <v>43</v>
      </c>
      <c r="C2807" s="428" t="s">
        <v>1048</v>
      </c>
      <c r="D2807" s="428" t="s">
        <v>6707</v>
      </c>
      <c r="E2807" s="54" t="s">
        <v>6708</v>
      </c>
      <c r="F2807" s="54" t="s">
        <v>1121</v>
      </c>
      <c r="G2807" s="54">
        <v>43.5</v>
      </c>
      <c r="H2807" s="54">
        <v>0</v>
      </c>
      <c r="I2807" s="54" t="s">
        <v>45</v>
      </c>
      <c r="J2807" s="54" t="s">
        <v>60</v>
      </c>
    </row>
    <row r="2808" spans="1:10" ht="12.75" customHeight="1" x14ac:dyDescent="0.35">
      <c r="A2808" s="428" t="s">
        <v>1049</v>
      </c>
      <c r="B2808" s="429">
        <v>44</v>
      </c>
      <c r="C2808" s="428" t="s">
        <v>1048</v>
      </c>
      <c r="D2808" s="428" t="s">
        <v>6709</v>
      </c>
      <c r="E2808" s="54" t="s">
        <v>6710</v>
      </c>
      <c r="F2808" s="54" t="s">
        <v>1121</v>
      </c>
      <c r="G2808" s="54">
        <v>57.5</v>
      </c>
      <c r="H2808" s="54">
        <v>0</v>
      </c>
      <c r="I2808" s="54" t="s">
        <v>45</v>
      </c>
      <c r="J2808" s="54" t="s">
        <v>60</v>
      </c>
    </row>
    <row r="2809" spans="1:10" ht="12.75" customHeight="1" x14ac:dyDescent="0.35">
      <c r="A2809" s="428" t="s">
        <v>1049</v>
      </c>
      <c r="B2809" s="429">
        <v>45</v>
      </c>
      <c r="C2809" s="428" t="s">
        <v>1048</v>
      </c>
      <c r="D2809" s="428" t="s">
        <v>6711</v>
      </c>
      <c r="E2809" s="54" t="s">
        <v>6712</v>
      </c>
      <c r="F2809" s="54" t="s">
        <v>1140</v>
      </c>
      <c r="G2809" s="54">
        <v>37</v>
      </c>
      <c r="H2809" s="54">
        <v>0</v>
      </c>
      <c r="I2809" s="54" t="s">
        <v>45</v>
      </c>
      <c r="J2809" s="54" t="s">
        <v>60</v>
      </c>
    </row>
    <row r="2810" spans="1:10" ht="12.75" customHeight="1" x14ac:dyDescent="0.35">
      <c r="A2810" s="428" t="s">
        <v>1049</v>
      </c>
      <c r="B2810" s="429">
        <v>46</v>
      </c>
      <c r="C2810" s="428" t="s">
        <v>1048</v>
      </c>
      <c r="D2810" s="428" t="s">
        <v>6713</v>
      </c>
      <c r="E2810" s="54" t="s">
        <v>6714</v>
      </c>
      <c r="F2810" s="54" t="s">
        <v>3135</v>
      </c>
      <c r="G2810" s="54">
        <v>37</v>
      </c>
      <c r="H2810" s="54">
        <v>0</v>
      </c>
      <c r="I2810" s="54" t="s">
        <v>45</v>
      </c>
      <c r="J2810" s="54" t="s">
        <v>60</v>
      </c>
    </row>
    <row r="2811" spans="1:10" ht="12.75" customHeight="1" x14ac:dyDescent="0.35">
      <c r="A2811" s="428" t="s">
        <v>1049</v>
      </c>
      <c r="B2811" s="429">
        <v>47</v>
      </c>
      <c r="C2811" s="428" t="s">
        <v>1048</v>
      </c>
      <c r="D2811" s="428" t="s">
        <v>6715</v>
      </c>
      <c r="E2811" s="54" t="s">
        <v>6716</v>
      </c>
      <c r="F2811" s="54" t="s">
        <v>1140</v>
      </c>
      <c r="G2811" s="54">
        <v>37</v>
      </c>
      <c r="H2811" s="54">
        <v>0</v>
      </c>
      <c r="I2811" s="54" t="s">
        <v>45</v>
      </c>
      <c r="J2811" s="54" t="s">
        <v>60</v>
      </c>
    </row>
    <row r="2812" spans="1:10" ht="12.75" customHeight="1" x14ac:dyDescent="0.35">
      <c r="A2812" s="428" t="s">
        <v>1049</v>
      </c>
      <c r="B2812" s="429">
        <v>48</v>
      </c>
      <c r="C2812" s="428" t="s">
        <v>1048</v>
      </c>
      <c r="D2812" s="428" t="s">
        <v>6717</v>
      </c>
      <c r="E2812" s="54" t="s">
        <v>6718</v>
      </c>
      <c r="F2812" s="54" t="s">
        <v>1121</v>
      </c>
      <c r="G2812" s="54">
        <v>3</v>
      </c>
      <c r="H2812" s="54">
        <v>0</v>
      </c>
      <c r="I2812" s="54" t="s">
        <v>45</v>
      </c>
      <c r="J2812" s="54" t="s">
        <v>61</v>
      </c>
    </row>
    <row r="2813" spans="1:10" ht="12.75" customHeight="1" x14ac:dyDescent="0.35">
      <c r="A2813" s="428" t="s">
        <v>1049</v>
      </c>
      <c r="B2813" s="429">
        <v>49</v>
      </c>
      <c r="C2813" s="428" t="s">
        <v>1048</v>
      </c>
      <c r="D2813" s="428" t="s">
        <v>6719</v>
      </c>
      <c r="E2813" s="54" t="s">
        <v>6720</v>
      </c>
      <c r="F2813" s="54" t="s">
        <v>1121</v>
      </c>
      <c r="G2813" s="54">
        <v>4</v>
      </c>
      <c r="H2813" s="54">
        <v>0</v>
      </c>
      <c r="I2813" s="54" t="s">
        <v>45</v>
      </c>
      <c r="J2813" s="54" t="s">
        <v>61</v>
      </c>
    </row>
    <row r="2814" spans="1:10" ht="12.75" customHeight="1" x14ac:dyDescent="0.35">
      <c r="A2814" s="428" t="s">
        <v>863</v>
      </c>
      <c r="B2814" s="429">
        <v>1</v>
      </c>
      <c r="C2814" s="428" t="s">
        <v>862</v>
      </c>
      <c r="D2814" s="428" t="s">
        <v>6721</v>
      </c>
      <c r="E2814" s="54" t="s">
        <v>1499</v>
      </c>
      <c r="F2814" s="54" t="s">
        <v>1121</v>
      </c>
      <c r="G2814" s="54">
        <v>38</v>
      </c>
      <c r="H2814" s="54">
        <v>0</v>
      </c>
      <c r="I2814" s="54" t="s">
        <v>43</v>
      </c>
      <c r="J2814" s="54" t="s">
        <v>60</v>
      </c>
    </row>
    <row r="2815" spans="1:10" ht="12.75" customHeight="1" x14ac:dyDescent="0.35">
      <c r="A2815" s="428" t="s">
        <v>863</v>
      </c>
      <c r="B2815" s="429">
        <v>2</v>
      </c>
      <c r="C2815" s="428" t="s">
        <v>862</v>
      </c>
      <c r="D2815" s="428" t="s">
        <v>6722</v>
      </c>
      <c r="E2815" s="54" t="s">
        <v>6723</v>
      </c>
      <c r="F2815" s="54" t="s">
        <v>1121</v>
      </c>
      <c r="G2815" s="54">
        <v>35.5</v>
      </c>
      <c r="H2815" s="54">
        <v>0</v>
      </c>
      <c r="I2815" s="54" t="s">
        <v>43</v>
      </c>
      <c r="J2815" s="54" t="s">
        <v>60</v>
      </c>
    </row>
    <row r="2816" spans="1:10" ht="12.75" customHeight="1" x14ac:dyDescent="0.35">
      <c r="A2816" s="428" t="s">
        <v>863</v>
      </c>
      <c r="B2816" s="429">
        <v>3</v>
      </c>
      <c r="C2816" s="428" t="s">
        <v>862</v>
      </c>
      <c r="D2816" s="428" t="s">
        <v>6724</v>
      </c>
      <c r="E2816" s="54" t="s">
        <v>6725</v>
      </c>
      <c r="F2816" s="54" t="s">
        <v>1121</v>
      </c>
      <c r="G2816" s="54">
        <v>35.5</v>
      </c>
      <c r="H2816" s="54">
        <v>0</v>
      </c>
      <c r="I2816" s="54" t="s">
        <v>43</v>
      </c>
      <c r="J2816" s="54" t="s">
        <v>60</v>
      </c>
    </row>
    <row r="2817" spans="1:10" ht="12.75" customHeight="1" x14ac:dyDescent="0.35">
      <c r="A2817" s="428" t="s">
        <v>863</v>
      </c>
      <c r="B2817" s="429">
        <v>4</v>
      </c>
      <c r="C2817" s="428" t="s">
        <v>862</v>
      </c>
      <c r="D2817" s="428" t="s">
        <v>6726</v>
      </c>
      <c r="E2817" s="54" t="s">
        <v>6727</v>
      </c>
      <c r="F2817" s="54" t="s">
        <v>1121</v>
      </c>
      <c r="G2817" s="54">
        <v>32.5</v>
      </c>
      <c r="H2817" s="54">
        <v>0</v>
      </c>
      <c r="I2817" s="54" t="s">
        <v>43</v>
      </c>
      <c r="J2817" s="54" t="s">
        <v>60</v>
      </c>
    </row>
    <row r="2818" spans="1:10" ht="12.75" customHeight="1" x14ac:dyDescent="0.35">
      <c r="A2818" s="428" t="s">
        <v>863</v>
      </c>
      <c r="B2818" s="429">
        <v>5</v>
      </c>
      <c r="C2818" s="428" t="s">
        <v>862</v>
      </c>
      <c r="D2818" s="428" t="s">
        <v>6728</v>
      </c>
      <c r="E2818" s="54" t="s">
        <v>6729</v>
      </c>
      <c r="F2818" s="54" t="s">
        <v>1121</v>
      </c>
      <c r="G2818" s="54">
        <v>74</v>
      </c>
      <c r="H2818" s="54">
        <v>0</v>
      </c>
      <c r="I2818" s="54" t="s">
        <v>43</v>
      </c>
      <c r="J2818" s="54" t="s">
        <v>60</v>
      </c>
    </row>
    <row r="2819" spans="1:10" ht="12.75" customHeight="1" x14ac:dyDescent="0.35">
      <c r="A2819" s="428" t="s">
        <v>863</v>
      </c>
      <c r="B2819" s="429">
        <v>6</v>
      </c>
      <c r="C2819" s="428" t="s">
        <v>862</v>
      </c>
      <c r="D2819" s="428" t="s">
        <v>6730</v>
      </c>
      <c r="E2819" s="54" t="s">
        <v>6731</v>
      </c>
      <c r="F2819" s="54" t="s">
        <v>1121</v>
      </c>
      <c r="G2819" s="54">
        <v>22.5</v>
      </c>
      <c r="H2819" s="54">
        <v>0</v>
      </c>
      <c r="I2819" s="54" t="s">
        <v>43</v>
      </c>
      <c r="J2819" s="54" t="s">
        <v>60</v>
      </c>
    </row>
    <row r="2820" spans="1:10" ht="12.75" customHeight="1" x14ac:dyDescent="0.35">
      <c r="A2820" s="428" t="s">
        <v>863</v>
      </c>
      <c r="B2820" s="429">
        <v>7</v>
      </c>
      <c r="C2820" s="428" t="s">
        <v>862</v>
      </c>
      <c r="D2820" s="428" t="s">
        <v>6732</v>
      </c>
      <c r="E2820" s="54" t="s">
        <v>6733</v>
      </c>
      <c r="F2820" s="54" t="s">
        <v>1121</v>
      </c>
      <c r="G2820" s="54">
        <v>18</v>
      </c>
      <c r="H2820" s="54">
        <v>0</v>
      </c>
      <c r="I2820" s="54" t="s">
        <v>43</v>
      </c>
      <c r="J2820" s="54" t="s">
        <v>60</v>
      </c>
    </row>
    <row r="2821" spans="1:10" ht="12.75" customHeight="1" x14ac:dyDescent="0.35">
      <c r="A2821" s="428" t="s">
        <v>863</v>
      </c>
      <c r="B2821" s="429">
        <v>8</v>
      </c>
      <c r="C2821" s="428" t="s">
        <v>862</v>
      </c>
      <c r="D2821" s="428" t="s">
        <v>6734</v>
      </c>
      <c r="E2821" s="54" t="s">
        <v>6735</v>
      </c>
      <c r="F2821" s="54" t="s">
        <v>1121</v>
      </c>
      <c r="G2821" s="54">
        <v>16</v>
      </c>
      <c r="H2821" s="54">
        <v>0</v>
      </c>
      <c r="I2821" s="54" t="s">
        <v>44</v>
      </c>
      <c r="J2821" s="54" t="s">
        <v>60</v>
      </c>
    </row>
    <row r="2822" spans="1:10" ht="12.75" customHeight="1" x14ac:dyDescent="0.35">
      <c r="A2822" s="428" t="s">
        <v>863</v>
      </c>
      <c r="B2822" s="429">
        <v>9</v>
      </c>
      <c r="C2822" s="428" t="s">
        <v>862</v>
      </c>
      <c r="D2822" s="428" t="s">
        <v>6736</v>
      </c>
      <c r="E2822" s="54" t="s">
        <v>6737</v>
      </c>
      <c r="F2822" s="54" t="s">
        <v>1121</v>
      </c>
      <c r="G2822" s="54">
        <v>10.15</v>
      </c>
      <c r="H2822" s="54">
        <v>0</v>
      </c>
      <c r="I2822" s="54" t="s">
        <v>44</v>
      </c>
      <c r="J2822" s="54" t="s">
        <v>60</v>
      </c>
    </row>
    <row r="2823" spans="1:10" ht="12.75" customHeight="1" x14ac:dyDescent="0.35">
      <c r="A2823" s="428" t="s">
        <v>863</v>
      </c>
      <c r="B2823" s="429">
        <v>10</v>
      </c>
      <c r="C2823" s="428" t="s">
        <v>862</v>
      </c>
      <c r="D2823" s="428" t="s">
        <v>6738</v>
      </c>
      <c r="E2823" s="54" t="s">
        <v>6739</v>
      </c>
      <c r="F2823" s="54" t="s">
        <v>1121</v>
      </c>
      <c r="G2823" s="54">
        <v>6</v>
      </c>
      <c r="H2823" s="54">
        <v>0</v>
      </c>
      <c r="I2823" s="54" t="s">
        <v>44</v>
      </c>
      <c r="J2823" s="54" t="s">
        <v>60</v>
      </c>
    </row>
    <row r="2824" spans="1:10" ht="12.75" customHeight="1" x14ac:dyDescent="0.35">
      <c r="A2824" s="428" t="s">
        <v>863</v>
      </c>
      <c r="B2824" s="429">
        <v>11</v>
      </c>
      <c r="C2824" s="428" t="s">
        <v>862</v>
      </c>
      <c r="D2824" s="428" t="s">
        <v>6740</v>
      </c>
      <c r="E2824" s="54" t="s">
        <v>6741</v>
      </c>
      <c r="F2824" s="54" t="s">
        <v>1121</v>
      </c>
      <c r="G2824" s="54">
        <v>12</v>
      </c>
      <c r="H2824" s="54">
        <v>0</v>
      </c>
      <c r="I2824" s="54" t="s">
        <v>44</v>
      </c>
      <c r="J2824" s="54" t="s">
        <v>60</v>
      </c>
    </row>
    <row r="2825" spans="1:10" ht="12.75" customHeight="1" x14ac:dyDescent="0.35">
      <c r="A2825" s="428" t="s">
        <v>807</v>
      </c>
      <c r="B2825" s="429">
        <v>1</v>
      </c>
      <c r="C2825" s="428" t="s">
        <v>806</v>
      </c>
      <c r="D2825" s="428" t="s">
        <v>6742</v>
      </c>
      <c r="E2825" s="54" t="s">
        <v>6743</v>
      </c>
      <c r="F2825" s="54" t="s">
        <v>1121</v>
      </c>
      <c r="G2825" s="54">
        <v>20</v>
      </c>
      <c r="H2825" s="54">
        <v>0</v>
      </c>
      <c r="I2825" s="54" t="s">
        <v>43</v>
      </c>
      <c r="J2825" s="54" t="s">
        <v>60</v>
      </c>
    </row>
    <row r="2826" spans="1:10" ht="12.75" customHeight="1" x14ac:dyDescent="0.35">
      <c r="A2826" s="428" t="s">
        <v>807</v>
      </c>
      <c r="B2826" s="429">
        <v>2</v>
      </c>
      <c r="C2826" s="428" t="s">
        <v>806</v>
      </c>
      <c r="D2826" s="428" t="s">
        <v>6744</v>
      </c>
      <c r="E2826" s="54" t="s">
        <v>6745</v>
      </c>
      <c r="F2826" s="54" t="s">
        <v>1121</v>
      </c>
      <c r="G2826" s="54">
        <v>36</v>
      </c>
      <c r="H2826" s="54">
        <v>0</v>
      </c>
      <c r="I2826" s="54" t="s">
        <v>43</v>
      </c>
      <c r="J2826" s="54" t="s">
        <v>60</v>
      </c>
    </row>
    <row r="2827" spans="1:10" ht="12.75" customHeight="1" x14ac:dyDescent="0.35">
      <c r="A2827" s="428" t="s">
        <v>807</v>
      </c>
      <c r="B2827" s="429">
        <v>3</v>
      </c>
      <c r="C2827" s="428" t="s">
        <v>806</v>
      </c>
      <c r="D2827" s="428" t="s">
        <v>6746</v>
      </c>
      <c r="E2827" s="54" t="s">
        <v>6731</v>
      </c>
      <c r="F2827" s="54" t="s">
        <v>1121</v>
      </c>
      <c r="G2827" s="54">
        <v>20</v>
      </c>
      <c r="H2827" s="54">
        <v>0</v>
      </c>
      <c r="I2827" s="54" t="s">
        <v>43</v>
      </c>
      <c r="J2827" s="54" t="s">
        <v>60</v>
      </c>
    </row>
    <row r="2828" spans="1:10" ht="12.75" customHeight="1" x14ac:dyDescent="0.35">
      <c r="A2828" s="428" t="s">
        <v>807</v>
      </c>
      <c r="B2828" s="429">
        <v>4</v>
      </c>
      <c r="C2828" s="428" t="s">
        <v>806</v>
      </c>
      <c r="D2828" s="428" t="s">
        <v>6747</v>
      </c>
      <c r="E2828" s="54" t="s">
        <v>6748</v>
      </c>
      <c r="F2828" s="54" t="s">
        <v>1121</v>
      </c>
      <c r="G2828" s="54">
        <v>36</v>
      </c>
      <c r="H2828" s="54">
        <v>0</v>
      </c>
      <c r="I2828" s="54" t="s">
        <v>43</v>
      </c>
      <c r="J2828" s="54" t="s">
        <v>60</v>
      </c>
    </row>
    <row r="2829" spans="1:10" ht="12.75" customHeight="1" x14ac:dyDescent="0.35">
      <c r="A2829" s="428" t="s">
        <v>807</v>
      </c>
      <c r="B2829" s="429">
        <v>5</v>
      </c>
      <c r="C2829" s="428" t="s">
        <v>806</v>
      </c>
      <c r="D2829" s="428" t="s">
        <v>6749</v>
      </c>
      <c r="E2829" s="54" t="s">
        <v>3906</v>
      </c>
      <c r="F2829" s="54" t="s">
        <v>1121</v>
      </c>
      <c r="G2829" s="54">
        <v>20</v>
      </c>
      <c r="H2829" s="54">
        <v>0</v>
      </c>
      <c r="I2829" s="54" t="s">
        <v>43</v>
      </c>
      <c r="J2829" s="54" t="s">
        <v>60</v>
      </c>
    </row>
    <row r="2830" spans="1:10" ht="12.75" customHeight="1" x14ac:dyDescent="0.35">
      <c r="A2830" s="428" t="s">
        <v>807</v>
      </c>
      <c r="B2830" s="429">
        <v>6</v>
      </c>
      <c r="C2830" s="428" t="s">
        <v>806</v>
      </c>
      <c r="D2830" s="428" t="s">
        <v>6750</v>
      </c>
      <c r="E2830" s="54" t="s">
        <v>6751</v>
      </c>
      <c r="F2830" s="54" t="s">
        <v>1140</v>
      </c>
      <c r="G2830" s="54">
        <v>11.75</v>
      </c>
      <c r="H2830" s="54">
        <v>0</v>
      </c>
      <c r="I2830" s="54" t="s">
        <v>43</v>
      </c>
      <c r="J2830" s="54" t="s">
        <v>60</v>
      </c>
    </row>
    <row r="2831" spans="1:10" ht="12.75" customHeight="1" x14ac:dyDescent="0.35">
      <c r="A2831" s="428" t="s">
        <v>807</v>
      </c>
      <c r="B2831" s="429">
        <v>7</v>
      </c>
      <c r="C2831" s="428" t="s">
        <v>806</v>
      </c>
      <c r="D2831" s="428" t="s">
        <v>6752</v>
      </c>
      <c r="E2831" s="54" t="s">
        <v>6753</v>
      </c>
      <c r="F2831" s="54" t="s">
        <v>1121</v>
      </c>
      <c r="G2831" s="54">
        <v>20</v>
      </c>
      <c r="H2831" s="54">
        <v>0</v>
      </c>
      <c r="I2831" s="54" t="s">
        <v>43</v>
      </c>
      <c r="J2831" s="54" t="s">
        <v>60</v>
      </c>
    </row>
    <row r="2832" spans="1:10" ht="12.75" customHeight="1" x14ac:dyDescent="0.35">
      <c r="A2832" s="428" t="s">
        <v>807</v>
      </c>
      <c r="B2832" s="429">
        <v>8</v>
      </c>
      <c r="C2832" s="428" t="s">
        <v>806</v>
      </c>
      <c r="D2832" s="428" t="s">
        <v>6754</v>
      </c>
      <c r="E2832" s="54" t="s">
        <v>6755</v>
      </c>
      <c r="F2832" s="54" t="s">
        <v>1121</v>
      </c>
      <c r="G2832" s="54">
        <v>20</v>
      </c>
      <c r="H2832" s="54">
        <v>0</v>
      </c>
      <c r="I2832" s="54" t="s">
        <v>43</v>
      </c>
      <c r="J2832" s="54" t="s">
        <v>60</v>
      </c>
    </row>
    <row r="2833" spans="1:10" ht="12.75" customHeight="1" x14ac:dyDescent="0.35">
      <c r="A2833" s="428" t="s">
        <v>807</v>
      </c>
      <c r="B2833" s="429">
        <v>9</v>
      </c>
      <c r="C2833" s="428" t="s">
        <v>806</v>
      </c>
      <c r="D2833" s="428" t="s">
        <v>6756</v>
      </c>
      <c r="E2833" s="54" t="s">
        <v>6757</v>
      </c>
      <c r="F2833" s="54" t="s">
        <v>1121</v>
      </c>
      <c r="G2833" s="54">
        <v>36</v>
      </c>
      <c r="H2833" s="54">
        <v>0</v>
      </c>
      <c r="I2833" s="54" t="s">
        <v>43</v>
      </c>
      <c r="J2833" s="54" t="s">
        <v>60</v>
      </c>
    </row>
    <row r="2834" spans="1:10" ht="12.75" customHeight="1" x14ac:dyDescent="0.35">
      <c r="A2834" s="428" t="s">
        <v>807</v>
      </c>
      <c r="B2834" s="429">
        <v>10</v>
      </c>
      <c r="C2834" s="428" t="s">
        <v>806</v>
      </c>
      <c r="D2834" s="428" t="s">
        <v>6758</v>
      </c>
      <c r="E2834" s="54" t="s">
        <v>6759</v>
      </c>
      <c r="F2834" s="54" t="s">
        <v>1121</v>
      </c>
      <c r="G2834" s="54">
        <v>20</v>
      </c>
      <c r="H2834" s="54">
        <v>0</v>
      </c>
      <c r="I2834" s="54" t="s">
        <v>43</v>
      </c>
      <c r="J2834" s="54" t="s">
        <v>60</v>
      </c>
    </row>
    <row r="2835" spans="1:10" ht="12.75" customHeight="1" x14ac:dyDescent="0.35">
      <c r="A2835" s="428" t="s">
        <v>807</v>
      </c>
      <c r="B2835" s="429">
        <v>11</v>
      </c>
      <c r="C2835" s="428" t="s">
        <v>806</v>
      </c>
      <c r="D2835" s="428" t="s">
        <v>6760</v>
      </c>
      <c r="E2835" s="54" t="s">
        <v>1435</v>
      </c>
      <c r="F2835" s="54" t="s">
        <v>1121</v>
      </c>
      <c r="G2835" s="54">
        <v>36</v>
      </c>
      <c r="H2835" s="54">
        <v>0</v>
      </c>
      <c r="I2835" s="54" t="s">
        <v>43</v>
      </c>
      <c r="J2835" s="54" t="s">
        <v>60</v>
      </c>
    </row>
    <row r="2836" spans="1:10" ht="12.75" customHeight="1" x14ac:dyDescent="0.35">
      <c r="A2836" s="428" t="s">
        <v>807</v>
      </c>
      <c r="B2836" s="429">
        <v>12</v>
      </c>
      <c r="C2836" s="428" t="s">
        <v>806</v>
      </c>
      <c r="D2836" s="428" t="s">
        <v>6761</v>
      </c>
      <c r="E2836" s="54" t="s">
        <v>6762</v>
      </c>
      <c r="F2836" s="54" t="s">
        <v>1121</v>
      </c>
      <c r="G2836" s="54">
        <v>20</v>
      </c>
      <c r="H2836" s="54">
        <v>0</v>
      </c>
      <c r="I2836" s="54" t="s">
        <v>43</v>
      </c>
      <c r="J2836" s="54" t="s">
        <v>60</v>
      </c>
    </row>
    <row r="2837" spans="1:10" ht="12.75" customHeight="1" x14ac:dyDescent="0.35">
      <c r="A2837" s="428" t="s">
        <v>807</v>
      </c>
      <c r="B2837" s="429">
        <v>13</v>
      </c>
      <c r="C2837" s="428" t="s">
        <v>806</v>
      </c>
      <c r="D2837" s="428" t="s">
        <v>6763</v>
      </c>
      <c r="E2837" s="54" t="s">
        <v>6764</v>
      </c>
      <c r="F2837" s="54" t="s">
        <v>1121</v>
      </c>
      <c r="G2837" s="54">
        <v>20</v>
      </c>
      <c r="H2837" s="54">
        <v>0</v>
      </c>
      <c r="I2837" s="54" t="s">
        <v>43</v>
      </c>
      <c r="J2837" s="54" t="s">
        <v>60</v>
      </c>
    </row>
    <row r="2838" spans="1:10" ht="12.75" customHeight="1" x14ac:dyDescent="0.35">
      <c r="A2838" s="428" t="s">
        <v>807</v>
      </c>
      <c r="B2838" s="429">
        <v>14</v>
      </c>
      <c r="C2838" s="428" t="s">
        <v>806</v>
      </c>
      <c r="D2838" s="428" t="s">
        <v>6765</v>
      </c>
      <c r="E2838" s="54" t="s">
        <v>6766</v>
      </c>
      <c r="F2838" s="54" t="s">
        <v>1121</v>
      </c>
      <c r="G2838" s="54">
        <v>10</v>
      </c>
      <c r="H2838" s="54">
        <v>0</v>
      </c>
      <c r="I2838" s="54" t="s">
        <v>43</v>
      </c>
      <c r="J2838" s="54" t="s">
        <v>60</v>
      </c>
    </row>
    <row r="2839" spans="1:10" ht="12.75" customHeight="1" x14ac:dyDescent="0.35">
      <c r="A2839" s="428" t="s">
        <v>807</v>
      </c>
      <c r="B2839" s="429">
        <v>15</v>
      </c>
      <c r="C2839" s="428" t="s">
        <v>806</v>
      </c>
      <c r="D2839" s="428" t="s">
        <v>6767</v>
      </c>
      <c r="E2839" s="54" t="s">
        <v>6768</v>
      </c>
      <c r="F2839" s="54" t="s">
        <v>1121</v>
      </c>
      <c r="G2839" s="54">
        <v>36</v>
      </c>
      <c r="H2839" s="54">
        <v>0</v>
      </c>
      <c r="I2839" s="54" t="s">
        <v>43</v>
      </c>
      <c r="J2839" s="54" t="s">
        <v>60</v>
      </c>
    </row>
    <row r="2840" spans="1:10" ht="12.75" customHeight="1" x14ac:dyDescent="0.35">
      <c r="A2840" s="428" t="s">
        <v>807</v>
      </c>
      <c r="B2840" s="429">
        <v>16</v>
      </c>
      <c r="C2840" s="428" t="s">
        <v>806</v>
      </c>
      <c r="D2840" s="428" t="s">
        <v>6769</v>
      </c>
      <c r="E2840" s="54" t="s">
        <v>6770</v>
      </c>
      <c r="F2840" s="54" t="s">
        <v>1121</v>
      </c>
      <c r="G2840" s="54">
        <v>55.5</v>
      </c>
      <c r="H2840" s="54">
        <v>0</v>
      </c>
      <c r="I2840" s="54" t="s">
        <v>43</v>
      </c>
      <c r="J2840" s="54" t="s">
        <v>60</v>
      </c>
    </row>
    <row r="2841" spans="1:10" ht="12.75" customHeight="1" x14ac:dyDescent="0.35">
      <c r="A2841" s="428" t="s">
        <v>807</v>
      </c>
      <c r="B2841" s="429">
        <v>17</v>
      </c>
      <c r="C2841" s="428" t="s">
        <v>806</v>
      </c>
      <c r="D2841" s="428" t="s">
        <v>6771</v>
      </c>
      <c r="E2841" s="54" t="s">
        <v>6772</v>
      </c>
      <c r="F2841" s="54" t="s">
        <v>1121</v>
      </c>
      <c r="G2841" s="54">
        <v>20</v>
      </c>
      <c r="H2841" s="54">
        <v>0</v>
      </c>
      <c r="I2841" s="54" t="s">
        <v>43</v>
      </c>
      <c r="J2841" s="54" t="s">
        <v>60</v>
      </c>
    </row>
    <row r="2842" spans="1:10" ht="12.75" customHeight="1" x14ac:dyDescent="0.35">
      <c r="A2842" s="428" t="s">
        <v>807</v>
      </c>
      <c r="B2842" s="429">
        <v>18</v>
      </c>
      <c r="C2842" s="428" t="s">
        <v>806</v>
      </c>
      <c r="D2842" s="428" t="s">
        <v>6773</v>
      </c>
      <c r="E2842" s="54" t="s">
        <v>6774</v>
      </c>
      <c r="F2842" s="54" t="s">
        <v>1121</v>
      </c>
      <c r="G2842" s="54">
        <v>20</v>
      </c>
      <c r="H2842" s="54">
        <v>0</v>
      </c>
      <c r="I2842" s="54" t="s">
        <v>43</v>
      </c>
      <c r="J2842" s="54" t="s">
        <v>60</v>
      </c>
    </row>
    <row r="2843" spans="1:10" ht="12.75" customHeight="1" x14ac:dyDescent="0.35">
      <c r="A2843" s="428" t="s">
        <v>807</v>
      </c>
      <c r="B2843" s="429">
        <v>19</v>
      </c>
      <c r="C2843" s="428" t="s">
        <v>806</v>
      </c>
      <c r="D2843" s="428" t="s">
        <v>6775</v>
      </c>
      <c r="E2843" s="54" t="s">
        <v>6776</v>
      </c>
      <c r="F2843" s="54" t="s">
        <v>1121</v>
      </c>
      <c r="G2843" s="54">
        <v>20</v>
      </c>
      <c r="H2843" s="54">
        <v>0</v>
      </c>
      <c r="I2843" s="54" t="s">
        <v>43</v>
      </c>
      <c r="J2843" s="54" t="s">
        <v>60</v>
      </c>
    </row>
    <row r="2844" spans="1:10" ht="12.75" customHeight="1" x14ac:dyDescent="0.35">
      <c r="A2844" s="428" t="s">
        <v>807</v>
      </c>
      <c r="B2844" s="429">
        <v>20</v>
      </c>
      <c r="C2844" s="428" t="s">
        <v>806</v>
      </c>
      <c r="D2844" s="428" t="s">
        <v>6777</v>
      </c>
      <c r="E2844" s="54" t="s">
        <v>6778</v>
      </c>
      <c r="F2844" s="54" t="s">
        <v>1121</v>
      </c>
      <c r="G2844" s="54">
        <v>20</v>
      </c>
      <c r="H2844" s="54">
        <v>0</v>
      </c>
      <c r="I2844" s="54" t="s">
        <v>43</v>
      </c>
      <c r="J2844" s="54" t="s">
        <v>60</v>
      </c>
    </row>
    <row r="2845" spans="1:10" ht="12.75" customHeight="1" x14ac:dyDescent="0.35">
      <c r="A2845" s="428" t="s">
        <v>807</v>
      </c>
      <c r="B2845" s="429">
        <v>21</v>
      </c>
      <c r="C2845" s="428" t="s">
        <v>806</v>
      </c>
      <c r="D2845" s="428" t="s">
        <v>6779</v>
      </c>
      <c r="E2845" s="54" t="s">
        <v>6780</v>
      </c>
      <c r="F2845" s="54" t="s">
        <v>1121</v>
      </c>
      <c r="G2845" s="54">
        <v>20</v>
      </c>
      <c r="H2845" s="54">
        <v>0</v>
      </c>
      <c r="I2845" s="54" t="s">
        <v>43</v>
      </c>
      <c r="J2845" s="54" t="s">
        <v>60</v>
      </c>
    </row>
    <row r="2846" spans="1:10" ht="12.75" customHeight="1" x14ac:dyDescent="0.35">
      <c r="A2846" s="428" t="s">
        <v>807</v>
      </c>
      <c r="B2846" s="429">
        <v>22</v>
      </c>
      <c r="C2846" s="428" t="s">
        <v>806</v>
      </c>
      <c r="D2846" s="428" t="s">
        <v>6781</v>
      </c>
      <c r="E2846" s="54" t="s">
        <v>6782</v>
      </c>
      <c r="F2846" s="54" t="s">
        <v>1121</v>
      </c>
      <c r="G2846" s="54">
        <v>20</v>
      </c>
      <c r="H2846" s="54">
        <v>0</v>
      </c>
      <c r="I2846" s="54" t="s">
        <v>43</v>
      </c>
      <c r="J2846" s="54" t="s">
        <v>60</v>
      </c>
    </row>
    <row r="2847" spans="1:10" ht="12.75" customHeight="1" x14ac:dyDescent="0.35">
      <c r="A2847" s="428" t="s">
        <v>807</v>
      </c>
      <c r="B2847" s="429">
        <v>23</v>
      </c>
      <c r="C2847" s="428" t="s">
        <v>806</v>
      </c>
      <c r="D2847" s="428" t="s">
        <v>6783</v>
      </c>
      <c r="E2847" s="54" t="s">
        <v>6784</v>
      </c>
      <c r="F2847" s="54" t="s">
        <v>1121</v>
      </c>
      <c r="G2847" s="54">
        <v>20</v>
      </c>
      <c r="H2847" s="54">
        <v>0</v>
      </c>
      <c r="I2847" s="54" t="s">
        <v>43</v>
      </c>
      <c r="J2847" s="54" t="s">
        <v>60</v>
      </c>
    </row>
    <row r="2848" spans="1:10" ht="12.75" customHeight="1" x14ac:dyDescent="0.35">
      <c r="A2848" s="428" t="s">
        <v>807</v>
      </c>
      <c r="B2848" s="429">
        <v>24</v>
      </c>
      <c r="C2848" s="428" t="s">
        <v>806</v>
      </c>
      <c r="D2848" s="428" t="s">
        <v>6785</v>
      </c>
      <c r="E2848" s="54" t="s">
        <v>6786</v>
      </c>
      <c r="F2848" s="54" t="s">
        <v>1121</v>
      </c>
      <c r="G2848" s="54">
        <v>36</v>
      </c>
      <c r="H2848" s="54">
        <v>0</v>
      </c>
      <c r="I2848" s="54" t="s">
        <v>43</v>
      </c>
      <c r="J2848" s="54" t="s">
        <v>60</v>
      </c>
    </row>
    <row r="2849" spans="1:10" ht="12.75" customHeight="1" x14ac:dyDescent="0.35">
      <c r="A2849" s="428" t="s">
        <v>807</v>
      </c>
      <c r="B2849" s="429">
        <v>25</v>
      </c>
      <c r="C2849" s="428" t="s">
        <v>806</v>
      </c>
      <c r="D2849" s="428" t="s">
        <v>6787</v>
      </c>
      <c r="E2849" s="54" t="s">
        <v>6788</v>
      </c>
      <c r="F2849" s="54" t="s">
        <v>1121</v>
      </c>
      <c r="G2849" s="54">
        <v>20</v>
      </c>
      <c r="H2849" s="54">
        <v>0</v>
      </c>
      <c r="I2849" s="54" t="s">
        <v>43</v>
      </c>
      <c r="J2849" s="54" t="s">
        <v>60</v>
      </c>
    </row>
    <row r="2850" spans="1:10" ht="12.75" customHeight="1" x14ac:dyDescent="0.35">
      <c r="A2850" s="428" t="s">
        <v>807</v>
      </c>
      <c r="B2850" s="429">
        <v>26</v>
      </c>
      <c r="C2850" s="428" t="s">
        <v>806</v>
      </c>
      <c r="D2850" s="428" t="s">
        <v>6789</v>
      </c>
      <c r="E2850" s="54" t="s">
        <v>6790</v>
      </c>
      <c r="F2850" s="54" t="s">
        <v>1121</v>
      </c>
      <c r="G2850" s="54">
        <v>20</v>
      </c>
      <c r="H2850" s="54">
        <v>0</v>
      </c>
      <c r="I2850" s="54" t="s">
        <v>43</v>
      </c>
      <c r="J2850" s="54" t="s">
        <v>60</v>
      </c>
    </row>
    <row r="2851" spans="1:10" ht="12.75" customHeight="1" x14ac:dyDescent="0.35">
      <c r="A2851" s="428" t="s">
        <v>807</v>
      </c>
      <c r="B2851" s="429">
        <v>27</v>
      </c>
      <c r="C2851" s="428" t="s">
        <v>806</v>
      </c>
      <c r="D2851" s="428" t="s">
        <v>6791</v>
      </c>
      <c r="E2851" s="54" t="s">
        <v>6792</v>
      </c>
      <c r="F2851" s="54" t="s">
        <v>1121</v>
      </c>
      <c r="G2851" s="54">
        <v>36</v>
      </c>
      <c r="H2851" s="54">
        <v>0</v>
      </c>
      <c r="I2851" s="54" t="s">
        <v>43</v>
      </c>
      <c r="J2851" s="54" t="s">
        <v>60</v>
      </c>
    </row>
    <row r="2852" spans="1:10" ht="12.75" customHeight="1" x14ac:dyDescent="0.35">
      <c r="A2852" s="428" t="s">
        <v>807</v>
      </c>
      <c r="B2852" s="429">
        <v>28</v>
      </c>
      <c r="C2852" s="428" t="s">
        <v>806</v>
      </c>
      <c r="D2852" s="428" t="s">
        <v>6793</v>
      </c>
      <c r="E2852" s="54" t="s">
        <v>6794</v>
      </c>
      <c r="F2852" s="54" t="s">
        <v>1121</v>
      </c>
      <c r="G2852" s="54">
        <v>20</v>
      </c>
      <c r="H2852" s="54">
        <v>0</v>
      </c>
      <c r="I2852" s="54" t="s">
        <v>43</v>
      </c>
      <c r="J2852" s="54" t="s">
        <v>60</v>
      </c>
    </row>
    <row r="2853" spans="1:10" ht="12.75" customHeight="1" x14ac:dyDescent="0.35">
      <c r="A2853" s="428" t="s">
        <v>807</v>
      </c>
      <c r="B2853" s="429">
        <v>29</v>
      </c>
      <c r="C2853" s="428" t="s">
        <v>806</v>
      </c>
      <c r="D2853" s="428" t="s">
        <v>6795</v>
      </c>
      <c r="E2853" s="54" t="s">
        <v>6796</v>
      </c>
      <c r="F2853" s="54" t="s">
        <v>1121</v>
      </c>
      <c r="G2853" s="54">
        <v>36</v>
      </c>
      <c r="H2853" s="54">
        <v>0</v>
      </c>
      <c r="I2853" s="54" t="s">
        <v>43</v>
      </c>
      <c r="J2853" s="54" t="s">
        <v>60</v>
      </c>
    </row>
    <row r="2854" spans="1:10" ht="12.75" customHeight="1" x14ac:dyDescent="0.35">
      <c r="A2854" s="428" t="s">
        <v>807</v>
      </c>
      <c r="B2854" s="429">
        <v>30</v>
      </c>
      <c r="C2854" s="428" t="s">
        <v>806</v>
      </c>
      <c r="D2854" s="428" t="s">
        <v>6797</v>
      </c>
      <c r="E2854" s="54" t="s">
        <v>6798</v>
      </c>
      <c r="F2854" s="54" t="s">
        <v>1121</v>
      </c>
      <c r="G2854" s="54">
        <v>20</v>
      </c>
      <c r="H2854" s="54">
        <v>0</v>
      </c>
      <c r="I2854" s="54" t="s">
        <v>43</v>
      </c>
      <c r="J2854" s="54" t="s">
        <v>60</v>
      </c>
    </row>
    <row r="2855" spans="1:10" ht="12.75" customHeight="1" x14ac:dyDescent="0.35">
      <c r="A2855" s="428" t="s">
        <v>807</v>
      </c>
      <c r="B2855" s="429">
        <v>31</v>
      </c>
      <c r="C2855" s="428" t="s">
        <v>806</v>
      </c>
      <c r="D2855" s="428" t="s">
        <v>6799</v>
      </c>
      <c r="E2855" s="54" t="s">
        <v>6800</v>
      </c>
      <c r="F2855" s="54" t="s">
        <v>1121</v>
      </c>
      <c r="G2855" s="54">
        <v>36</v>
      </c>
      <c r="H2855" s="54">
        <v>0</v>
      </c>
      <c r="I2855" s="54" t="s">
        <v>43</v>
      </c>
      <c r="J2855" s="54" t="s">
        <v>60</v>
      </c>
    </row>
    <row r="2856" spans="1:10" ht="12.75" customHeight="1" x14ac:dyDescent="0.35">
      <c r="A2856" s="428" t="s">
        <v>807</v>
      </c>
      <c r="B2856" s="429">
        <v>32</v>
      </c>
      <c r="C2856" s="428" t="s">
        <v>806</v>
      </c>
      <c r="D2856" s="428" t="s">
        <v>6801</v>
      </c>
      <c r="E2856" s="54" t="s">
        <v>6802</v>
      </c>
      <c r="F2856" s="54" t="s">
        <v>1121</v>
      </c>
      <c r="G2856" s="54">
        <v>20</v>
      </c>
      <c r="H2856" s="54">
        <v>0</v>
      </c>
      <c r="I2856" s="54" t="s">
        <v>43</v>
      </c>
      <c r="J2856" s="54" t="s">
        <v>60</v>
      </c>
    </row>
    <row r="2857" spans="1:10" ht="12.75" customHeight="1" x14ac:dyDescent="0.35">
      <c r="A2857" s="428" t="s">
        <v>807</v>
      </c>
      <c r="B2857" s="429">
        <v>33</v>
      </c>
      <c r="C2857" s="428" t="s">
        <v>806</v>
      </c>
      <c r="D2857" s="428" t="s">
        <v>6803</v>
      </c>
      <c r="E2857" s="54" t="s">
        <v>6804</v>
      </c>
      <c r="F2857" s="54" t="s">
        <v>1121</v>
      </c>
      <c r="G2857" s="54">
        <v>20</v>
      </c>
      <c r="H2857" s="54">
        <v>0</v>
      </c>
      <c r="I2857" s="54" t="s">
        <v>43</v>
      </c>
      <c r="J2857" s="54" t="s">
        <v>60</v>
      </c>
    </row>
    <row r="2858" spans="1:10" ht="12.75" customHeight="1" x14ac:dyDescent="0.35">
      <c r="A2858" s="428" t="s">
        <v>807</v>
      </c>
      <c r="B2858" s="429">
        <v>34</v>
      </c>
      <c r="C2858" s="428" t="s">
        <v>806</v>
      </c>
      <c r="D2858" s="428" t="s">
        <v>6805</v>
      </c>
      <c r="E2858" s="54" t="s">
        <v>6806</v>
      </c>
      <c r="F2858" s="54" t="s">
        <v>1121</v>
      </c>
      <c r="G2858" s="54">
        <v>36</v>
      </c>
      <c r="H2858" s="54">
        <v>0</v>
      </c>
      <c r="I2858" s="54" t="s">
        <v>43</v>
      </c>
      <c r="J2858" s="54" t="s">
        <v>60</v>
      </c>
    </row>
    <row r="2859" spans="1:10" ht="12.75" customHeight="1" x14ac:dyDescent="0.35">
      <c r="A2859" s="428" t="s">
        <v>807</v>
      </c>
      <c r="B2859" s="429">
        <v>35</v>
      </c>
      <c r="C2859" s="428" t="s">
        <v>806</v>
      </c>
      <c r="D2859" s="428" t="s">
        <v>6807</v>
      </c>
      <c r="E2859" s="54" t="s">
        <v>6808</v>
      </c>
      <c r="F2859" s="54" t="s">
        <v>1121</v>
      </c>
      <c r="G2859" s="54">
        <v>36</v>
      </c>
      <c r="H2859" s="54">
        <v>0</v>
      </c>
      <c r="I2859" s="54" t="s">
        <v>43</v>
      </c>
      <c r="J2859" s="54" t="s">
        <v>60</v>
      </c>
    </row>
    <row r="2860" spans="1:10" ht="12.75" customHeight="1" x14ac:dyDescent="0.35">
      <c r="A2860" s="428" t="s">
        <v>807</v>
      </c>
      <c r="B2860" s="429">
        <v>36</v>
      </c>
      <c r="C2860" s="428" t="s">
        <v>806</v>
      </c>
      <c r="D2860" s="428" t="s">
        <v>6809</v>
      </c>
      <c r="E2860" s="54" t="s">
        <v>6810</v>
      </c>
      <c r="F2860" s="54" t="s">
        <v>1121</v>
      </c>
      <c r="G2860" s="54">
        <v>20</v>
      </c>
      <c r="H2860" s="54">
        <v>0</v>
      </c>
      <c r="I2860" s="54" t="s">
        <v>43</v>
      </c>
      <c r="J2860" s="54" t="s">
        <v>60</v>
      </c>
    </row>
    <row r="2861" spans="1:10" ht="12.75" customHeight="1" x14ac:dyDescent="0.35">
      <c r="A2861" s="428" t="s">
        <v>807</v>
      </c>
      <c r="B2861" s="429">
        <v>37</v>
      </c>
      <c r="C2861" s="428" t="s">
        <v>806</v>
      </c>
      <c r="D2861" s="428" t="s">
        <v>6811</v>
      </c>
      <c r="E2861" s="54" t="s">
        <v>6812</v>
      </c>
      <c r="F2861" s="54" t="s">
        <v>1121</v>
      </c>
      <c r="G2861" s="54">
        <v>20</v>
      </c>
      <c r="H2861" s="54">
        <v>0</v>
      </c>
      <c r="I2861" s="54" t="s">
        <v>43</v>
      </c>
      <c r="J2861" s="54" t="s">
        <v>60</v>
      </c>
    </row>
    <row r="2862" spans="1:10" ht="12.75" customHeight="1" x14ac:dyDescent="0.35">
      <c r="A2862" s="428" t="s">
        <v>807</v>
      </c>
      <c r="B2862" s="429">
        <v>38</v>
      </c>
      <c r="C2862" s="428" t="s">
        <v>806</v>
      </c>
      <c r="D2862" s="428" t="s">
        <v>6813</v>
      </c>
      <c r="E2862" s="54" t="s">
        <v>6814</v>
      </c>
      <c r="F2862" s="54" t="s">
        <v>1121</v>
      </c>
      <c r="G2862" s="54">
        <v>20</v>
      </c>
      <c r="H2862" s="54">
        <v>0</v>
      </c>
      <c r="I2862" s="54" t="s">
        <v>43</v>
      </c>
      <c r="J2862" s="54" t="s">
        <v>60</v>
      </c>
    </row>
    <row r="2863" spans="1:10" ht="12.75" customHeight="1" x14ac:dyDescent="0.35">
      <c r="A2863" s="428" t="s">
        <v>807</v>
      </c>
      <c r="B2863" s="429">
        <v>39</v>
      </c>
      <c r="C2863" s="428" t="s">
        <v>806</v>
      </c>
      <c r="D2863" s="428" t="s">
        <v>6815</v>
      </c>
      <c r="E2863" s="54" t="s">
        <v>6816</v>
      </c>
      <c r="F2863" s="54" t="s">
        <v>1121</v>
      </c>
      <c r="G2863" s="54">
        <v>20</v>
      </c>
      <c r="H2863" s="54">
        <v>0</v>
      </c>
      <c r="I2863" s="54" t="s">
        <v>43</v>
      </c>
      <c r="J2863" s="54" t="s">
        <v>60</v>
      </c>
    </row>
    <row r="2864" spans="1:10" ht="12.75" customHeight="1" x14ac:dyDescent="0.35">
      <c r="A2864" s="428" t="s">
        <v>807</v>
      </c>
      <c r="B2864" s="429">
        <v>40</v>
      </c>
      <c r="C2864" s="428" t="s">
        <v>806</v>
      </c>
      <c r="D2864" s="428" t="s">
        <v>6817</v>
      </c>
      <c r="E2864" s="54" t="s">
        <v>6818</v>
      </c>
      <c r="F2864" s="54" t="s">
        <v>1121</v>
      </c>
      <c r="G2864" s="54">
        <v>20</v>
      </c>
      <c r="H2864" s="54">
        <v>0</v>
      </c>
      <c r="I2864" s="54" t="s">
        <v>43</v>
      </c>
      <c r="J2864" s="54" t="s">
        <v>60</v>
      </c>
    </row>
    <row r="2865" spans="1:10" ht="12.75" customHeight="1" x14ac:dyDescent="0.35">
      <c r="A2865" s="428" t="s">
        <v>807</v>
      </c>
      <c r="B2865" s="429">
        <v>41</v>
      </c>
      <c r="C2865" s="428" t="s">
        <v>806</v>
      </c>
      <c r="D2865" s="428" t="s">
        <v>6819</v>
      </c>
      <c r="E2865" s="54" t="s">
        <v>6820</v>
      </c>
      <c r="F2865" s="54" t="s">
        <v>1121</v>
      </c>
      <c r="G2865" s="54">
        <v>20</v>
      </c>
      <c r="H2865" s="54">
        <v>0</v>
      </c>
      <c r="I2865" s="54" t="s">
        <v>43</v>
      </c>
      <c r="J2865" s="54" t="s">
        <v>60</v>
      </c>
    </row>
    <row r="2866" spans="1:10" ht="12.75" customHeight="1" x14ac:dyDescent="0.35">
      <c r="A2866" s="428" t="s">
        <v>807</v>
      </c>
      <c r="B2866" s="429">
        <v>42</v>
      </c>
      <c r="C2866" s="428" t="s">
        <v>806</v>
      </c>
      <c r="D2866" s="428" t="s">
        <v>6821</v>
      </c>
      <c r="E2866" s="54" t="s">
        <v>1140</v>
      </c>
      <c r="F2866" s="54" t="s">
        <v>1140</v>
      </c>
      <c r="G2866" s="54">
        <v>14</v>
      </c>
      <c r="H2866" s="54">
        <v>0</v>
      </c>
      <c r="I2866" s="54" t="s">
        <v>43</v>
      </c>
      <c r="J2866" s="54" t="s">
        <v>60</v>
      </c>
    </row>
    <row r="2867" spans="1:10" ht="12.75" customHeight="1" x14ac:dyDescent="0.35">
      <c r="A2867" s="428" t="s">
        <v>721</v>
      </c>
      <c r="B2867" s="429">
        <v>1</v>
      </c>
      <c r="C2867" s="428" t="s">
        <v>720</v>
      </c>
      <c r="D2867" s="428" t="s">
        <v>6822</v>
      </c>
      <c r="E2867" s="54" t="s">
        <v>6823</v>
      </c>
      <c r="F2867" s="54" t="s">
        <v>1121</v>
      </c>
      <c r="G2867" s="54">
        <v>35.5</v>
      </c>
      <c r="H2867" s="54">
        <v>0</v>
      </c>
      <c r="I2867" s="54" t="s">
        <v>44</v>
      </c>
      <c r="J2867" s="54" t="s">
        <v>61</v>
      </c>
    </row>
    <row r="2868" spans="1:10" ht="12.75" customHeight="1" x14ac:dyDescent="0.35">
      <c r="A2868" s="428" t="s">
        <v>721</v>
      </c>
      <c r="B2868" s="429">
        <v>2</v>
      </c>
      <c r="C2868" s="428" t="s">
        <v>720</v>
      </c>
      <c r="D2868" s="428" t="s">
        <v>6824</v>
      </c>
      <c r="E2868" s="54" t="s">
        <v>6825</v>
      </c>
      <c r="F2868" s="54" t="s">
        <v>1121</v>
      </c>
      <c r="G2868" s="54">
        <v>27</v>
      </c>
      <c r="H2868" s="54">
        <v>0</v>
      </c>
      <c r="I2868" s="54" t="s">
        <v>44</v>
      </c>
      <c r="J2868" s="54" t="s">
        <v>61</v>
      </c>
    </row>
    <row r="2869" spans="1:10" ht="12.75" customHeight="1" x14ac:dyDescent="0.35">
      <c r="A2869" s="428" t="s">
        <v>721</v>
      </c>
      <c r="B2869" s="429">
        <v>3</v>
      </c>
      <c r="C2869" s="428" t="s">
        <v>720</v>
      </c>
      <c r="D2869" s="428" t="s">
        <v>6826</v>
      </c>
      <c r="E2869" s="54" t="s">
        <v>1253</v>
      </c>
      <c r="F2869" s="54" t="s">
        <v>1121</v>
      </c>
      <c r="G2869" s="54">
        <v>52</v>
      </c>
      <c r="H2869" s="54">
        <v>0</v>
      </c>
      <c r="I2869" s="54" t="s">
        <v>43</v>
      </c>
      <c r="J2869" s="54" t="s">
        <v>60</v>
      </c>
    </row>
    <row r="2870" spans="1:10" ht="12.75" customHeight="1" x14ac:dyDescent="0.35">
      <c r="A2870" s="428" t="s">
        <v>721</v>
      </c>
      <c r="B2870" s="429">
        <v>4</v>
      </c>
      <c r="C2870" s="428" t="s">
        <v>720</v>
      </c>
      <c r="D2870" s="428" t="s">
        <v>6827</v>
      </c>
      <c r="E2870" s="54" t="s">
        <v>1349</v>
      </c>
      <c r="F2870" s="54" t="s">
        <v>1121</v>
      </c>
      <c r="G2870" s="54">
        <v>52</v>
      </c>
      <c r="H2870" s="54">
        <v>0</v>
      </c>
      <c r="I2870" s="54" t="s">
        <v>43</v>
      </c>
      <c r="J2870" s="54" t="s">
        <v>60</v>
      </c>
    </row>
    <row r="2871" spans="1:10" ht="12.75" customHeight="1" x14ac:dyDescent="0.35">
      <c r="A2871" s="428" t="s">
        <v>721</v>
      </c>
      <c r="B2871" s="429">
        <v>5</v>
      </c>
      <c r="C2871" s="428" t="s">
        <v>720</v>
      </c>
      <c r="D2871" s="428" t="s">
        <v>6828</v>
      </c>
      <c r="E2871" s="54" t="s">
        <v>6829</v>
      </c>
      <c r="F2871" s="54" t="s">
        <v>1121</v>
      </c>
      <c r="G2871" s="54">
        <v>49</v>
      </c>
      <c r="H2871" s="54">
        <v>0</v>
      </c>
      <c r="I2871" s="54" t="s">
        <v>43</v>
      </c>
      <c r="J2871" s="54" t="s">
        <v>60</v>
      </c>
    </row>
    <row r="2872" spans="1:10" ht="12.75" customHeight="1" x14ac:dyDescent="0.35">
      <c r="A2872" s="428" t="s">
        <v>721</v>
      </c>
      <c r="B2872" s="429">
        <v>6</v>
      </c>
      <c r="C2872" s="428" t="s">
        <v>720</v>
      </c>
      <c r="D2872" s="428" t="s">
        <v>6830</v>
      </c>
      <c r="E2872" s="54" t="s">
        <v>6831</v>
      </c>
      <c r="F2872" s="54" t="s">
        <v>1121</v>
      </c>
      <c r="G2872" s="54">
        <v>40</v>
      </c>
      <c r="H2872" s="54">
        <v>0</v>
      </c>
      <c r="I2872" s="54" t="s">
        <v>44</v>
      </c>
      <c r="J2872" s="54" t="s">
        <v>61</v>
      </c>
    </row>
    <row r="2873" spans="1:10" ht="12.75" customHeight="1" x14ac:dyDescent="0.35">
      <c r="A2873" s="428" t="s">
        <v>721</v>
      </c>
      <c r="B2873" s="429">
        <v>7</v>
      </c>
      <c r="C2873" s="428" t="s">
        <v>720</v>
      </c>
      <c r="D2873" s="428" t="s">
        <v>6832</v>
      </c>
      <c r="E2873" s="54" t="s">
        <v>6833</v>
      </c>
      <c r="F2873" s="54" t="s">
        <v>1121</v>
      </c>
      <c r="G2873" s="54">
        <v>49</v>
      </c>
      <c r="H2873" s="54">
        <v>0</v>
      </c>
      <c r="I2873" s="54" t="s">
        <v>43</v>
      </c>
      <c r="J2873" s="54" t="s">
        <v>60</v>
      </c>
    </row>
    <row r="2874" spans="1:10" ht="12.75" customHeight="1" x14ac:dyDescent="0.35">
      <c r="A2874" s="428" t="s">
        <v>721</v>
      </c>
      <c r="B2874" s="429">
        <v>8</v>
      </c>
      <c r="C2874" s="428" t="s">
        <v>720</v>
      </c>
      <c r="D2874" s="428" t="s">
        <v>6834</v>
      </c>
      <c r="E2874" s="54" t="s">
        <v>6835</v>
      </c>
      <c r="F2874" s="54" t="s">
        <v>1121</v>
      </c>
      <c r="G2874" s="54">
        <v>49</v>
      </c>
      <c r="H2874" s="54">
        <v>0</v>
      </c>
      <c r="I2874" s="54" t="s">
        <v>43</v>
      </c>
      <c r="J2874" s="54" t="s">
        <v>60</v>
      </c>
    </row>
    <row r="2875" spans="1:10" ht="12.75" customHeight="1" x14ac:dyDescent="0.35">
      <c r="A2875" s="428" t="s">
        <v>721</v>
      </c>
      <c r="B2875" s="429">
        <v>9</v>
      </c>
      <c r="C2875" s="428" t="s">
        <v>720</v>
      </c>
      <c r="D2875" s="428" t="s">
        <v>6836</v>
      </c>
      <c r="E2875" s="54" t="s">
        <v>6837</v>
      </c>
      <c r="F2875" s="54" t="s">
        <v>1121</v>
      </c>
      <c r="G2875" s="54">
        <v>27</v>
      </c>
      <c r="H2875" s="54">
        <v>0</v>
      </c>
      <c r="I2875" s="54" t="s">
        <v>44</v>
      </c>
      <c r="J2875" s="54" t="s">
        <v>61</v>
      </c>
    </row>
    <row r="2876" spans="1:10" ht="12.75" customHeight="1" x14ac:dyDescent="0.35">
      <c r="A2876" s="428" t="s">
        <v>721</v>
      </c>
      <c r="B2876" s="429">
        <v>10</v>
      </c>
      <c r="C2876" s="428" t="s">
        <v>720</v>
      </c>
      <c r="D2876" s="428" t="s">
        <v>6838</v>
      </c>
      <c r="E2876" s="54" t="s">
        <v>6839</v>
      </c>
      <c r="F2876" s="54" t="s">
        <v>1121</v>
      </c>
      <c r="G2876" s="54">
        <v>47.5</v>
      </c>
      <c r="H2876" s="54">
        <v>0</v>
      </c>
      <c r="I2876" s="54" t="s">
        <v>43</v>
      </c>
      <c r="J2876" s="54" t="s">
        <v>60</v>
      </c>
    </row>
    <row r="2877" spans="1:10" ht="12.75" customHeight="1" x14ac:dyDescent="0.35">
      <c r="A2877" s="428" t="s">
        <v>721</v>
      </c>
      <c r="B2877" s="429">
        <v>11</v>
      </c>
      <c r="C2877" s="428" t="s">
        <v>720</v>
      </c>
      <c r="D2877" s="428" t="s">
        <v>6840</v>
      </c>
      <c r="E2877" s="54" t="s">
        <v>6841</v>
      </c>
      <c r="F2877" s="54" t="s">
        <v>1121</v>
      </c>
      <c r="G2877" s="54">
        <v>25</v>
      </c>
      <c r="H2877" s="54">
        <v>0</v>
      </c>
      <c r="I2877" s="54" t="s">
        <v>44</v>
      </c>
      <c r="J2877" s="54" t="s">
        <v>61</v>
      </c>
    </row>
    <row r="2878" spans="1:10" ht="12.75" customHeight="1" x14ac:dyDescent="0.35">
      <c r="A2878" s="428" t="s">
        <v>721</v>
      </c>
      <c r="B2878" s="429">
        <v>12</v>
      </c>
      <c r="C2878" s="428" t="s">
        <v>720</v>
      </c>
      <c r="D2878" s="428" t="s">
        <v>6842</v>
      </c>
      <c r="E2878" s="54" t="s">
        <v>6843</v>
      </c>
      <c r="F2878" s="54" t="s">
        <v>1121</v>
      </c>
      <c r="G2878" s="54">
        <v>41</v>
      </c>
      <c r="H2878" s="54">
        <v>0</v>
      </c>
      <c r="I2878" s="54" t="s">
        <v>44</v>
      </c>
      <c r="J2878" s="54" t="s">
        <v>61</v>
      </c>
    </row>
    <row r="2879" spans="1:10" ht="12.75" customHeight="1" x14ac:dyDescent="0.35">
      <c r="A2879" s="428" t="s">
        <v>829</v>
      </c>
      <c r="B2879" s="429">
        <v>1</v>
      </c>
      <c r="C2879" s="428" t="s">
        <v>828</v>
      </c>
      <c r="D2879" s="428" t="s">
        <v>6844</v>
      </c>
      <c r="E2879" s="54" t="s">
        <v>6845</v>
      </c>
      <c r="F2879" s="54" t="s">
        <v>1121</v>
      </c>
      <c r="G2879" s="54">
        <v>48</v>
      </c>
      <c r="H2879" s="54">
        <v>0</v>
      </c>
      <c r="I2879" s="54" t="s">
        <v>43</v>
      </c>
      <c r="J2879" s="54" t="s">
        <v>60</v>
      </c>
    </row>
    <row r="2880" spans="1:10" ht="12.75" customHeight="1" x14ac:dyDescent="0.35">
      <c r="A2880" s="428" t="s">
        <v>829</v>
      </c>
      <c r="B2880" s="429">
        <v>2</v>
      </c>
      <c r="C2880" s="428" t="s">
        <v>828</v>
      </c>
      <c r="D2880" s="428" t="s">
        <v>6846</v>
      </c>
      <c r="E2880" s="54" t="s">
        <v>6847</v>
      </c>
      <c r="F2880" s="54" t="s">
        <v>1121</v>
      </c>
      <c r="G2880" s="54">
        <v>48</v>
      </c>
      <c r="H2880" s="54">
        <v>0</v>
      </c>
      <c r="I2880" s="54" t="s">
        <v>43</v>
      </c>
      <c r="J2880" s="54" t="s">
        <v>60</v>
      </c>
    </row>
    <row r="2881" spans="1:10" ht="12.75" customHeight="1" x14ac:dyDescent="0.35">
      <c r="A2881" s="428" t="s">
        <v>829</v>
      </c>
      <c r="B2881" s="429">
        <v>3</v>
      </c>
      <c r="C2881" s="428" t="s">
        <v>828</v>
      </c>
      <c r="D2881" s="428" t="s">
        <v>6848</v>
      </c>
      <c r="E2881" s="54" t="s">
        <v>6849</v>
      </c>
      <c r="F2881" s="54" t="s">
        <v>1121</v>
      </c>
      <c r="G2881" s="54">
        <v>48</v>
      </c>
      <c r="H2881" s="54">
        <v>0</v>
      </c>
      <c r="I2881" s="54" t="s">
        <v>43</v>
      </c>
      <c r="J2881" s="54" t="s">
        <v>60</v>
      </c>
    </row>
    <row r="2882" spans="1:10" ht="12.75" customHeight="1" x14ac:dyDescent="0.35">
      <c r="A2882" s="428" t="s">
        <v>829</v>
      </c>
      <c r="B2882" s="429">
        <v>4</v>
      </c>
      <c r="C2882" s="428" t="s">
        <v>828</v>
      </c>
      <c r="D2882" s="428" t="s">
        <v>6850</v>
      </c>
      <c r="E2882" s="54" t="s">
        <v>6851</v>
      </c>
      <c r="F2882" s="54" t="s">
        <v>1121</v>
      </c>
      <c r="G2882" s="54">
        <v>48</v>
      </c>
      <c r="H2882" s="54">
        <v>0</v>
      </c>
      <c r="I2882" s="54" t="s">
        <v>43</v>
      </c>
      <c r="J2882" s="54" t="s">
        <v>60</v>
      </c>
    </row>
    <row r="2883" spans="1:10" ht="12.75" customHeight="1" x14ac:dyDescent="0.35">
      <c r="A2883" s="428" t="s">
        <v>829</v>
      </c>
      <c r="B2883" s="429">
        <v>5</v>
      </c>
      <c r="C2883" s="428" t="s">
        <v>828</v>
      </c>
      <c r="D2883" s="428" t="s">
        <v>6852</v>
      </c>
      <c r="E2883" s="54" t="s">
        <v>6853</v>
      </c>
      <c r="F2883" s="54" t="s">
        <v>1121</v>
      </c>
      <c r="G2883" s="54">
        <v>24</v>
      </c>
      <c r="H2883" s="54">
        <v>0</v>
      </c>
      <c r="I2883" s="54" t="s">
        <v>43</v>
      </c>
      <c r="J2883" s="54" t="s">
        <v>60</v>
      </c>
    </row>
    <row r="2884" spans="1:10" ht="12.75" customHeight="1" x14ac:dyDescent="0.35">
      <c r="A2884" s="428" t="s">
        <v>829</v>
      </c>
      <c r="B2884" s="429">
        <v>6</v>
      </c>
      <c r="C2884" s="428" t="s">
        <v>828</v>
      </c>
      <c r="D2884" s="428" t="s">
        <v>6854</v>
      </c>
      <c r="E2884" s="54" t="s">
        <v>6855</v>
      </c>
      <c r="F2884" s="54" t="s">
        <v>1121</v>
      </c>
      <c r="G2884" s="54">
        <v>16</v>
      </c>
      <c r="H2884" s="54">
        <v>0</v>
      </c>
      <c r="I2884" s="54" t="s">
        <v>43</v>
      </c>
      <c r="J2884" s="54" t="s">
        <v>60</v>
      </c>
    </row>
    <row r="2885" spans="1:10" ht="12.75" customHeight="1" x14ac:dyDescent="0.35">
      <c r="A2885" s="428" t="s">
        <v>829</v>
      </c>
      <c r="B2885" s="429">
        <v>7</v>
      </c>
      <c r="C2885" s="428" t="s">
        <v>828</v>
      </c>
      <c r="D2885" s="428" t="s">
        <v>6856</v>
      </c>
      <c r="E2885" s="54" t="s">
        <v>6857</v>
      </c>
      <c r="F2885" s="54" t="s">
        <v>1121</v>
      </c>
      <c r="G2885" s="54">
        <v>39</v>
      </c>
      <c r="H2885" s="54">
        <v>0</v>
      </c>
      <c r="I2885" s="54" t="s">
        <v>43</v>
      </c>
      <c r="J2885" s="54" t="s">
        <v>60</v>
      </c>
    </row>
    <row r="2886" spans="1:10" ht="12.75" customHeight="1" x14ac:dyDescent="0.35">
      <c r="A2886" s="428" t="s">
        <v>829</v>
      </c>
      <c r="B2886" s="429">
        <v>8</v>
      </c>
      <c r="C2886" s="428" t="s">
        <v>828</v>
      </c>
      <c r="D2886" s="428" t="s">
        <v>6858</v>
      </c>
      <c r="E2886" s="54" t="s">
        <v>2957</v>
      </c>
      <c r="F2886" s="54" t="s">
        <v>1121</v>
      </c>
      <c r="G2886" s="54">
        <v>24</v>
      </c>
      <c r="H2886" s="54">
        <v>0</v>
      </c>
      <c r="I2886" s="54" t="s">
        <v>43</v>
      </c>
      <c r="J2886" s="54" t="s">
        <v>60</v>
      </c>
    </row>
    <row r="2887" spans="1:10" ht="12.75" customHeight="1" x14ac:dyDescent="0.35">
      <c r="A2887" s="428" t="s">
        <v>829</v>
      </c>
      <c r="B2887" s="429">
        <v>9</v>
      </c>
      <c r="C2887" s="428" t="s">
        <v>828</v>
      </c>
      <c r="D2887" s="428" t="s">
        <v>6859</v>
      </c>
      <c r="E2887" s="54" t="s">
        <v>6860</v>
      </c>
      <c r="F2887" s="54" t="s">
        <v>1121</v>
      </c>
      <c r="G2887" s="54">
        <v>48</v>
      </c>
      <c r="H2887" s="54">
        <v>0</v>
      </c>
      <c r="I2887" s="54" t="s">
        <v>43</v>
      </c>
      <c r="J2887" s="54" t="s">
        <v>60</v>
      </c>
    </row>
    <row r="2888" spans="1:10" ht="12.75" customHeight="1" x14ac:dyDescent="0.35">
      <c r="A2888" s="428" t="s">
        <v>829</v>
      </c>
      <c r="B2888" s="429">
        <v>10</v>
      </c>
      <c r="C2888" s="428" t="s">
        <v>828</v>
      </c>
      <c r="D2888" s="428" t="s">
        <v>6861</v>
      </c>
      <c r="E2888" s="54" t="s">
        <v>6862</v>
      </c>
      <c r="F2888" s="54" t="s">
        <v>1121</v>
      </c>
      <c r="G2888" s="54">
        <v>59</v>
      </c>
      <c r="H2888" s="54">
        <v>0</v>
      </c>
      <c r="I2888" s="54" t="s">
        <v>43</v>
      </c>
      <c r="J2888" s="54" t="s">
        <v>60</v>
      </c>
    </row>
    <row r="2889" spans="1:10" ht="12.75" customHeight="1" x14ac:dyDescent="0.35">
      <c r="A2889" s="428" t="s">
        <v>829</v>
      </c>
      <c r="B2889" s="429">
        <v>11</v>
      </c>
      <c r="C2889" s="428" t="s">
        <v>828</v>
      </c>
      <c r="D2889" s="428" t="s">
        <v>6863</v>
      </c>
      <c r="E2889" s="54" t="s">
        <v>6864</v>
      </c>
      <c r="F2889" s="54" t="s">
        <v>1121</v>
      </c>
      <c r="G2889" s="54">
        <v>24</v>
      </c>
      <c r="H2889" s="54">
        <v>0</v>
      </c>
      <c r="I2889" s="54" t="s">
        <v>43</v>
      </c>
      <c r="J2889" s="54" t="s">
        <v>60</v>
      </c>
    </row>
    <row r="2890" spans="1:10" ht="12.75" customHeight="1" x14ac:dyDescent="0.35">
      <c r="A2890" s="428" t="s">
        <v>829</v>
      </c>
      <c r="B2890" s="429">
        <v>12</v>
      </c>
      <c r="C2890" s="428" t="s">
        <v>828</v>
      </c>
      <c r="D2890" s="428" t="s">
        <v>6865</v>
      </c>
      <c r="E2890" s="54" t="s">
        <v>6866</v>
      </c>
      <c r="F2890" s="54" t="s">
        <v>1121</v>
      </c>
      <c r="G2890" s="54">
        <v>34</v>
      </c>
      <c r="H2890" s="54">
        <v>0</v>
      </c>
      <c r="I2890" s="54" t="s">
        <v>43</v>
      </c>
      <c r="J2890" s="54" t="s">
        <v>60</v>
      </c>
    </row>
    <row r="2891" spans="1:10" ht="12.75" customHeight="1" x14ac:dyDescent="0.35">
      <c r="A2891" s="428" t="s">
        <v>829</v>
      </c>
      <c r="B2891" s="429">
        <v>13</v>
      </c>
      <c r="C2891" s="428" t="s">
        <v>828</v>
      </c>
      <c r="D2891" s="428" t="s">
        <v>6867</v>
      </c>
      <c r="E2891" s="54" t="s">
        <v>6868</v>
      </c>
      <c r="F2891" s="54" t="s">
        <v>1121</v>
      </c>
      <c r="G2891" s="54">
        <v>48</v>
      </c>
      <c r="H2891" s="54">
        <v>0</v>
      </c>
      <c r="I2891" s="54" t="s">
        <v>43</v>
      </c>
      <c r="J2891" s="54" t="s">
        <v>60</v>
      </c>
    </row>
    <row r="2892" spans="1:10" ht="12.75" customHeight="1" x14ac:dyDescent="0.35">
      <c r="A2892" s="428" t="s">
        <v>829</v>
      </c>
      <c r="B2892" s="429">
        <v>14</v>
      </c>
      <c r="C2892" s="428" t="s">
        <v>828</v>
      </c>
      <c r="D2892" s="428" t="s">
        <v>6869</v>
      </c>
      <c r="E2892" s="54" t="s">
        <v>6870</v>
      </c>
      <c r="F2892" s="54" t="s">
        <v>1121</v>
      </c>
      <c r="G2892" s="54">
        <v>16</v>
      </c>
      <c r="H2892" s="54">
        <v>0</v>
      </c>
      <c r="I2892" s="54" t="s">
        <v>43</v>
      </c>
      <c r="J2892" s="54" t="s">
        <v>60</v>
      </c>
    </row>
    <row r="2893" spans="1:10" ht="12.75" customHeight="1" x14ac:dyDescent="0.35">
      <c r="A2893" s="428" t="s">
        <v>829</v>
      </c>
      <c r="B2893" s="429">
        <v>15</v>
      </c>
      <c r="C2893" s="428" t="s">
        <v>828</v>
      </c>
      <c r="D2893" s="428" t="s">
        <v>6871</v>
      </c>
      <c r="E2893" s="54" t="s">
        <v>1547</v>
      </c>
      <c r="F2893" s="54" t="s">
        <v>1121</v>
      </c>
      <c r="G2893" s="54">
        <v>59</v>
      </c>
      <c r="H2893" s="54">
        <v>0</v>
      </c>
      <c r="I2893" s="54" t="s">
        <v>43</v>
      </c>
      <c r="J2893" s="54" t="s">
        <v>60</v>
      </c>
    </row>
    <row r="2894" spans="1:10" ht="12.75" customHeight="1" x14ac:dyDescent="0.35">
      <c r="A2894" s="428" t="s">
        <v>829</v>
      </c>
      <c r="B2894" s="429">
        <v>16</v>
      </c>
      <c r="C2894" s="428" t="s">
        <v>828</v>
      </c>
      <c r="D2894" s="428" t="s">
        <v>6872</v>
      </c>
      <c r="E2894" s="54" t="s">
        <v>6873</v>
      </c>
      <c r="F2894" s="54" t="s">
        <v>1121</v>
      </c>
      <c r="G2894" s="54">
        <v>16</v>
      </c>
      <c r="H2894" s="54">
        <v>0</v>
      </c>
      <c r="I2894" s="54" t="s">
        <v>43</v>
      </c>
      <c r="J2894" s="54" t="s">
        <v>60</v>
      </c>
    </row>
    <row r="2895" spans="1:10" ht="12.75" customHeight="1" x14ac:dyDescent="0.35">
      <c r="A2895" s="428" t="s">
        <v>829</v>
      </c>
      <c r="B2895" s="429">
        <v>17</v>
      </c>
      <c r="C2895" s="428" t="s">
        <v>828</v>
      </c>
      <c r="D2895" s="428" t="s">
        <v>6874</v>
      </c>
      <c r="E2895" s="54" t="s">
        <v>6875</v>
      </c>
      <c r="F2895" s="54" t="s">
        <v>1121</v>
      </c>
      <c r="G2895" s="54">
        <v>16</v>
      </c>
      <c r="H2895" s="54">
        <v>0</v>
      </c>
      <c r="I2895" s="54" t="s">
        <v>43</v>
      </c>
      <c r="J2895" s="54" t="s">
        <v>60</v>
      </c>
    </row>
    <row r="2896" spans="1:10" ht="12.75" customHeight="1" x14ac:dyDescent="0.35">
      <c r="A2896" s="428" t="s">
        <v>829</v>
      </c>
      <c r="B2896" s="429">
        <v>18</v>
      </c>
      <c r="C2896" s="428" t="s">
        <v>828</v>
      </c>
      <c r="D2896" s="428" t="s">
        <v>6876</v>
      </c>
      <c r="E2896" s="54" t="s">
        <v>6877</v>
      </c>
      <c r="F2896" s="54" t="s">
        <v>1121</v>
      </c>
      <c r="G2896" s="54">
        <v>50</v>
      </c>
      <c r="H2896" s="54">
        <v>0</v>
      </c>
      <c r="I2896" s="54" t="s">
        <v>43</v>
      </c>
      <c r="J2896" s="54" t="s">
        <v>60</v>
      </c>
    </row>
    <row r="2897" spans="1:10" ht="12.75" customHeight="1" x14ac:dyDescent="0.35">
      <c r="A2897" s="428" t="s">
        <v>829</v>
      </c>
      <c r="B2897" s="429">
        <v>19</v>
      </c>
      <c r="C2897" s="428" t="s">
        <v>828</v>
      </c>
      <c r="D2897" s="428" t="s">
        <v>6878</v>
      </c>
      <c r="E2897" s="54" t="s">
        <v>6879</v>
      </c>
      <c r="F2897" s="54" t="s">
        <v>1121</v>
      </c>
      <c r="G2897" s="54">
        <v>16</v>
      </c>
      <c r="H2897" s="54">
        <v>0</v>
      </c>
      <c r="I2897" s="54" t="s">
        <v>43</v>
      </c>
      <c r="J2897" s="54" t="s">
        <v>60</v>
      </c>
    </row>
    <row r="2898" spans="1:10" ht="12.75" customHeight="1" x14ac:dyDescent="0.35">
      <c r="A2898" s="428" t="s">
        <v>829</v>
      </c>
      <c r="B2898" s="429">
        <v>20</v>
      </c>
      <c r="C2898" s="428" t="s">
        <v>828</v>
      </c>
      <c r="D2898" s="428" t="s">
        <v>6880</v>
      </c>
      <c r="E2898" s="54" t="s">
        <v>6881</v>
      </c>
      <c r="F2898" s="54" t="s">
        <v>1121</v>
      </c>
      <c r="G2898" s="54">
        <v>34</v>
      </c>
      <c r="H2898" s="54">
        <v>0</v>
      </c>
      <c r="I2898" s="54" t="s">
        <v>43</v>
      </c>
      <c r="J2898" s="54" t="s">
        <v>60</v>
      </c>
    </row>
    <row r="2899" spans="1:10" ht="12.75" customHeight="1" x14ac:dyDescent="0.35">
      <c r="A2899" s="428" t="s">
        <v>829</v>
      </c>
      <c r="B2899" s="429">
        <v>21</v>
      </c>
      <c r="C2899" s="428" t="s">
        <v>828</v>
      </c>
      <c r="D2899" s="428" t="s">
        <v>6882</v>
      </c>
      <c r="E2899" s="54" t="s">
        <v>6883</v>
      </c>
      <c r="F2899" s="54" t="s">
        <v>1121</v>
      </c>
      <c r="G2899" s="54">
        <v>34</v>
      </c>
      <c r="H2899" s="54">
        <v>0</v>
      </c>
      <c r="I2899" s="54" t="s">
        <v>43</v>
      </c>
      <c r="J2899" s="54" t="s">
        <v>60</v>
      </c>
    </row>
    <row r="2900" spans="1:10" ht="12.75" customHeight="1" x14ac:dyDescent="0.35">
      <c r="A2900" s="428" t="s">
        <v>829</v>
      </c>
      <c r="B2900" s="429">
        <v>22</v>
      </c>
      <c r="C2900" s="428" t="s">
        <v>828</v>
      </c>
      <c r="D2900" s="428" t="s">
        <v>6884</v>
      </c>
      <c r="E2900" s="54" t="s">
        <v>6885</v>
      </c>
      <c r="F2900" s="54" t="s">
        <v>1121</v>
      </c>
      <c r="G2900" s="54">
        <v>24</v>
      </c>
      <c r="H2900" s="54">
        <v>0</v>
      </c>
      <c r="I2900" s="54" t="s">
        <v>43</v>
      </c>
      <c r="J2900" s="54" t="s">
        <v>60</v>
      </c>
    </row>
    <row r="2901" spans="1:10" ht="12.75" customHeight="1" x14ac:dyDescent="0.35">
      <c r="A2901" s="428" t="s">
        <v>829</v>
      </c>
      <c r="B2901" s="429">
        <v>23</v>
      </c>
      <c r="C2901" s="428" t="s">
        <v>828</v>
      </c>
      <c r="D2901" s="428" t="s">
        <v>6886</v>
      </c>
      <c r="E2901" s="54" t="s">
        <v>6887</v>
      </c>
      <c r="F2901" s="54" t="s">
        <v>1121</v>
      </c>
      <c r="G2901" s="54">
        <v>16</v>
      </c>
      <c r="H2901" s="54">
        <v>0</v>
      </c>
      <c r="I2901" s="54" t="s">
        <v>43</v>
      </c>
      <c r="J2901" s="54" t="s">
        <v>60</v>
      </c>
    </row>
    <row r="2902" spans="1:10" ht="12.75" customHeight="1" x14ac:dyDescent="0.35">
      <c r="A2902" s="428" t="s">
        <v>829</v>
      </c>
      <c r="B2902" s="429">
        <v>24</v>
      </c>
      <c r="C2902" s="428" t="s">
        <v>828</v>
      </c>
      <c r="D2902" s="428" t="s">
        <v>6888</v>
      </c>
      <c r="E2902" s="54" t="s">
        <v>6889</v>
      </c>
      <c r="F2902" s="54" t="s">
        <v>1121</v>
      </c>
      <c r="G2902" s="54">
        <v>34</v>
      </c>
      <c r="H2902" s="54">
        <v>0</v>
      </c>
      <c r="I2902" s="54" t="s">
        <v>43</v>
      </c>
      <c r="J2902" s="54" t="s">
        <v>60</v>
      </c>
    </row>
    <row r="2903" spans="1:10" ht="12.75" customHeight="1" x14ac:dyDescent="0.35">
      <c r="A2903" s="428" t="s">
        <v>829</v>
      </c>
      <c r="B2903" s="429">
        <v>25</v>
      </c>
      <c r="C2903" s="428" t="s">
        <v>828</v>
      </c>
      <c r="D2903" s="428" t="s">
        <v>6890</v>
      </c>
      <c r="E2903" s="54" t="s">
        <v>6891</v>
      </c>
      <c r="F2903" s="54" t="s">
        <v>1121</v>
      </c>
      <c r="G2903" s="54">
        <v>34</v>
      </c>
      <c r="H2903" s="54">
        <v>0</v>
      </c>
      <c r="I2903" s="54" t="s">
        <v>43</v>
      </c>
      <c r="J2903" s="54" t="s">
        <v>60</v>
      </c>
    </row>
    <row r="2904" spans="1:10" ht="12.75" customHeight="1" x14ac:dyDescent="0.35">
      <c r="A2904" s="428" t="s">
        <v>829</v>
      </c>
      <c r="B2904" s="429">
        <v>26</v>
      </c>
      <c r="C2904" s="428" t="s">
        <v>828</v>
      </c>
      <c r="D2904" s="428" t="s">
        <v>6892</v>
      </c>
      <c r="E2904" s="54" t="s">
        <v>6893</v>
      </c>
      <c r="F2904" s="54" t="s">
        <v>1121</v>
      </c>
      <c r="G2904" s="54">
        <v>34</v>
      </c>
      <c r="H2904" s="54">
        <v>0</v>
      </c>
      <c r="I2904" s="54" t="s">
        <v>43</v>
      </c>
      <c r="J2904" s="54" t="s">
        <v>60</v>
      </c>
    </row>
    <row r="2905" spans="1:10" ht="12.75" customHeight="1" x14ac:dyDescent="0.35">
      <c r="A2905" s="428" t="s">
        <v>829</v>
      </c>
      <c r="B2905" s="429">
        <v>27</v>
      </c>
      <c r="C2905" s="428" t="s">
        <v>828</v>
      </c>
      <c r="D2905" s="428" t="s">
        <v>6894</v>
      </c>
      <c r="E2905" s="54" t="s">
        <v>6895</v>
      </c>
      <c r="F2905" s="54" t="s">
        <v>1121</v>
      </c>
      <c r="G2905" s="54">
        <v>16</v>
      </c>
      <c r="H2905" s="54">
        <v>0</v>
      </c>
      <c r="I2905" s="54" t="s">
        <v>43</v>
      </c>
      <c r="J2905" s="54" t="s">
        <v>60</v>
      </c>
    </row>
    <row r="2906" spans="1:10" ht="12.75" customHeight="1" x14ac:dyDescent="0.35">
      <c r="A2906" s="428" t="s">
        <v>829</v>
      </c>
      <c r="B2906" s="429">
        <v>28</v>
      </c>
      <c r="C2906" s="428" t="s">
        <v>828</v>
      </c>
      <c r="D2906" s="428" t="s">
        <v>6896</v>
      </c>
      <c r="E2906" s="54" t="s">
        <v>6897</v>
      </c>
      <c r="F2906" s="54" t="s">
        <v>1121</v>
      </c>
      <c r="G2906" s="54">
        <v>34</v>
      </c>
      <c r="H2906" s="54">
        <v>0</v>
      </c>
      <c r="I2906" s="54" t="s">
        <v>43</v>
      </c>
      <c r="J2906" s="54" t="s">
        <v>60</v>
      </c>
    </row>
    <row r="2907" spans="1:10" ht="12.75" customHeight="1" x14ac:dyDescent="0.35">
      <c r="A2907" s="428" t="s">
        <v>829</v>
      </c>
      <c r="B2907" s="429">
        <v>29</v>
      </c>
      <c r="C2907" s="428" t="s">
        <v>828</v>
      </c>
      <c r="D2907" s="428" t="s">
        <v>6898</v>
      </c>
      <c r="E2907" s="54" t="s">
        <v>6899</v>
      </c>
      <c r="F2907" s="54" t="s">
        <v>1121</v>
      </c>
      <c r="G2907" s="54">
        <v>42</v>
      </c>
      <c r="H2907" s="54">
        <v>0</v>
      </c>
      <c r="I2907" s="54" t="s">
        <v>43</v>
      </c>
      <c r="J2907" s="54" t="s">
        <v>60</v>
      </c>
    </row>
    <row r="2908" spans="1:10" ht="12.75" customHeight="1" x14ac:dyDescent="0.35">
      <c r="A2908" s="428" t="s">
        <v>829</v>
      </c>
      <c r="B2908" s="429">
        <v>30</v>
      </c>
      <c r="C2908" s="428" t="s">
        <v>828</v>
      </c>
      <c r="D2908" s="428" t="s">
        <v>6900</v>
      </c>
      <c r="E2908" s="54" t="s">
        <v>6901</v>
      </c>
      <c r="F2908" s="54" t="s">
        <v>1121</v>
      </c>
      <c r="G2908" s="54">
        <v>42</v>
      </c>
      <c r="H2908" s="54">
        <v>0</v>
      </c>
      <c r="I2908" s="54" t="s">
        <v>43</v>
      </c>
      <c r="J2908" s="54" t="s">
        <v>60</v>
      </c>
    </row>
    <row r="2909" spans="1:10" ht="12.75" customHeight="1" x14ac:dyDescent="0.35">
      <c r="A2909" s="428" t="s">
        <v>829</v>
      </c>
      <c r="B2909" s="429">
        <v>31</v>
      </c>
      <c r="C2909" s="428" t="s">
        <v>828</v>
      </c>
      <c r="D2909" s="428" t="s">
        <v>6902</v>
      </c>
      <c r="E2909" s="54" t="s">
        <v>6903</v>
      </c>
      <c r="F2909" s="54" t="s">
        <v>1121</v>
      </c>
      <c r="G2909" s="54">
        <v>48</v>
      </c>
      <c r="H2909" s="54">
        <v>0</v>
      </c>
      <c r="I2909" s="54" t="s">
        <v>43</v>
      </c>
      <c r="J2909" s="54" t="s">
        <v>60</v>
      </c>
    </row>
    <row r="2910" spans="1:10" ht="12.75" customHeight="1" x14ac:dyDescent="0.35">
      <c r="A2910" s="428" t="s">
        <v>829</v>
      </c>
      <c r="B2910" s="429">
        <v>32</v>
      </c>
      <c r="C2910" s="428" t="s">
        <v>828</v>
      </c>
      <c r="D2910" s="428" t="s">
        <v>6904</v>
      </c>
      <c r="E2910" s="54" t="s">
        <v>6905</v>
      </c>
      <c r="F2910" s="54" t="s">
        <v>1121</v>
      </c>
      <c r="G2910" s="54">
        <v>42</v>
      </c>
      <c r="H2910" s="54">
        <v>0</v>
      </c>
      <c r="I2910" s="54" t="s">
        <v>43</v>
      </c>
      <c r="J2910" s="54" t="s">
        <v>60</v>
      </c>
    </row>
    <row r="2911" spans="1:10" ht="12.75" customHeight="1" x14ac:dyDescent="0.35">
      <c r="A2911" s="428" t="s">
        <v>829</v>
      </c>
      <c r="B2911" s="429">
        <v>33</v>
      </c>
      <c r="C2911" s="428" t="s">
        <v>828</v>
      </c>
      <c r="D2911" s="428" t="s">
        <v>6906</v>
      </c>
      <c r="E2911" s="54" t="s">
        <v>6907</v>
      </c>
      <c r="F2911" s="54" t="s">
        <v>1121</v>
      </c>
      <c r="G2911" s="54">
        <v>16</v>
      </c>
      <c r="H2911" s="54">
        <v>0</v>
      </c>
      <c r="I2911" s="54" t="s">
        <v>43</v>
      </c>
      <c r="J2911" s="54" t="s">
        <v>60</v>
      </c>
    </row>
    <row r="2912" spans="1:10" ht="12.75" customHeight="1" x14ac:dyDescent="0.35">
      <c r="A2912" s="428" t="s">
        <v>829</v>
      </c>
      <c r="B2912" s="429">
        <v>34</v>
      </c>
      <c r="C2912" s="54" t="s">
        <v>828</v>
      </c>
      <c r="D2912" s="428" t="s">
        <v>6908</v>
      </c>
      <c r="E2912" s="54" t="s">
        <v>6909</v>
      </c>
      <c r="F2912" s="54" t="s">
        <v>1121</v>
      </c>
      <c r="G2912" s="54">
        <v>34</v>
      </c>
      <c r="H2912" s="54">
        <v>0</v>
      </c>
      <c r="I2912" s="54" t="s">
        <v>43</v>
      </c>
      <c r="J2912" s="54" t="s">
        <v>60</v>
      </c>
    </row>
    <row r="2913" spans="1:10" ht="12.75" customHeight="1" x14ac:dyDescent="0.35">
      <c r="A2913" s="428" t="s">
        <v>829</v>
      </c>
      <c r="B2913" s="429">
        <v>35</v>
      </c>
      <c r="C2913" s="54" t="s">
        <v>828</v>
      </c>
      <c r="D2913" s="428" t="s">
        <v>6910</v>
      </c>
      <c r="E2913" s="54" t="s">
        <v>6911</v>
      </c>
      <c r="F2913" s="54" t="s">
        <v>1121</v>
      </c>
      <c r="G2913" s="54">
        <v>16</v>
      </c>
      <c r="H2913" s="54">
        <v>0</v>
      </c>
      <c r="I2913" s="54" t="s">
        <v>43</v>
      </c>
      <c r="J2913" s="54" t="s">
        <v>60</v>
      </c>
    </row>
    <row r="2914" spans="1:10" ht="12.75" customHeight="1" x14ac:dyDescent="0.35">
      <c r="A2914" s="428" t="s">
        <v>829</v>
      </c>
      <c r="B2914" s="429">
        <v>36</v>
      </c>
      <c r="C2914" s="428" t="s">
        <v>828</v>
      </c>
      <c r="D2914" s="428" t="s">
        <v>6912</v>
      </c>
      <c r="E2914" s="54" t="s">
        <v>6913</v>
      </c>
      <c r="F2914" s="54" t="s">
        <v>1121</v>
      </c>
      <c r="G2914" s="54">
        <v>16</v>
      </c>
      <c r="H2914" s="54">
        <v>0</v>
      </c>
      <c r="I2914" s="54" t="s">
        <v>43</v>
      </c>
      <c r="J2914" s="54" t="s">
        <v>60</v>
      </c>
    </row>
    <row r="2915" spans="1:10" ht="12.75" customHeight="1" x14ac:dyDescent="0.35">
      <c r="A2915" s="428" t="s">
        <v>829</v>
      </c>
      <c r="B2915" s="429">
        <v>37</v>
      </c>
      <c r="C2915" s="428" t="s">
        <v>828</v>
      </c>
      <c r="D2915" s="428" t="s">
        <v>6914</v>
      </c>
      <c r="E2915" s="54" t="s">
        <v>6915</v>
      </c>
      <c r="F2915" s="54" t="s">
        <v>1121</v>
      </c>
      <c r="G2915" s="54">
        <v>16</v>
      </c>
      <c r="H2915" s="54">
        <v>0</v>
      </c>
      <c r="I2915" s="54" t="s">
        <v>43</v>
      </c>
      <c r="J2915" s="54" t="s">
        <v>60</v>
      </c>
    </row>
    <row r="2916" spans="1:10" ht="12.75" customHeight="1" x14ac:dyDescent="0.35">
      <c r="A2916" s="428" t="s">
        <v>829</v>
      </c>
      <c r="B2916" s="429">
        <v>38</v>
      </c>
      <c r="C2916" s="428" t="s">
        <v>828</v>
      </c>
      <c r="D2916" s="428" t="s">
        <v>6916</v>
      </c>
      <c r="E2916" s="54" t="s">
        <v>6917</v>
      </c>
      <c r="F2916" s="54" t="s">
        <v>1121</v>
      </c>
      <c r="G2916" s="54">
        <v>14</v>
      </c>
      <c r="H2916" s="54">
        <v>0</v>
      </c>
      <c r="I2916" s="54" t="s">
        <v>43</v>
      </c>
      <c r="J2916" s="54" t="s">
        <v>60</v>
      </c>
    </row>
    <row r="2917" spans="1:10" ht="12.75" customHeight="1" x14ac:dyDescent="0.35">
      <c r="A2917" s="428" t="s">
        <v>829</v>
      </c>
      <c r="B2917" s="429">
        <v>39</v>
      </c>
      <c r="C2917" s="428" t="s">
        <v>828</v>
      </c>
      <c r="D2917" s="428" t="s">
        <v>6918</v>
      </c>
      <c r="E2917" s="54" t="s">
        <v>6919</v>
      </c>
      <c r="F2917" s="54" t="s">
        <v>1121</v>
      </c>
      <c r="G2917" s="54">
        <v>41</v>
      </c>
      <c r="H2917" s="54">
        <v>0</v>
      </c>
      <c r="I2917" s="54" t="s">
        <v>43</v>
      </c>
      <c r="J2917" s="54" t="s">
        <v>60</v>
      </c>
    </row>
    <row r="2918" spans="1:10" ht="12.75" customHeight="1" x14ac:dyDescent="0.35">
      <c r="A2918" s="428" t="s">
        <v>829</v>
      </c>
      <c r="B2918" s="429">
        <v>40</v>
      </c>
      <c r="C2918" s="428" t="s">
        <v>828</v>
      </c>
      <c r="D2918" s="428" t="s">
        <v>6920</v>
      </c>
      <c r="E2918" s="54" t="s">
        <v>6921</v>
      </c>
      <c r="F2918" s="54" t="s">
        <v>1121</v>
      </c>
      <c r="G2918" s="54">
        <v>48</v>
      </c>
      <c r="H2918" s="54">
        <v>0</v>
      </c>
      <c r="I2918" s="54" t="s">
        <v>43</v>
      </c>
      <c r="J2918" s="54" t="s">
        <v>60</v>
      </c>
    </row>
    <row r="2919" spans="1:10" ht="12.75" customHeight="1" x14ac:dyDescent="0.35">
      <c r="A2919" s="428" t="s">
        <v>829</v>
      </c>
      <c r="B2919" s="429">
        <v>41</v>
      </c>
      <c r="C2919" s="428" t="s">
        <v>828</v>
      </c>
      <c r="D2919" s="428" t="s">
        <v>6922</v>
      </c>
      <c r="E2919" s="54" t="s">
        <v>6923</v>
      </c>
      <c r="F2919" s="54" t="s">
        <v>1121</v>
      </c>
      <c r="G2919" s="54">
        <v>48</v>
      </c>
      <c r="H2919" s="54">
        <v>0</v>
      </c>
      <c r="I2919" s="54" t="s">
        <v>43</v>
      </c>
      <c r="J2919" s="54" t="s">
        <v>60</v>
      </c>
    </row>
    <row r="2920" spans="1:10" ht="12.75" customHeight="1" x14ac:dyDescent="0.35">
      <c r="A2920" s="428" t="s">
        <v>829</v>
      </c>
      <c r="B2920" s="429">
        <v>42</v>
      </c>
      <c r="C2920" s="428" t="s">
        <v>828</v>
      </c>
      <c r="D2920" s="428" t="s">
        <v>6924</v>
      </c>
      <c r="E2920" s="54" t="s">
        <v>6925</v>
      </c>
      <c r="F2920" s="54" t="s">
        <v>1121</v>
      </c>
      <c r="G2920" s="54">
        <v>31.5</v>
      </c>
      <c r="H2920" s="54">
        <v>0</v>
      </c>
      <c r="I2920" s="54" t="s">
        <v>43</v>
      </c>
      <c r="J2920" s="54" t="s">
        <v>60</v>
      </c>
    </row>
    <row r="2921" spans="1:10" ht="12.75" customHeight="1" x14ac:dyDescent="0.35">
      <c r="A2921" s="428" t="s">
        <v>829</v>
      </c>
      <c r="B2921" s="429">
        <v>43</v>
      </c>
      <c r="C2921" s="428" t="s">
        <v>828</v>
      </c>
      <c r="D2921" s="428" t="s">
        <v>6926</v>
      </c>
      <c r="E2921" s="54" t="s">
        <v>6927</v>
      </c>
      <c r="F2921" s="54" t="s">
        <v>1121</v>
      </c>
      <c r="G2921" s="54">
        <v>16</v>
      </c>
      <c r="H2921" s="54">
        <v>0</v>
      </c>
      <c r="I2921" s="54" t="s">
        <v>43</v>
      </c>
      <c r="J2921" s="54" t="s">
        <v>60</v>
      </c>
    </row>
    <row r="2922" spans="1:10" ht="12.75" customHeight="1" x14ac:dyDescent="0.35">
      <c r="A2922" s="428" t="s">
        <v>829</v>
      </c>
      <c r="B2922" s="429">
        <v>44</v>
      </c>
      <c r="C2922" s="428" t="s">
        <v>828</v>
      </c>
      <c r="D2922" s="428" t="s">
        <v>6928</v>
      </c>
      <c r="E2922" s="54" t="s">
        <v>6929</v>
      </c>
      <c r="F2922" s="54" t="s">
        <v>1121</v>
      </c>
      <c r="G2922" s="54">
        <v>24</v>
      </c>
      <c r="H2922" s="54">
        <v>0</v>
      </c>
      <c r="I2922" s="54" t="s">
        <v>43</v>
      </c>
      <c r="J2922" s="54" t="s">
        <v>60</v>
      </c>
    </row>
    <row r="2923" spans="1:10" ht="12.75" customHeight="1" x14ac:dyDescent="0.35">
      <c r="A2923" s="428" t="s">
        <v>829</v>
      </c>
      <c r="B2923" s="429">
        <v>45</v>
      </c>
      <c r="C2923" s="428" t="s">
        <v>828</v>
      </c>
      <c r="D2923" s="428" t="s">
        <v>6930</v>
      </c>
      <c r="E2923" s="54" t="s">
        <v>6931</v>
      </c>
      <c r="F2923" s="54" t="s">
        <v>1121</v>
      </c>
      <c r="G2923" s="54">
        <v>28</v>
      </c>
      <c r="H2923" s="54">
        <v>0</v>
      </c>
      <c r="I2923" s="54" t="s">
        <v>43</v>
      </c>
      <c r="J2923" s="54" t="s">
        <v>60</v>
      </c>
    </row>
    <row r="2924" spans="1:10" ht="12.75" customHeight="1" x14ac:dyDescent="0.35">
      <c r="A2924" s="428" t="s">
        <v>829</v>
      </c>
      <c r="B2924" s="429">
        <v>46</v>
      </c>
      <c r="C2924" s="428" t="s">
        <v>828</v>
      </c>
      <c r="D2924" s="428" t="s">
        <v>6932</v>
      </c>
      <c r="E2924" s="54" t="s">
        <v>6933</v>
      </c>
      <c r="F2924" s="54" t="s">
        <v>1121</v>
      </c>
      <c r="G2924" s="54">
        <v>24</v>
      </c>
      <c r="H2924" s="54">
        <v>0</v>
      </c>
      <c r="I2924" s="54" t="s">
        <v>43</v>
      </c>
      <c r="J2924" s="54" t="s">
        <v>60</v>
      </c>
    </row>
    <row r="2925" spans="1:10" ht="12.75" customHeight="1" x14ac:dyDescent="0.35">
      <c r="A2925" s="428" t="s">
        <v>829</v>
      </c>
      <c r="B2925" s="429">
        <v>47</v>
      </c>
      <c r="C2925" s="428" t="s">
        <v>828</v>
      </c>
      <c r="D2925" s="428" t="s">
        <v>6934</v>
      </c>
      <c r="E2925" s="54" t="s">
        <v>6935</v>
      </c>
      <c r="F2925" s="54" t="s">
        <v>1121</v>
      </c>
      <c r="G2925" s="54">
        <v>34</v>
      </c>
      <c r="H2925" s="54">
        <v>0</v>
      </c>
      <c r="I2925" s="54" t="s">
        <v>43</v>
      </c>
      <c r="J2925" s="54" t="s">
        <v>60</v>
      </c>
    </row>
    <row r="2926" spans="1:10" ht="12.75" customHeight="1" x14ac:dyDescent="0.35">
      <c r="A2926" s="428" t="s">
        <v>829</v>
      </c>
      <c r="B2926" s="429">
        <v>48</v>
      </c>
      <c r="C2926" s="428" t="s">
        <v>828</v>
      </c>
      <c r="D2926" s="428" t="s">
        <v>6936</v>
      </c>
      <c r="E2926" s="54" t="s">
        <v>6937</v>
      </c>
      <c r="F2926" s="54" t="s">
        <v>1121</v>
      </c>
      <c r="G2926" s="54">
        <v>34</v>
      </c>
      <c r="H2926" s="54">
        <v>0</v>
      </c>
      <c r="I2926" s="54" t="s">
        <v>43</v>
      </c>
      <c r="J2926" s="54" t="s">
        <v>60</v>
      </c>
    </row>
    <row r="2927" spans="1:10" ht="12.75" customHeight="1" x14ac:dyDescent="0.35">
      <c r="A2927" s="428" t="s">
        <v>829</v>
      </c>
      <c r="B2927" s="429">
        <v>49</v>
      </c>
      <c r="C2927" s="428" t="s">
        <v>828</v>
      </c>
      <c r="D2927" s="428" t="s">
        <v>6938</v>
      </c>
      <c r="E2927" s="54" t="s">
        <v>6939</v>
      </c>
      <c r="F2927" s="54" t="s">
        <v>1121</v>
      </c>
      <c r="G2927" s="54">
        <v>48</v>
      </c>
      <c r="H2927" s="54">
        <v>0</v>
      </c>
      <c r="I2927" s="54" t="s">
        <v>43</v>
      </c>
      <c r="J2927" s="54" t="s">
        <v>60</v>
      </c>
    </row>
    <row r="2928" spans="1:10" ht="12.75" customHeight="1" x14ac:dyDescent="0.35">
      <c r="A2928" s="428" t="s">
        <v>829</v>
      </c>
      <c r="B2928" s="429">
        <v>50</v>
      </c>
      <c r="C2928" s="428" t="s">
        <v>828</v>
      </c>
      <c r="D2928" s="428" t="s">
        <v>6940</v>
      </c>
      <c r="E2928" s="54" t="s">
        <v>6941</v>
      </c>
      <c r="F2928" s="54" t="s">
        <v>1121</v>
      </c>
      <c r="G2928" s="54">
        <v>34</v>
      </c>
      <c r="H2928" s="54">
        <v>0</v>
      </c>
      <c r="I2928" s="54" t="s">
        <v>43</v>
      </c>
      <c r="J2928" s="54" t="s">
        <v>60</v>
      </c>
    </row>
    <row r="2929" spans="1:10" ht="12.75" customHeight="1" x14ac:dyDescent="0.35">
      <c r="A2929" s="428" t="s">
        <v>829</v>
      </c>
      <c r="B2929" s="429">
        <v>51</v>
      </c>
      <c r="C2929" s="428" t="s">
        <v>828</v>
      </c>
      <c r="D2929" s="428" t="s">
        <v>6942</v>
      </c>
      <c r="E2929" s="54" t="s">
        <v>6943</v>
      </c>
      <c r="F2929" s="54" t="s">
        <v>1121</v>
      </c>
      <c r="G2929" s="54">
        <v>48</v>
      </c>
      <c r="H2929" s="54">
        <v>0</v>
      </c>
      <c r="I2929" s="54" t="s">
        <v>43</v>
      </c>
      <c r="J2929" s="54" t="s">
        <v>60</v>
      </c>
    </row>
    <row r="2930" spans="1:10" ht="12.75" customHeight="1" x14ac:dyDescent="0.35">
      <c r="A2930" s="428" t="s">
        <v>829</v>
      </c>
      <c r="B2930" s="429">
        <v>52</v>
      </c>
      <c r="C2930" s="428" t="s">
        <v>828</v>
      </c>
      <c r="D2930" s="428" t="s">
        <v>6944</v>
      </c>
      <c r="E2930" s="54" t="s">
        <v>6945</v>
      </c>
      <c r="F2930" s="54" t="s">
        <v>1121</v>
      </c>
      <c r="G2930" s="54">
        <v>42.5</v>
      </c>
      <c r="H2930" s="54">
        <v>0</v>
      </c>
      <c r="I2930" s="54" t="s">
        <v>43</v>
      </c>
      <c r="J2930" s="54" t="s">
        <v>60</v>
      </c>
    </row>
    <row r="2931" spans="1:10" ht="12.75" customHeight="1" x14ac:dyDescent="0.35">
      <c r="A2931" s="428" t="s">
        <v>829</v>
      </c>
      <c r="B2931" s="429">
        <v>53</v>
      </c>
      <c r="C2931" s="428" t="s">
        <v>828</v>
      </c>
      <c r="D2931" s="428" t="s">
        <v>6946</v>
      </c>
      <c r="E2931" s="54" t="s">
        <v>6947</v>
      </c>
      <c r="F2931" s="54" t="s">
        <v>1121</v>
      </c>
      <c r="G2931" s="54">
        <v>16</v>
      </c>
      <c r="H2931" s="54">
        <v>0</v>
      </c>
      <c r="I2931" s="54" t="s">
        <v>43</v>
      </c>
      <c r="J2931" s="54" t="s">
        <v>60</v>
      </c>
    </row>
    <row r="2932" spans="1:10" ht="12.75" customHeight="1" x14ac:dyDescent="0.35">
      <c r="A2932" s="428" t="s">
        <v>829</v>
      </c>
      <c r="B2932" s="429">
        <v>54</v>
      </c>
      <c r="C2932" s="428" t="s">
        <v>828</v>
      </c>
      <c r="D2932" s="428" t="s">
        <v>6948</v>
      </c>
      <c r="E2932" s="54" t="s">
        <v>6949</v>
      </c>
      <c r="F2932" s="54" t="s">
        <v>1121</v>
      </c>
      <c r="G2932" s="54">
        <v>12</v>
      </c>
      <c r="H2932" s="54">
        <v>0</v>
      </c>
      <c r="I2932" s="54" t="s">
        <v>43</v>
      </c>
      <c r="J2932" s="54" t="s">
        <v>60</v>
      </c>
    </row>
    <row r="2933" spans="1:10" ht="12.75" customHeight="1" x14ac:dyDescent="0.35">
      <c r="A2933" s="428" t="s">
        <v>829</v>
      </c>
      <c r="B2933" s="429">
        <v>55</v>
      </c>
      <c r="C2933" s="428" t="s">
        <v>828</v>
      </c>
      <c r="D2933" s="428" t="s">
        <v>6950</v>
      </c>
      <c r="E2933" s="54" t="s">
        <v>6951</v>
      </c>
      <c r="F2933" s="54" t="s">
        <v>1121</v>
      </c>
      <c r="G2933" s="54">
        <v>34</v>
      </c>
      <c r="H2933" s="54">
        <v>0</v>
      </c>
      <c r="I2933" s="54" t="s">
        <v>43</v>
      </c>
      <c r="J2933" s="54" t="s">
        <v>60</v>
      </c>
    </row>
    <row r="2934" spans="1:10" ht="12.75" customHeight="1" x14ac:dyDescent="0.35">
      <c r="A2934" s="428" t="s">
        <v>829</v>
      </c>
      <c r="B2934" s="429">
        <v>56</v>
      </c>
      <c r="C2934" s="428" t="s">
        <v>828</v>
      </c>
      <c r="D2934" s="428" t="s">
        <v>6952</v>
      </c>
      <c r="E2934" s="54" t="s">
        <v>6953</v>
      </c>
      <c r="F2934" s="54" t="s">
        <v>1121</v>
      </c>
      <c r="G2934" s="54">
        <v>40</v>
      </c>
      <c r="H2934" s="54">
        <v>0</v>
      </c>
      <c r="I2934" s="54" t="s">
        <v>43</v>
      </c>
      <c r="J2934" s="54" t="s">
        <v>60</v>
      </c>
    </row>
    <row r="2935" spans="1:10" ht="12.75" customHeight="1" x14ac:dyDescent="0.35">
      <c r="A2935" s="428" t="s">
        <v>829</v>
      </c>
      <c r="B2935" s="429">
        <v>57</v>
      </c>
      <c r="C2935" s="428" t="s">
        <v>828</v>
      </c>
      <c r="D2935" s="428" t="s">
        <v>6954</v>
      </c>
      <c r="E2935" s="54" t="s">
        <v>6955</v>
      </c>
      <c r="F2935" s="54" t="s">
        <v>1121</v>
      </c>
      <c r="G2935" s="54">
        <v>16</v>
      </c>
      <c r="H2935" s="54">
        <v>0</v>
      </c>
      <c r="I2935" s="54" t="s">
        <v>43</v>
      </c>
      <c r="J2935" s="54" t="s">
        <v>60</v>
      </c>
    </row>
    <row r="2936" spans="1:10" ht="12.75" customHeight="1" x14ac:dyDescent="0.35">
      <c r="A2936" s="428" t="s">
        <v>829</v>
      </c>
      <c r="B2936" s="429">
        <v>58</v>
      </c>
      <c r="C2936" s="428" t="s">
        <v>828</v>
      </c>
      <c r="D2936" s="428" t="s">
        <v>6956</v>
      </c>
      <c r="E2936" s="54" t="s">
        <v>6957</v>
      </c>
      <c r="F2936" s="54" t="s">
        <v>1121</v>
      </c>
      <c r="G2936" s="54">
        <v>30</v>
      </c>
      <c r="H2936" s="54">
        <v>0</v>
      </c>
      <c r="I2936" s="54" t="s">
        <v>44</v>
      </c>
      <c r="J2936" s="54" t="s">
        <v>60</v>
      </c>
    </row>
    <row r="2937" spans="1:10" ht="12.75" customHeight="1" x14ac:dyDescent="0.35">
      <c r="A2937" s="428" t="s">
        <v>829</v>
      </c>
      <c r="B2937" s="429">
        <v>59</v>
      </c>
      <c r="C2937" s="428" t="s">
        <v>828</v>
      </c>
      <c r="D2937" s="428" t="s">
        <v>6958</v>
      </c>
      <c r="E2937" s="54" t="s">
        <v>6959</v>
      </c>
      <c r="F2937" s="54" t="s">
        <v>1121</v>
      </c>
      <c r="G2937" s="54">
        <v>15</v>
      </c>
      <c r="H2937" s="54">
        <v>0</v>
      </c>
      <c r="I2937" s="54" t="s">
        <v>43</v>
      </c>
      <c r="J2937" s="54" t="s">
        <v>60</v>
      </c>
    </row>
    <row r="2938" spans="1:10" ht="12.75" customHeight="1" x14ac:dyDescent="0.35">
      <c r="A2938" s="428" t="s">
        <v>829</v>
      </c>
      <c r="B2938" s="429">
        <v>60</v>
      </c>
      <c r="C2938" s="428" t="s">
        <v>828</v>
      </c>
      <c r="D2938" s="428" t="s">
        <v>6960</v>
      </c>
      <c r="E2938" s="54" t="s">
        <v>6961</v>
      </c>
      <c r="F2938" s="54" t="s">
        <v>1121</v>
      </c>
      <c r="G2938" s="54">
        <v>16</v>
      </c>
      <c r="H2938" s="54">
        <v>0</v>
      </c>
      <c r="I2938" s="54" t="s">
        <v>43</v>
      </c>
      <c r="J2938" s="54" t="s">
        <v>60</v>
      </c>
    </row>
    <row r="2939" spans="1:10" ht="12.75" customHeight="1" x14ac:dyDescent="0.35">
      <c r="A2939" s="428" t="s">
        <v>829</v>
      </c>
      <c r="B2939" s="429">
        <v>61</v>
      </c>
      <c r="C2939" s="428" t="s">
        <v>828</v>
      </c>
      <c r="D2939" s="428" t="s">
        <v>6962</v>
      </c>
      <c r="E2939" s="54" t="s">
        <v>6963</v>
      </c>
      <c r="F2939" s="54" t="s">
        <v>1121</v>
      </c>
      <c r="G2939" s="54">
        <v>14</v>
      </c>
      <c r="H2939" s="54">
        <v>0</v>
      </c>
      <c r="I2939" s="54" t="s">
        <v>43</v>
      </c>
      <c r="J2939" s="54" t="s">
        <v>60</v>
      </c>
    </row>
    <row r="2940" spans="1:10" ht="12.75" customHeight="1" x14ac:dyDescent="0.35">
      <c r="A2940" s="428" t="s">
        <v>829</v>
      </c>
      <c r="B2940" s="429">
        <v>62</v>
      </c>
      <c r="C2940" s="428" t="s">
        <v>828</v>
      </c>
      <c r="D2940" s="428" t="s">
        <v>6964</v>
      </c>
      <c r="E2940" s="54" t="s">
        <v>6965</v>
      </c>
      <c r="F2940" s="54" t="s">
        <v>1121</v>
      </c>
      <c r="G2940" s="54">
        <v>23</v>
      </c>
      <c r="H2940" s="54">
        <v>0</v>
      </c>
      <c r="I2940" s="54" t="s">
        <v>43</v>
      </c>
      <c r="J2940" s="54" t="s">
        <v>60</v>
      </c>
    </row>
    <row r="2941" spans="1:10" ht="12.75" customHeight="1" x14ac:dyDescent="0.35">
      <c r="A2941" s="428" t="s">
        <v>829</v>
      </c>
      <c r="B2941" s="429">
        <v>63</v>
      </c>
      <c r="C2941" s="428" t="s">
        <v>828</v>
      </c>
      <c r="D2941" s="428" t="s">
        <v>6966</v>
      </c>
      <c r="E2941" s="54" t="s">
        <v>6967</v>
      </c>
      <c r="F2941" s="54" t="s">
        <v>1121</v>
      </c>
      <c r="G2941" s="54">
        <v>21</v>
      </c>
      <c r="H2941" s="54">
        <v>0</v>
      </c>
      <c r="I2941" s="54" t="s">
        <v>43</v>
      </c>
      <c r="J2941" s="54" t="s">
        <v>60</v>
      </c>
    </row>
    <row r="2942" spans="1:10" ht="12.75" customHeight="1" x14ac:dyDescent="0.35">
      <c r="A2942" s="428" t="s">
        <v>829</v>
      </c>
      <c r="B2942" s="429">
        <v>64</v>
      </c>
      <c r="C2942" s="428" t="s">
        <v>828</v>
      </c>
      <c r="D2942" s="428" t="s">
        <v>6968</v>
      </c>
      <c r="E2942" s="54" t="s">
        <v>6969</v>
      </c>
      <c r="F2942" s="54" t="s">
        <v>1121</v>
      </c>
      <c r="G2942" s="54">
        <v>24</v>
      </c>
      <c r="H2942" s="54">
        <v>0</v>
      </c>
      <c r="I2942" s="54" t="s">
        <v>43</v>
      </c>
      <c r="J2942" s="54" t="s">
        <v>60</v>
      </c>
    </row>
    <row r="2943" spans="1:10" ht="12.75" customHeight="1" x14ac:dyDescent="0.35">
      <c r="A2943" s="428" t="s">
        <v>829</v>
      </c>
      <c r="B2943" s="429">
        <v>65</v>
      </c>
      <c r="C2943" s="428" t="s">
        <v>828</v>
      </c>
      <c r="D2943" s="428" t="s">
        <v>6970</v>
      </c>
      <c r="E2943" s="54" t="s">
        <v>6971</v>
      </c>
      <c r="F2943" s="54" t="s">
        <v>1121</v>
      </c>
      <c r="G2943" s="54">
        <v>24</v>
      </c>
      <c r="H2943" s="54">
        <v>0</v>
      </c>
      <c r="I2943" s="54" t="s">
        <v>43</v>
      </c>
      <c r="J2943" s="54" t="s">
        <v>60</v>
      </c>
    </row>
    <row r="2944" spans="1:10" ht="12.75" customHeight="1" x14ac:dyDescent="0.35">
      <c r="A2944" s="428" t="s">
        <v>829</v>
      </c>
      <c r="B2944" s="429">
        <v>66</v>
      </c>
      <c r="C2944" s="428" t="s">
        <v>828</v>
      </c>
      <c r="D2944" s="428" t="s">
        <v>6972</v>
      </c>
      <c r="E2944" s="54" t="s">
        <v>6973</v>
      </c>
      <c r="F2944" s="54" t="s">
        <v>1121</v>
      </c>
      <c r="G2944" s="54">
        <v>42</v>
      </c>
      <c r="H2944" s="54">
        <v>0</v>
      </c>
      <c r="I2944" s="54" t="s">
        <v>43</v>
      </c>
      <c r="J2944" s="54" t="s">
        <v>60</v>
      </c>
    </row>
    <row r="2945" spans="1:10" ht="12.75" customHeight="1" x14ac:dyDescent="0.35">
      <c r="A2945" s="428" t="s">
        <v>829</v>
      </c>
      <c r="B2945" s="429">
        <v>67</v>
      </c>
      <c r="C2945" s="428" t="s">
        <v>828</v>
      </c>
      <c r="D2945" s="428" t="s">
        <v>6974</v>
      </c>
      <c r="E2945" s="54" t="s">
        <v>1171</v>
      </c>
      <c r="F2945" s="54" t="s">
        <v>1121</v>
      </c>
      <c r="G2945" s="54">
        <v>16</v>
      </c>
      <c r="H2945" s="54">
        <v>0</v>
      </c>
      <c r="I2945" s="54" t="s">
        <v>43</v>
      </c>
      <c r="J2945" s="54" t="s">
        <v>60</v>
      </c>
    </row>
    <row r="2946" spans="1:10" ht="12.75" customHeight="1" x14ac:dyDescent="0.35">
      <c r="A2946" s="428" t="s">
        <v>829</v>
      </c>
      <c r="B2946" s="429">
        <v>68</v>
      </c>
      <c r="C2946" s="428" t="s">
        <v>828</v>
      </c>
      <c r="D2946" s="428" t="s">
        <v>6975</v>
      </c>
      <c r="E2946" s="54" t="s">
        <v>6976</v>
      </c>
      <c r="F2946" s="54" t="s">
        <v>1121</v>
      </c>
      <c r="G2946" s="54">
        <v>38</v>
      </c>
      <c r="H2946" s="54">
        <v>0</v>
      </c>
      <c r="I2946" s="54" t="s">
        <v>43</v>
      </c>
      <c r="J2946" s="54" t="s">
        <v>60</v>
      </c>
    </row>
    <row r="2947" spans="1:10" ht="12.75" customHeight="1" x14ac:dyDescent="0.35">
      <c r="A2947" s="428" t="s">
        <v>829</v>
      </c>
      <c r="B2947" s="429">
        <v>69</v>
      </c>
      <c r="C2947" s="428" t="s">
        <v>828</v>
      </c>
      <c r="D2947" s="428" t="s">
        <v>6977</v>
      </c>
      <c r="E2947" s="54" t="s">
        <v>6978</v>
      </c>
      <c r="F2947" s="54" t="s">
        <v>1121</v>
      </c>
      <c r="G2947" s="54">
        <v>23</v>
      </c>
      <c r="H2947" s="54">
        <v>0</v>
      </c>
      <c r="I2947" s="54" t="s">
        <v>43</v>
      </c>
      <c r="J2947" s="54" t="s">
        <v>60</v>
      </c>
    </row>
    <row r="2948" spans="1:10" ht="12.75" customHeight="1" x14ac:dyDescent="0.35">
      <c r="A2948" s="428" t="s">
        <v>829</v>
      </c>
      <c r="B2948" s="429">
        <v>70</v>
      </c>
      <c r="C2948" s="428" t="s">
        <v>828</v>
      </c>
      <c r="D2948" s="428" t="s">
        <v>6979</v>
      </c>
      <c r="E2948" s="54" t="s">
        <v>6980</v>
      </c>
      <c r="F2948" s="54" t="s">
        <v>1121</v>
      </c>
      <c r="G2948" s="54">
        <v>48</v>
      </c>
      <c r="H2948" s="54">
        <v>0</v>
      </c>
      <c r="I2948" s="54" t="s">
        <v>43</v>
      </c>
      <c r="J2948" s="54" t="s">
        <v>60</v>
      </c>
    </row>
    <row r="2949" spans="1:10" ht="12.75" customHeight="1" x14ac:dyDescent="0.35">
      <c r="A2949" s="428" t="s">
        <v>829</v>
      </c>
      <c r="B2949" s="429">
        <v>71</v>
      </c>
      <c r="C2949" s="428" t="s">
        <v>828</v>
      </c>
      <c r="D2949" s="428" t="s">
        <v>6981</v>
      </c>
      <c r="E2949" s="54" t="s">
        <v>6982</v>
      </c>
      <c r="F2949" s="54" t="s">
        <v>1121</v>
      </c>
      <c r="G2949" s="54">
        <v>12</v>
      </c>
      <c r="H2949" s="54">
        <v>0</v>
      </c>
      <c r="I2949" s="54" t="s">
        <v>43</v>
      </c>
      <c r="J2949" s="54" t="s">
        <v>60</v>
      </c>
    </row>
    <row r="2950" spans="1:10" ht="12.75" customHeight="1" x14ac:dyDescent="0.35">
      <c r="A2950" s="428" t="s">
        <v>829</v>
      </c>
      <c r="B2950" s="429">
        <v>72</v>
      </c>
      <c r="C2950" s="428" t="s">
        <v>828</v>
      </c>
      <c r="D2950" s="428" t="s">
        <v>6983</v>
      </c>
      <c r="E2950" s="54" t="s">
        <v>6984</v>
      </c>
      <c r="F2950" s="54" t="s">
        <v>1121</v>
      </c>
      <c r="G2950" s="54">
        <v>58</v>
      </c>
      <c r="H2950" s="54">
        <v>0</v>
      </c>
      <c r="I2950" s="54" t="s">
        <v>43</v>
      </c>
      <c r="J2950" s="54" t="s">
        <v>60</v>
      </c>
    </row>
    <row r="2951" spans="1:10" ht="12.75" customHeight="1" x14ac:dyDescent="0.35">
      <c r="A2951" s="428" t="s">
        <v>829</v>
      </c>
      <c r="B2951" s="429">
        <v>73</v>
      </c>
      <c r="C2951" s="428" t="s">
        <v>828</v>
      </c>
      <c r="D2951" s="428" t="s">
        <v>6985</v>
      </c>
      <c r="E2951" s="54" t="s">
        <v>6986</v>
      </c>
      <c r="F2951" s="54" t="s">
        <v>1121</v>
      </c>
      <c r="G2951" s="54">
        <v>19</v>
      </c>
      <c r="H2951" s="54">
        <v>0</v>
      </c>
      <c r="I2951" s="54" t="s">
        <v>43</v>
      </c>
      <c r="J2951" s="54" t="s">
        <v>60</v>
      </c>
    </row>
    <row r="2952" spans="1:10" ht="12.75" customHeight="1" x14ac:dyDescent="0.35">
      <c r="A2952" s="428" t="s">
        <v>829</v>
      </c>
      <c r="B2952" s="429">
        <v>74</v>
      </c>
      <c r="C2952" s="428" t="s">
        <v>828</v>
      </c>
      <c r="D2952" s="428" t="s">
        <v>6987</v>
      </c>
      <c r="E2952" s="54" t="s">
        <v>6988</v>
      </c>
      <c r="F2952" s="54" t="s">
        <v>1121</v>
      </c>
      <c r="G2952" s="54">
        <v>16</v>
      </c>
      <c r="H2952" s="54">
        <v>0</v>
      </c>
      <c r="I2952" s="54" t="s">
        <v>43</v>
      </c>
      <c r="J2952" s="54" t="s">
        <v>60</v>
      </c>
    </row>
    <row r="2953" spans="1:10" ht="12.75" customHeight="1" x14ac:dyDescent="0.35">
      <c r="A2953" s="428" t="s">
        <v>829</v>
      </c>
      <c r="B2953" s="429">
        <v>75</v>
      </c>
      <c r="C2953" s="428" t="s">
        <v>828</v>
      </c>
      <c r="D2953" s="428" t="s">
        <v>6989</v>
      </c>
      <c r="E2953" s="54" t="s">
        <v>6990</v>
      </c>
      <c r="F2953" s="54" t="s">
        <v>1140</v>
      </c>
      <c r="G2953" s="54">
        <v>65.75</v>
      </c>
      <c r="H2953" s="54">
        <v>0</v>
      </c>
      <c r="I2953" s="54" t="s">
        <v>43</v>
      </c>
      <c r="J2953" s="54" t="s">
        <v>60</v>
      </c>
    </row>
    <row r="2954" spans="1:10" ht="12.75" customHeight="1" x14ac:dyDescent="0.35">
      <c r="A2954" s="428" t="s">
        <v>829</v>
      </c>
      <c r="B2954" s="429">
        <v>76</v>
      </c>
      <c r="C2954" s="428" t="s">
        <v>828</v>
      </c>
      <c r="D2954" s="428" t="s">
        <v>6991</v>
      </c>
      <c r="E2954" s="54" t="s">
        <v>6992</v>
      </c>
      <c r="F2954" s="54" t="s">
        <v>1140</v>
      </c>
      <c r="G2954" s="54">
        <v>63.25</v>
      </c>
      <c r="H2954" s="54">
        <v>0</v>
      </c>
      <c r="I2954" s="54" t="s">
        <v>43</v>
      </c>
      <c r="J2954" s="54" t="s">
        <v>60</v>
      </c>
    </row>
    <row r="2955" spans="1:10" ht="12.75" customHeight="1" x14ac:dyDescent="0.35">
      <c r="A2955" s="428" t="s">
        <v>1035</v>
      </c>
      <c r="B2955" s="429">
        <v>1</v>
      </c>
      <c r="C2955" s="428" t="s">
        <v>1034</v>
      </c>
      <c r="D2955" s="428" t="s">
        <v>6993</v>
      </c>
      <c r="E2955" s="54" t="s">
        <v>6994</v>
      </c>
      <c r="F2955" s="54" t="s">
        <v>1121</v>
      </c>
      <c r="G2955" s="54">
        <v>46</v>
      </c>
      <c r="H2955" s="54">
        <v>0</v>
      </c>
      <c r="I2955" s="54" t="s">
        <v>43</v>
      </c>
      <c r="J2955" s="54" t="s">
        <v>60</v>
      </c>
    </row>
    <row r="2956" spans="1:10" ht="12.75" customHeight="1" x14ac:dyDescent="0.35">
      <c r="A2956" s="428" t="s">
        <v>1035</v>
      </c>
      <c r="B2956" s="429">
        <v>2</v>
      </c>
      <c r="C2956" s="428" t="s">
        <v>1034</v>
      </c>
      <c r="D2956" s="428" t="s">
        <v>6995</v>
      </c>
      <c r="E2956" s="54" t="s">
        <v>6755</v>
      </c>
      <c r="F2956" s="54" t="s">
        <v>1121</v>
      </c>
      <c r="G2956" s="54">
        <v>27</v>
      </c>
      <c r="H2956" s="54">
        <v>0</v>
      </c>
      <c r="I2956" s="54" t="s">
        <v>43</v>
      </c>
      <c r="J2956" s="54" t="s">
        <v>60</v>
      </c>
    </row>
    <row r="2957" spans="1:10" ht="12.75" customHeight="1" x14ac:dyDescent="0.35">
      <c r="A2957" s="428" t="s">
        <v>1035</v>
      </c>
      <c r="B2957" s="429">
        <v>3</v>
      </c>
      <c r="C2957" s="428" t="s">
        <v>1034</v>
      </c>
      <c r="D2957" s="428" t="s">
        <v>6996</v>
      </c>
      <c r="E2957" s="54" t="s">
        <v>6997</v>
      </c>
      <c r="F2957" s="54" t="s">
        <v>1121</v>
      </c>
      <c r="G2957" s="54">
        <v>67</v>
      </c>
      <c r="H2957" s="54">
        <v>0</v>
      </c>
      <c r="I2957" s="54" t="s">
        <v>43</v>
      </c>
      <c r="J2957" s="54" t="s">
        <v>60</v>
      </c>
    </row>
    <row r="2958" spans="1:10" ht="12.75" customHeight="1" x14ac:dyDescent="0.35">
      <c r="A2958" s="428" t="s">
        <v>1035</v>
      </c>
      <c r="B2958" s="429">
        <v>4</v>
      </c>
      <c r="C2958" s="428" t="s">
        <v>1034</v>
      </c>
      <c r="D2958" s="428" t="s">
        <v>6998</v>
      </c>
      <c r="E2958" s="54" t="s">
        <v>1453</v>
      </c>
      <c r="F2958" s="54" t="s">
        <v>1121</v>
      </c>
      <c r="G2958" s="54">
        <v>67</v>
      </c>
      <c r="H2958" s="54">
        <v>7</v>
      </c>
      <c r="I2958" s="54" t="s">
        <v>43</v>
      </c>
      <c r="J2958" s="54" t="s">
        <v>60</v>
      </c>
    </row>
    <row r="2959" spans="1:10" ht="12.75" customHeight="1" x14ac:dyDescent="0.35">
      <c r="A2959" s="428" t="s">
        <v>1035</v>
      </c>
      <c r="B2959" s="429">
        <v>5</v>
      </c>
      <c r="C2959" s="428" t="s">
        <v>1034</v>
      </c>
      <c r="D2959" s="428" t="s">
        <v>6999</v>
      </c>
      <c r="E2959" s="54" t="s">
        <v>7000</v>
      </c>
      <c r="F2959" s="54" t="s">
        <v>1121</v>
      </c>
      <c r="G2959" s="54">
        <v>66</v>
      </c>
      <c r="H2959" s="54">
        <v>0</v>
      </c>
      <c r="I2959" s="54" t="s">
        <v>43</v>
      </c>
      <c r="J2959" s="54" t="s">
        <v>60</v>
      </c>
    </row>
    <row r="2960" spans="1:10" ht="12.75" customHeight="1" x14ac:dyDescent="0.35">
      <c r="A2960" s="428" t="s">
        <v>1035</v>
      </c>
      <c r="B2960" s="429">
        <v>6</v>
      </c>
      <c r="C2960" s="428" t="s">
        <v>1034</v>
      </c>
      <c r="D2960" s="428" t="s">
        <v>7001</v>
      </c>
      <c r="E2960" s="54" t="s">
        <v>7002</v>
      </c>
      <c r="F2960" s="54" t="s">
        <v>1121</v>
      </c>
      <c r="G2960" s="54">
        <v>27</v>
      </c>
      <c r="H2960" s="54">
        <v>0</v>
      </c>
      <c r="I2960" s="54" t="s">
        <v>43</v>
      </c>
      <c r="J2960" s="54" t="s">
        <v>60</v>
      </c>
    </row>
    <row r="2961" spans="1:10" ht="12.75" customHeight="1" x14ac:dyDescent="0.35">
      <c r="A2961" s="428" t="s">
        <v>1035</v>
      </c>
      <c r="B2961" s="429">
        <v>7</v>
      </c>
      <c r="C2961" s="428" t="s">
        <v>1034</v>
      </c>
      <c r="D2961" s="428" t="s">
        <v>7003</v>
      </c>
      <c r="E2961" s="54" t="s">
        <v>7004</v>
      </c>
      <c r="F2961" s="54" t="s">
        <v>1121</v>
      </c>
      <c r="G2961" s="54">
        <v>39</v>
      </c>
      <c r="H2961" s="54">
        <v>0</v>
      </c>
      <c r="I2961" s="54" t="s">
        <v>43</v>
      </c>
      <c r="J2961" s="54" t="s">
        <v>60</v>
      </c>
    </row>
    <row r="2962" spans="1:10" ht="12.75" customHeight="1" x14ac:dyDescent="0.35">
      <c r="A2962" s="428" t="s">
        <v>1035</v>
      </c>
      <c r="B2962" s="429">
        <v>8</v>
      </c>
      <c r="C2962" s="428" t="s">
        <v>1034</v>
      </c>
      <c r="D2962" s="428" t="s">
        <v>7005</v>
      </c>
      <c r="E2962" s="54" t="s">
        <v>7006</v>
      </c>
      <c r="F2962" s="54" t="s">
        <v>1121</v>
      </c>
      <c r="G2962" s="54">
        <v>62</v>
      </c>
      <c r="H2962" s="54">
        <v>0</v>
      </c>
      <c r="I2962" s="54" t="s">
        <v>43</v>
      </c>
      <c r="J2962" s="54" t="s">
        <v>60</v>
      </c>
    </row>
    <row r="2963" spans="1:10" ht="12.75" customHeight="1" x14ac:dyDescent="0.35">
      <c r="A2963" s="428" t="s">
        <v>1035</v>
      </c>
      <c r="B2963" s="429">
        <v>9</v>
      </c>
      <c r="C2963" s="428" t="s">
        <v>1034</v>
      </c>
      <c r="D2963" s="428" t="s">
        <v>7007</v>
      </c>
      <c r="E2963" s="54" t="s">
        <v>7008</v>
      </c>
      <c r="F2963" s="54" t="s">
        <v>1121</v>
      </c>
      <c r="G2963" s="54">
        <v>20</v>
      </c>
      <c r="H2963" s="54">
        <v>0</v>
      </c>
      <c r="I2963" s="54" t="s">
        <v>43</v>
      </c>
      <c r="J2963" s="54" t="s">
        <v>60</v>
      </c>
    </row>
    <row r="2964" spans="1:10" ht="12.75" customHeight="1" x14ac:dyDescent="0.35">
      <c r="A2964" s="428" t="s">
        <v>1035</v>
      </c>
      <c r="B2964" s="429">
        <v>10</v>
      </c>
      <c r="C2964" s="428" t="s">
        <v>1034</v>
      </c>
      <c r="D2964" s="428" t="s">
        <v>7009</v>
      </c>
      <c r="E2964" s="54" t="s">
        <v>7010</v>
      </c>
      <c r="F2964" s="54" t="s">
        <v>1121</v>
      </c>
      <c r="G2964" s="54">
        <v>32</v>
      </c>
      <c r="H2964" s="54">
        <v>0</v>
      </c>
      <c r="I2964" s="54" t="s">
        <v>43</v>
      </c>
      <c r="J2964" s="54" t="s">
        <v>60</v>
      </c>
    </row>
    <row r="2965" spans="1:10" ht="12.75" customHeight="1" x14ac:dyDescent="0.35">
      <c r="A2965" s="428" t="s">
        <v>1035</v>
      </c>
      <c r="B2965" s="429">
        <v>11</v>
      </c>
      <c r="C2965" s="428" t="s">
        <v>1034</v>
      </c>
      <c r="D2965" s="428" t="s">
        <v>7011</v>
      </c>
      <c r="E2965" s="54" t="s">
        <v>7012</v>
      </c>
      <c r="F2965" s="54" t="s">
        <v>1121</v>
      </c>
      <c r="G2965" s="54">
        <v>65</v>
      </c>
      <c r="H2965" s="54">
        <v>0</v>
      </c>
      <c r="I2965" s="54" t="s">
        <v>43</v>
      </c>
      <c r="J2965" s="54" t="s">
        <v>60</v>
      </c>
    </row>
    <row r="2966" spans="1:10" ht="12.75" customHeight="1" x14ac:dyDescent="0.35">
      <c r="A2966" s="428" t="s">
        <v>957</v>
      </c>
      <c r="B2966" s="429">
        <v>1</v>
      </c>
      <c r="C2966" s="428" t="s">
        <v>956</v>
      </c>
      <c r="D2966" s="428" t="s">
        <v>7013</v>
      </c>
      <c r="E2966" s="54" t="s">
        <v>7014</v>
      </c>
      <c r="F2966" s="54" t="s">
        <v>1121</v>
      </c>
      <c r="G2966" s="54">
        <v>22</v>
      </c>
      <c r="H2966" s="54">
        <v>0</v>
      </c>
      <c r="I2966" s="54" t="s">
        <v>43</v>
      </c>
      <c r="J2966" s="54" t="s">
        <v>61</v>
      </c>
    </row>
    <row r="2967" spans="1:10" ht="12.75" customHeight="1" x14ac:dyDescent="0.35">
      <c r="A2967" s="428" t="s">
        <v>957</v>
      </c>
      <c r="B2967" s="429">
        <v>2</v>
      </c>
      <c r="C2967" s="428" t="s">
        <v>956</v>
      </c>
      <c r="D2967" s="428" t="s">
        <v>7015</v>
      </c>
      <c r="E2967" s="54" t="s">
        <v>7016</v>
      </c>
      <c r="F2967" s="54" t="s">
        <v>1121</v>
      </c>
      <c r="G2967" s="54">
        <v>44</v>
      </c>
      <c r="H2967" s="54">
        <v>0</v>
      </c>
      <c r="I2967" s="54" t="s">
        <v>43</v>
      </c>
      <c r="J2967" s="54" t="s">
        <v>60</v>
      </c>
    </row>
    <row r="2968" spans="1:10" ht="12.75" customHeight="1" x14ac:dyDescent="0.35">
      <c r="A2968" s="428" t="s">
        <v>957</v>
      </c>
      <c r="B2968" s="429">
        <v>3</v>
      </c>
      <c r="C2968" s="428" t="s">
        <v>956</v>
      </c>
      <c r="D2968" s="428" t="s">
        <v>7017</v>
      </c>
      <c r="E2968" s="54" t="s">
        <v>7018</v>
      </c>
      <c r="F2968" s="54" t="s">
        <v>1121</v>
      </c>
      <c r="G2968" s="54">
        <v>44</v>
      </c>
      <c r="H2968" s="54">
        <v>0</v>
      </c>
      <c r="I2968" s="54" t="s">
        <v>43</v>
      </c>
      <c r="J2968" s="54" t="s">
        <v>60</v>
      </c>
    </row>
    <row r="2969" spans="1:10" ht="12.75" customHeight="1" x14ac:dyDescent="0.35">
      <c r="A2969" s="428" t="s">
        <v>957</v>
      </c>
      <c r="B2969" s="429">
        <v>4</v>
      </c>
      <c r="C2969" s="428" t="s">
        <v>956</v>
      </c>
      <c r="D2969" s="428" t="s">
        <v>7019</v>
      </c>
      <c r="E2969" s="54" t="s">
        <v>7020</v>
      </c>
      <c r="F2969" s="54" t="s">
        <v>1121</v>
      </c>
      <c r="G2969" s="54">
        <v>34</v>
      </c>
      <c r="H2969" s="54">
        <v>0</v>
      </c>
      <c r="I2969" s="54" t="s">
        <v>43</v>
      </c>
      <c r="J2969" s="54" t="s">
        <v>61</v>
      </c>
    </row>
    <row r="2970" spans="1:10" ht="12.75" customHeight="1" x14ac:dyDescent="0.35">
      <c r="A2970" s="428" t="s">
        <v>957</v>
      </c>
      <c r="B2970" s="429">
        <v>5</v>
      </c>
      <c r="C2970" s="428" t="s">
        <v>956</v>
      </c>
      <c r="D2970" s="428" t="s">
        <v>7021</v>
      </c>
      <c r="E2970" s="54" t="s">
        <v>7022</v>
      </c>
      <c r="F2970" s="54" t="s">
        <v>1121</v>
      </c>
      <c r="G2970" s="54">
        <v>53</v>
      </c>
      <c r="H2970" s="54">
        <v>0</v>
      </c>
      <c r="I2970" s="54" t="s">
        <v>43</v>
      </c>
      <c r="J2970" s="54" t="s">
        <v>60</v>
      </c>
    </row>
    <row r="2971" spans="1:10" ht="12.75" customHeight="1" x14ac:dyDescent="0.35">
      <c r="A2971" s="428" t="s">
        <v>957</v>
      </c>
      <c r="B2971" s="429">
        <v>6</v>
      </c>
      <c r="C2971" s="428" t="s">
        <v>956</v>
      </c>
      <c r="D2971" s="428" t="s">
        <v>7023</v>
      </c>
      <c r="E2971" s="54" t="s">
        <v>7024</v>
      </c>
      <c r="F2971" s="54" t="s">
        <v>1121</v>
      </c>
      <c r="G2971" s="54">
        <v>4</v>
      </c>
      <c r="H2971" s="54">
        <v>0</v>
      </c>
      <c r="I2971" s="54" t="s">
        <v>44</v>
      </c>
      <c r="J2971" s="54" t="s">
        <v>61</v>
      </c>
    </row>
    <row r="2972" spans="1:10" ht="12.75" customHeight="1" x14ac:dyDescent="0.35">
      <c r="A2972" s="428" t="s">
        <v>957</v>
      </c>
      <c r="B2972" s="429">
        <v>7</v>
      </c>
      <c r="C2972" s="428" t="s">
        <v>956</v>
      </c>
      <c r="D2972" s="428" t="s">
        <v>7025</v>
      </c>
      <c r="E2972" s="54" t="s">
        <v>7026</v>
      </c>
      <c r="F2972" s="54" t="s">
        <v>1121</v>
      </c>
      <c r="G2972" s="54">
        <v>53</v>
      </c>
      <c r="H2972" s="54">
        <v>0</v>
      </c>
      <c r="I2972" s="54" t="s">
        <v>43</v>
      </c>
      <c r="J2972" s="54" t="s">
        <v>60</v>
      </c>
    </row>
    <row r="2973" spans="1:10" ht="12.75" customHeight="1" x14ac:dyDescent="0.35">
      <c r="A2973" s="428" t="s">
        <v>957</v>
      </c>
      <c r="B2973" s="429">
        <v>8</v>
      </c>
      <c r="C2973" s="428" t="s">
        <v>956</v>
      </c>
      <c r="D2973" s="428" t="s">
        <v>7027</v>
      </c>
      <c r="E2973" s="54" t="s">
        <v>7028</v>
      </c>
      <c r="F2973" s="54" t="s">
        <v>1121</v>
      </c>
      <c r="G2973" s="54">
        <v>12</v>
      </c>
      <c r="H2973" s="54">
        <v>0</v>
      </c>
      <c r="I2973" s="54" t="s">
        <v>43</v>
      </c>
      <c r="J2973" s="54" t="s">
        <v>60</v>
      </c>
    </row>
    <row r="2974" spans="1:10" ht="12.75" customHeight="1" x14ac:dyDescent="0.35">
      <c r="A2974" s="428" t="s">
        <v>957</v>
      </c>
      <c r="B2974" s="429">
        <v>9</v>
      </c>
      <c r="C2974" s="428" t="s">
        <v>956</v>
      </c>
      <c r="D2974" s="428" t="s">
        <v>7029</v>
      </c>
      <c r="E2974" s="54" t="s">
        <v>7030</v>
      </c>
      <c r="F2974" s="54" t="s">
        <v>1121</v>
      </c>
      <c r="G2974" s="54">
        <v>35</v>
      </c>
      <c r="H2974" s="54">
        <v>0</v>
      </c>
      <c r="I2974" s="54" t="s">
        <v>44</v>
      </c>
      <c r="J2974" s="54" t="s">
        <v>60</v>
      </c>
    </row>
    <row r="2975" spans="1:10" ht="12.75" customHeight="1" x14ac:dyDescent="0.35">
      <c r="A2975" s="428" t="s">
        <v>957</v>
      </c>
      <c r="B2975" s="429">
        <v>10</v>
      </c>
      <c r="C2975" s="428" t="s">
        <v>956</v>
      </c>
      <c r="D2975" s="428" t="s">
        <v>7031</v>
      </c>
      <c r="E2975" s="54" t="s">
        <v>7032</v>
      </c>
      <c r="F2975" s="54" t="s">
        <v>1121</v>
      </c>
      <c r="G2975" s="54">
        <v>44</v>
      </c>
      <c r="H2975" s="54">
        <v>0</v>
      </c>
      <c r="I2975" s="54" t="s">
        <v>43</v>
      </c>
      <c r="J2975" s="54" t="s">
        <v>60</v>
      </c>
    </row>
    <row r="2976" spans="1:10" ht="12.75" customHeight="1" x14ac:dyDescent="0.35">
      <c r="A2976" s="428" t="s">
        <v>957</v>
      </c>
      <c r="B2976" s="429">
        <v>11</v>
      </c>
      <c r="C2976" s="428" t="s">
        <v>956</v>
      </c>
      <c r="D2976" s="428" t="s">
        <v>7033</v>
      </c>
      <c r="E2976" s="54" t="s">
        <v>7034</v>
      </c>
      <c r="F2976" s="54" t="s">
        <v>1121</v>
      </c>
      <c r="G2976" s="54">
        <v>21.5</v>
      </c>
      <c r="H2976" s="54">
        <v>0</v>
      </c>
      <c r="I2976" s="54" t="s">
        <v>44</v>
      </c>
      <c r="J2976" s="54" t="s">
        <v>60</v>
      </c>
    </row>
    <row r="2977" spans="1:10" ht="12.75" customHeight="1" x14ac:dyDescent="0.35">
      <c r="A2977" s="428" t="s">
        <v>957</v>
      </c>
      <c r="B2977" s="429">
        <v>12</v>
      </c>
      <c r="C2977" s="428" t="s">
        <v>956</v>
      </c>
      <c r="D2977" s="428" t="s">
        <v>7035</v>
      </c>
      <c r="E2977" s="54" t="s">
        <v>7036</v>
      </c>
      <c r="F2977" s="54" t="s">
        <v>1121</v>
      </c>
      <c r="G2977" s="54">
        <v>13</v>
      </c>
      <c r="H2977" s="54">
        <v>0</v>
      </c>
      <c r="I2977" s="54" t="s">
        <v>43</v>
      </c>
      <c r="J2977" s="54" t="s">
        <v>61</v>
      </c>
    </row>
    <row r="2978" spans="1:10" ht="12.75" customHeight="1" x14ac:dyDescent="0.35">
      <c r="A2978" s="428" t="s">
        <v>957</v>
      </c>
      <c r="B2978" s="429">
        <v>13</v>
      </c>
      <c r="C2978" s="428" t="s">
        <v>956</v>
      </c>
      <c r="D2978" s="428" t="s">
        <v>7037</v>
      </c>
      <c r="E2978" s="54" t="s">
        <v>7038</v>
      </c>
      <c r="F2978" s="54" t="s">
        <v>1121</v>
      </c>
      <c r="G2978" s="54">
        <v>12</v>
      </c>
      <c r="H2978" s="54">
        <v>0</v>
      </c>
      <c r="I2978" s="54" t="s">
        <v>43</v>
      </c>
      <c r="J2978" s="54" t="s">
        <v>61</v>
      </c>
    </row>
    <row r="2979" spans="1:10" ht="12.75" customHeight="1" x14ac:dyDescent="0.35">
      <c r="A2979" s="428" t="s">
        <v>957</v>
      </c>
      <c r="B2979" s="429">
        <v>14</v>
      </c>
      <c r="C2979" s="428" t="s">
        <v>956</v>
      </c>
      <c r="D2979" s="428" t="s">
        <v>7039</v>
      </c>
      <c r="E2979" s="54" t="s">
        <v>7040</v>
      </c>
      <c r="F2979" s="54" t="s">
        <v>1121</v>
      </c>
      <c r="G2979" s="54">
        <v>0</v>
      </c>
      <c r="H2979" s="54">
        <v>0</v>
      </c>
      <c r="I2979" s="54" t="s">
        <v>43</v>
      </c>
      <c r="J2979" s="54" t="s">
        <v>61</v>
      </c>
    </row>
    <row r="2980" spans="1:10" ht="12.75" customHeight="1" x14ac:dyDescent="0.35">
      <c r="A2980" s="428" t="s">
        <v>957</v>
      </c>
      <c r="B2980" s="429">
        <v>15</v>
      </c>
      <c r="C2980" s="428" t="s">
        <v>956</v>
      </c>
      <c r="D2980" s="428" t="s">
        <v>7041</v>
      </c>
      <c r="E2980" s="54" t="s">
        <v>7042</v>
      </c>
      <c r="F2980" s="54" t="s">
        <v>1121</v>
      </c>
      <c r="G2980" s="54">
        <v>44</v>
      </c>
      <c r="H2980" s="54">
        <v>0</v>
      </c>
      <c r="I2980" s="54" t="s">
        <v>43</v>
      </c>
      <c r="J2980" s="54" t="s">
        <v>60</v>
      </c>
    </row>
    <row r="2981" spans="1:10" ht="12.75" customHeight="1" x14ac:dyDescent="0.35">
      <c r="A2981" s="428" t="s">
        <v>957</v>
      </c>
      <c r="B2981" s="429">
        <v>16</v>
      </c>
      <c r="C2981" s="428" t="s">
        <v>956</v>
      </c>
      <c r="D2981" s="428" t="s">
        <v>7043</v>
      </c>
      <c r="E2981" s="54" t="s">
        <v>7044</v>
      </c>
      <c r="F2981" s="54" t="s">
        <v>1121</v>
      </c>
      <c r="G2981" s="54">
        <v>9</v>
      </c>
      <c r="H2981" s="54">
        <v>0</v>
      </c>
      <c r="I2981" s="54" t="s">
        <v>43</v>
      </c>
      <c r="J2981" s="54" t="s">
        <v>61</v>
      </c>
    </row>
    <row r="2982" spans="1:10" ht="12.75" customHeight="1" x14ac:dyDescent="0.35">
      <c r="A2982" s="428" t="s">
        <v>957</v>
      </c>
      <c r="B2982" s="429">
        <v>17</v>
      </c>
      <c r="C2982" s="428" t="s">
        <v>956</v>
      </c>
      <c r="D2982" s="428" t="s">
        <v>7045</v>
      </c>
      <c r="E2982" s="54" t="s">
        <v>7046</v>
      </c>
      <c r="F2982" s="54" t="s">
        <v>1121</v>
      </c>
      <c r="G2982" s="54">
        <v>44</v>
      </c>
      <c r="H2982" s="54">
        <v>0</v>
      </c>
      <c r="I2982" s="54" t="s">
        <v>43</v>
      </c>
      <c r="J2982" s="54" t="s">
        <v>60</v>
      </c>
    </row>
    <row r="2983" spans="1:10" ht="12.75" customHeight="1" x14ac:dyDescent="0.35">
      <c r="A2983" s="428" t="s">
        <v>957</v>
      </c>
      <c r="B2983" s="429">
        <v>18</v>
      </c>
      <c r="C2983" s="428" t="s">
        <v>956</v>
      </c>
      <c r="D2983" s="428" t="s">
        <v>7047</v>
      </c>
      <c r="E2983" s="54" t="s">
        <v>7048</v>
      </c>
      <c r="F2983" s="54" t="s">
        <v>1121</v>
      </c>
      <c r="G2983" s="54">
        <v>53</v>
      </c>
      <c r="H2983" s="54">
        <v>0</v>
      </c>
      <c r="I2983" s="54" t="s">
        <v>43</v>
      </c>
      <c r="J2983" s="54" t="s">
        <v>60</v>
      </c>
    </row>
    <row r="2984" spans="1:10" ht="12.75" customHeight="1" x14ac:dyDescent="0.35">
      <c r="A2984" s="428" t="s">
        <v>957</v>
      </c>
      <c r="B2984" s="429">
        <v>19</v>
      </c>
      <c r="C2984" s="428" t="s">
        <v>956</v>
      </c>
      <c r="D2984" s="428" t="s">
        <v>7049</v>
      </c>
      <c r="E2984" s="54" t="s">
        <v>7050</v>
      </c>
      <c r="F2984" s="54" t="s">
        <v>1121</v>
      </c>
      <c r="G2984" s="54">
        <v>27</v>
      </c>
      <c r="H2984" s="54">
        <v>0</v>
      </c>
      <c r="I2984" s="54" t="s">
        <v>43</v>
      </c>
      <c r="J2984" s="54" t="s">
        <v>61</v>
      </c>
    </row>
    <row r="2985" spans="1:10" ht="12.75" customHeight="1" x14ac:dyDescent="0.35">
      <c r="A2985" s="428" t="s">
        <v>957</v>
      </c>
      <c r="B2985" s="429">
        <v>20</v>
      </c>
      <c r="C2985" s="428" t="s">
        <v>956</v>
      </c>
      <c r="D2985" s="428" t="s">
        <v>7051</v>
      </c>
      <c r="E2985" s="54" t="s">
        <v>7052</v>
      </c>
      <c r="F2985" s="54" t="s">
        <v>1121</v>
      </c>
      <c r="G2985" s="54">
        <v>19</v>
      </c>
      <c r="H2985" s="54">
        <v>0</v>
      </c>
      <c r="I2985" s="54" t="s">
        <v>43</v>
      </c>
      <c r="J2985" s="54" t="s">
        <v>61</v>
      </c>
    </row>
    <row r="2986" spans="1:10" ht="12.75" customHeight="1" x14ac:dyDescent="0.35">
      <c r="A2986" s="428" t="s">
        <v>957</v>
      </c>
      <c r="B2986" s="429">
        <v>21</v>
      </c>
      <c r="C2986" s="428" t="s">
        <v>956</v>
      </c>
      <c r="D2986" s="428" t="s">
        <v>7053</v>
      </c>
      <c r="E2986" s="54" t="s">
        <v>7054</v>
      </c>
      <c r="F2986" s="54" t="s">
        <v>1121</v>
      </c>
      <c r="G2986" s="54">
        <v>12</v>
      </c>
      <c r="H2986" s="54">
        <v>0</v>
      </c>
      <c r="I2986" s="54" t="s">
        <v>43</v>
      </c>
      <c r="J2986" s="54" t="s">
        <v>60</v>
      </c>
    </row>
    <row r="2987" spans="1:10" ht="12.75" customHeight="1" x14ac:dyDescent="0.35">
      <c r="A2987" s="428" t="s">
        <v>957</v>
      </c>
      <c r="B2987" s="429">
        <v>22</v>
      </c>
      <c r="C2987" s="428" t="s">
        <v>956</v>
      </c>
      <c r="D2987" s="428" t="s">
        <v>7055</v>
      </c>
      <c r="E2987" s="54" t="s">
        <v>7056</v>
      </c>
      <c r="F2987" s="54" t="s">
        <v>1121</v>
      </c>
      <c r="G2987" s="54">
        <v>10</v>
      </c>
      <c r="H2987" s="54">
        <v>0</v>
      </c>
      <c r="I2987" s="54" t="s">
        <v>43</v>
      </c>
      <c r="J2987" s="54" t="s">
        <v>61</v>
      </c>
    </row>
    <row r="2988" spans="1:10" ht="12.75" customHeight="1" x14ac:dyDescent="0.35">
      <c r="A2988" s="428" t="s">
        <v>957</v>
      </c>
      <c r="B2988" s="429">
        <v>23</v>
      </c>
      <c r="C2988" s="428" t="s">
        <v>956</v>
      </c>
      <c r="D2988" s="428" t="s">
        <v>7057</v>
      </c>
      <c r="E2988" s="54" t="s">
        <v>1149</v>
      </c>
      <c r="F2988" s="54" t="s">
        <v>1121</v>
      </c>
      <c r="G2988" s="54">
        <v>53</v>
      </c>
      <c r="H2988" s="54">
        <v>0</v>
      </c>
      <c r="I2988" s="54" t="s">
        <v>43</v>
      </c>
      <c r="J2988" s="54" t="s">
        <v>60</v>
      </c>
    </row>
    <row r="2989" spans="1:10" ht="12.75" customHeight="1" x14ac:dyDescent="0.35">
      <c r="A2989" s="428" t="s">
        <v>957</v>
      </c>
      <c r="B2989" s="429">
        <v>24</v>
      </c>
      <c r="C2989" s="428" t="s">
        <v>956</v>
      </c>
      <c r="D2989" s="428" t="s">
        <v>7058</v>
      </c>
      <c r="E2989" s="54" t="s">
        <v>7059</v>
      </c>
      <c r="F2989" s="54" t="s">
        <v>1121</v>
      </c>
      <c r="G2989" s="54">
        <v>44</v>
      </c>
      <c r="H2989" s="54">
        <v>0</v>
      </c>
      <c r="I2989" s="54" t="s">
        <v>43</v>
      </c>
      <c r="J2989" s="54" t="s">
        <v>60</v>
      </c>
    </row>
    <row r="2990" spans="1:10" ht="12.75" customHeight="1" x14ac:dyDescent="0.35">
      <c r="A2990" s="428" t="s">
        <v>957</v>
      </c>
      <c r="B2990" s="429">
        <v>25</v>
      </c>
      <c r="C2990" s="428" t="s">
        <v>956</v>
      </c>
      <c r="D2990" s="428" t="s">
        <v>7060</v>
      </c>
      <c r="E2990" s="54" t="s">
        <v>7061</v>
      </c>
      <c r="F2990" s="54" t="s">
        <v>1121</v>
      </c>
      <c r="G2990" s="54">
        <v>23</v>
      </c>
      <c r="H2990" s="54">
        <v>0</v>
      </c>
      <c r="I2990" s="54" t="s">
        <v>44</v>
      </c>
      <c r="J2990" s="54" t="s">
        <v>61</v>
      </c>
    </row>
    <row r="2991" spans="1:10" ht="12.75" customHeight="1" x14ac:dyDescent="0.35">
      <c r="A2991" s="428" t="s">
        <v>957</v>
      </c>
      <c r="B2991" s="429">
        <v>26</v>
      </c>
      <c r="C2991" s="428" t="s">
        <v>956</v>
      </c>
      <c r="D2991" s="428" t="s">
        <v>7062</v>
      </c>
      <c r="E2991" s="54" t="s">
        <v>7063</v>
      </c>
      <c r="F2991" s="54" t="s">
        <v>1121</v>
      </c>
      <c r="G2991" s="54">
        <v>16</v>
      </c>
      <c r="H2991" s="54">
        <v>0</v>
      </c>
      <c r="I2991" s="54" t="s">
        <v>44</v>
      </c>
      <c r="J2991" s="54" t="s">
        <v>61</v>
      </c>
    </row>
    <row r="2992" spans="1:10" ht="12.75" customHeight="1" x14ac:dyDescent="0.35">
      <c r="A2992" s="428" t="s">
        <v>957</v>
      </c>
      <c r="B2992" s="429">
        <v>27</v>
      </c>
      <c r="C2992" s="428" t="s">
        <v>956</v>
      </c>
      <c r="D2992" s="428" t="s">
        <v>7064</v>
      </c>
      <c r="E2992" s="54" t="s">
        <v>7065</v>
      </c>
      <c r="F2992" s="54" t="s">
        <v>1121</v>
      </c>
      <c r="G2992" s="54">
        <v>24</v>
      </c>
      <c r="H2992" s="54">
        <v>0</v>
      </c>
      <c r="I2992" s="54" t="s">
        <v>43</v>
      </c>
      <c r="J2992" s="54" t="s">
        <v>61</v>
      </c>
    </row>
    <row r="2993" spans="1:10" ht="12.75" customHeight="1" x14ac:dyDescent="0.35">
      <c r="A2993" s="428" t="s">
        <v>957</v>
      </c>
      <c r="B2993" s="429">
        <v>28</v>
      </c>
      <c r="C2993" s="428" t="s">
        <v>956</v>
      </c>
      <c r="D2993" s="428" t="s">
        <v>7066</v>
      </c>
      <c r="E2993" s="54" t="s">
        <v>7067</v>
      </c>
      <c r="F2993" s="54" t="s">
        <v>1121</v>
      </c>
      <c r="G2993" s="54">
        <v>53</v>
      </c>
      <c r="H2993" s="54">
        <v>0</v>
      </c>
      <c r="I2993" s="54" t="s">
        <v>43</v>
      </c>
      <c r="J2993" s="54" t="s">
        <v>60</v>
      </c>
    </row>
    <row r="2994" spans="1:10" ht="12.75" customHeight="1" x14ac:dyDescent="0.35">
      <c r="A2994" s="428" t="s">
        <v>957</v>
      </c>
      <c r="B2994" s="429">
        <v>29</v>
      </c>
      <c r="C2994" s="428" t="s">
        <v>956</v>
      </c>
      <c r="D2994" s="428" t="s">
        <v>7068</v>
      </c>
      <c r="E2994" s="54" t="s">
        <v>7069</v>
      </c>
      <c r="F2994" s="54" t="s">
        <v>1121</v>
      </c>
      <c r="G2994" s="54">
        <v>12</v>
      </c>
      <c r="H2994" s="54">
        <v>0</v>
      </c>
      <c r="I2994" s="54" t="s">
        <v>43</v>
      </c>
      <c r="J2994" s="54" t="s">
        <v>61</v>
      </c>
    </row>
    <row r="2995" spans="1:10" ht="12.75" customHeight="1" x14ac:dyDescent="0.35">
      <c r="A2995" s="428" t="s">
        <v>957</v>
      </c>
      <c r="B2995" s="429">
        <v>30</v>
      </c>
      <c r="C2995" s="428" t="s">
        <v>956</v>
      </c>
      <c r="D2995" s="428" t="s">
        <v>7070</v>
      </c>
      <c r="E2995" s="54" t="s">
        <v>7071</v>
      </c>
      <c r="F2995" s="54" t="s">
        <v>1121</v>
      </c>
      <c r="G2995" s="54">
        <v>23</v>
      </c>
      <c r="H2995" s="54">
        <v>0</v>
      </c>
      <c r="I2995" s="54" t="s">
        <v>44</v>
      </c>
      <c r="J2995" s="54" t="s">
        <v>60</v>
      </c>
    </row>
    <row r="2996" spans="1:10" ht="12.75" customHeight="1" x14ac:dyDescent="0.35">
      <c r="A2996" s="428" t="s">
        <v>957</v>
      </c>
      <c r="B2996" s="429">
        <v>31</v>
      </c>
      <c r="C2996" s="428" t="s">
        <v>956</v>
      </c>
      <c r="D2996" s="428" t="s">
        <v>7072</v>
      </c>
      <c r="E2996" s="54" t="s">
        <v>7073</v>
      </c>
      <c r="F2996" s="54" t="s">
        <v>1121</v>
      </c>
      <c r="G2996" s="54">
        <v>53</v>
      </c>
      <c r="H2996" s="54">
        <v>0</v>
      </c>
      <c r="I2996" s="54" t="s">
        <v>43</v>
      </c>
      <c r="J2996" s="54" t="s">
        <v>60</v>
      </c>
    </row>
    <row r="2997" spans="1:10" ht="12.75" customHeight="1" x14ac:dyDescent="0.35">
      <c r="A2997" s="428" t="s">
        <v>957</v>
      </c>
      <c r="B2997" s="429">
        <v>32</v>
      </c>
      <c r="C2997" s="428" t="s">
        <v>956</v>
      </c>
      <c r="D2997" s="428" t="s">
        <v>7074</v>
      </c>
      <c r="E2997" s="54" t="s">
        <v>7075</v>
      </c>
      <c r="F2997" s="54" t="s">
        <v>1121</v>
      </c>
      <c r="G2997" s="54">
        <v>53</v>
      </c>
      <c r="H2997" s="54">
        <v>0</v>
      </c>
      <c r="I2997" s="54" t="s">
        <v>43</v>
      </c>
      <c r="J2997" s="54" t="s">
        <v>60</v>
      </c>
    </row>
    <row r="2998" spans="1:10" ht="12.75" customHeight="1" x14ac:dyDescent="0.35">
      <c r="A2998" s="428" t="s">
        <v>957</v>
      </c>
      <c r="B2998" s="429">
        <v>33</v>
      </c>
      <c r="C2998" s="428" t="s">
        <v>956</v>
      </c>
      <c r="D2998" s="428" t="s">
        <v>7076</v>
      </c>
      <c r="E2998" s="54" t="s">
        <v>7077</v>
      </c>
      <c r="F2998" s="54" t="s">
        <v>1121</v>
      </c>
      <c r="G2998" s="54">
        <v>53</v>
      </c>
      <c r="H2998" s="54">
        <v>0</v>
      </c>
      <c r="I2998" s="54" t="s">
        <v>43</v>
      </c>
      <c r="J2998" s="54" t="s">
        <v>60</v>
      </c>
    </row>
    <row r="2999" spans="1:10" ht="12.75" customHeight="1" x14ac:dyDescent="0.35">
      <c r="A2999" s="428" t="s">
        <v>957</v>
      </c>
      <c r="B2999" s="429">
        <v>34</v>
      </c>
      <c r="C2999" s="428" t="s">
        <v>956</v>
      </c>
      <c r="D2999" s="428" t="s">
        <v>7078</v>
      </c>
      <c r="E2999" s="54" t="s">
        <v>7079</v>
      </c>
      <c r="F2999" s="54" t="s">
        <v>1121</v>
      </c>
      <c r="G2999" s="54">
        <v>14</v>
      </c>
      <c r="H2999" s="54">
        <v>0</v>
      </c>
      <c r="I2999" s="54" t="s">
        <v>44</v>
      </c>
      <c r="J2999" s="54" t="s">
        <v>61</v>
      </c>
    </row>
    <row r="3000" spans="1:10" ht="12.75" customHeight="1" x14ac:dyDescent="0.35">
      <c r="A3000" s="428" t="s">
        <v>957</v>
      </c>
      <c r="B3000" s="429">
        <v>35</v>
      </c>
      <c r="C3000" s="428" t="s">
        <v>956</v>
      </c>
      <c r="D3000" s="428" t="s">
        <v>7080</v>
      </c>
      <c r="E3000" s="54" t="s">
        <v>7081</v>
      </c>
      <c r="F3000" s="54" t="s">
        <v>1121</v>
      </c>
      <c r="G3000" s="54">
        <v>14</v>
      </c>
      <c r="H3000" s="54">
        <v>0</v>
      </c>
      <c r="I3000" s="54" t="s">
        <v>44</v>
      </c>
      <c r="J3000" s="54" t="s">
        <v>61</v>
      </c>
    </row>
    <row r="3001" spans="1:10" ht="12.75" customHeight="1" x14ac:dyDescent="0.35">
      <c r="A3001" s="428" t="s">
        <v>957</v>
      </c>
      <c r="B3001" s="429">
        <v>36</v>
      </c>
      <c r="C3001" s="428" t="s">
        <v>956</v>
      </c>
      <c r="D3001" s="428" t="s">
        <v>7082</v>
      </c>
      <c r="E3001" s="54" t="s">
        <v>7083</v>
      </c>
      <c r="F3001" s="54" t="s">
        <v>1121</v>
      </c>
      <c r="G3001" s="54">
        <v>9</v>
      </c>
      <c r="H3001" s="54">
        <v>0</v>
      </c>
      <c r="I3001" s="54" t="s">
        <v>44</v>
      </c>
      <c r="J3001" s="54" t="s">
        <v>61</v>
      </c>
    </row>
    <row r="3002" spans="1:10" ht="12.75" customHeight="1" x14ac:dyDescent="0.35">
      <c r="A3002" s="428" t="s">
        <v>975</v>
      </c>
      <c r="B3002" s="429">
        <v>1</v>
      </c>
      <c r="C3002" s="428" t="s">
        <v>974</v>
      </c>
      <c r="D3002" s="428" t="s">
        <v>7084</v>
      </c>
      <c r="E3002" s="54" t="s">
        <v>1311</v>
      </c>
      <c r="F3002" s="54" t="s">
        <v>1121</v>
      </c>
      <c r="G3002" s="54">
        <v>39.5</v>
      </c>
      <c r="H3002" s="54">
        <v>0</v>
      </c>
      <c r="I3002" s="54" t="s">
        <v>45</v>
      </c>
      <c r="J3002" s="54" t="s">
        <v>60</v>
      </c>
    </row>
    <row r="3003" spans="1:10" ht="12.75" customHeight="1" x14ac:dyDescent="0.35">
      <c r="A3003" s="428" t="s">
        <v>975</v>
      </c>
      <c r="B3003" s="429">
        <v>2</v>
      </c>
      <c r="C3003" s="428" t="s">
        <v>974</v>
      </c>
      <c r="D3003" s="428" t="s">
        <v>7085</v>
      </c>
      <c r="E3003" s="54" t="s">
        <v>7086</v>
      </c>
      <c r="F3003" s="54" t="s">
        <v>1121</v>
      </c>
      <c r="G3003" s="54">
        <v>17</v>
      </c>
      <c r="H3003" s="54">
        <v>0</v>
      </c>
      <c r="I3003" s="54" t="s">
        <v>45</v>
      </c>
      <c r="J3003" s="54" t="s">
        <v>60</v>
      </c>
    </row>
    <row r="3004" spans="1:10" ht="12.75" customHeight="1" x14ac:dyDescent="0.35">
      <c r="A3004" s="428" t="s">
        <v>975</v>
      </c>
      <c r="B3004" s="429">
        <v>3</v>
      </c>
      <c r="C3004" s="428" t="s">
        <v>974</v>
      </c>
      <c r="D3004" s="428" t="s">
        <v>7087</v>
      </c>
      <c r="E3004" s="54" t="s">
        <v>7088</v>
      </c>
      <c r="F3004" s="54" t="s">
        <v>1121</v>
      </c>
      <c r="G3004" s="54">
        <v>32</v>
      </c>
      <c r="H3004" s="54">
        <v>0</v>
      </c>
      <c r="I3004" s="54" t="s">
        <v>45</v>
      </c>
      <c r="J3004" s="54" t="s">
        <v>60</v>
      </c>
    </row>
    <row r="3005" spans="1:10" ht="12.75" customHeight="1" x14ac:dyDescent="0.35">
      <c r="A3005" s="428" t="s">
        <v>975</v>
      </c>
      <c r="B3005" s="429">
        <v>4</v>
      </c>
      <c r="C3005" s="428" t="s">
        <v>974</v>
      </c>
      <c r="D3005" s="428" t="s">
        <v>7089</v>
      </c>
      <c r="E3005" s="54" t="s">
        <v>7090</v>
      </c>
      <c r="F3005" s="54" t="s">
        <v>1121</v>
      </c>
      <c r="G3005" s="54">
        <v>10</v>
      </c>
      <c r="H3005" s="54">
        <v>0</v>
      </c>
      <c r="I3005" s="54" t="s">
        <v>45</v>
      </c>
      <c r="J3005" s="54" t="s">
        <v>60</v>
      </c>
    </row>
    <row r="3006" spans="1:10" ht="12.75" customHeight="1" x14ac:dyDescent="0.35">
      <c r="A3006" s="428" t="s">
        <v>975</v>
      </c>
      <c r="B3006" s="429">
        <v>5</v>
      </c>
      <c r="C3006" s="428" t="s">
        <v>974</v>
      </c>
      <c r="D3006" s="428" t="s">
        <v>7091</v>
      </c>
      <c r="E3006" s="54" t="s">
        <v>7092</v>
      </c>
      <c r="F3006" s="54" t="s">
        <v>1121</v>
      </c>
      <c r="G3006" s="54">
        <v>32</v>
      </c>
      <c r="H3006" s="54">
        <v>0</v>
      </c>
      <c r="I3006" s="54" t="s">
        <v>45</v>
      </c>
      <c r="J3006" s="54" t="s">
        <v>60</v>
      </c>
    </row>
    <row r="3007" spans="1:10" ht="12.75" customHeight="1" x14ac:dyDescent="0.35">
      <c r="A3007" s="428" t="s">
        <v>975</v>
      </c>
      <c r="B3007" s="429">
        <v>6</v>
      </c>
      <c r="C3007" s="428" t="s">
        <v>974</v>
      </c>
      <c r="D3007" s="428" t="s">
        <v>7093</v>
      </c>
      <c r="E3007" s="54" t="s">
        <v>7094</v>
      </c>
      <c r="F3007" s="54" t="s">
        <v>1121</v>
      </c>
      <c r="G3007" s="54">
        <v>37</v>
      </c>
      <c r="H3007" s="54">
        <v>0</v>
      </c>
      <c r="I3007" s="54" t="s">
        <v>45</v>
      </c>
      <c r="J3007" s="54" t="s">
        <v>60</v>
      </c>
    </row>
    <row r="3008" spans="1:10" ht="12.75" customHeight="1" x14ac:dyDescent="0.35">
      <c r="A3008" s="428" t="s">
        <v>975</v>
      </c>
      <c r="B3008" s="429">
        <v>7</v>
      </c>
      <c r="C3008" s="428" t="s">
        <v>974</v>
      </c>
      <c r="D3008" s="428" t="s">
        <v>7095</v>
      </c>
      <c r="E3008" s="54" t="s">
        <v>7096</v>
      </c>
      <c r="F3008" s="54" t="s">
        <v>1121</v>
      </c>
      <c r="G3008" s="54">
        <v>10</v>
      </c>
      <c r="H3008" s="54">
        <v>0</v>
      </c>
      <c r="I3008" s="54" t="s">
        <v>45</v>
      </c>
      <c r="J3008" s="54" t="s">
        <v>60</v>
      </c>
    </row>
    <row r="3009" spans="1:10" ht="12.75" customHeight="1" x14ac:dyDescent="0.35">
      <c r="A3009" s="428" t="s">
        <v>975</v>
      </c>
      <c r="B3009" s="429">
        <v>8</v>
      </c>
      <c r="C3009" s="428" t="s">
        <v>974</v>
      </c>
      <c r="D3009" s="428" t="s">
        <v>7097</v>
      </c>
      <c r="E3009" s="54" t="s">
        <v>7098</v>
      </c>
      <c r="F3009" s="54" t="s">
        <v>1121</v>
      </c>
      <c r="G3009" s="54">
        <v>13</v>
      </c>
      <c r="H3009" s="54">
        <v>0</v>
      </c>
      <c r="I3009" s="54" t="s">
        <v>45</v>
      </c>
      <c r="J3009" s="54" t="s">
        <v>60</v>
      </c>
    </row>
    <row r="3010" spans="1:10" ht="12.75" customHeight="1" x14ac:dyDescent="0.35">
      <c r="A3010" s="428" t="s">
        <v>975</v>
      </c>
      <c r="B3010" s="429">
        <v>9</v>
      </c>
      <c r="C3010" s="428" t="s">
        <v>974</v>
      </c>
      <c r="D3010" s="428" t="s">
        <v>7099</v>
      </c>
      <c r="E3010" s="54" t="s">
        <v>7100</v>
      </c>
      <c r="F3010" s="54" t="s">
        <v>1121</v>
      </c>
      <c r="G3010" s="54">
        <v>41</v>
      </c>
      <c r="H3010" s="54">
        <v>0</v>
      </c>
      <c r="I3010" s="54" t="s">
        <v>45</v>
      </c>
      <c r="J3010" s="54" t="s">
        <v>60</v>
      </c>
    </row>
    <row r="3011" spans="1:10" ht="12.75" customHeight="1" x14ac:dyDescent="0.35">
      <c r="A3011" s="428" t="s">
        <v>975</v>
      </c>
      <c r="B3011" s="429">
        <v>10</v>
      </c>
      <c r="C3011" s="428" t="s">
        <v>974</v>
      </c>
      <c r="D3011" s="428" t="s">
        <v>7101</v>
      </c>
      <c r="E3011" s="54" t="s">
        <v>7102</v>
      </c>
      <c r="F3011" s="54" t="s">
        <v>1121</v>
      </c>
      <c r="G3011" s="54">
        <v>37</v>
      </c>
      <c r="H3011" s="54">
        <v>0</v>
      </c>
      <c r="I3011" s="54" t="s">
        <v>45</v>
      </c>
      <c r="J3011" s="54" t="s">
        <v>60</v>
      </c>
    </row>
    <row r="3012" spans="1:10" ht="12.75" customHeight="1" x14ac:dyDescent="0.35">
      <c r="A3012" s="428" t="s">
        <v>975</v>
      </c>
      <c r="B3012" s="429">
        <v>11</v>
      </c>
      <c r="C3012" s="428" t="s">
        <v>974</v>
      </c>
      <c r="D3012" s="428" t="s">
        <v>7103</v>
      </c>
      <c r="E3012" s="54" t="s">
        <v>7104</v>
      </c>
      <c r="F3012" s="54" t="s">
        <v>1121</v>
      </c>
      <c r="G3012" s="54">
        <v>17</v>
      </c>
      <c r="H3012" s="54">
        <v>0</v>
      </c>
      <c r="I3012" s="54" t="s">
        <v>45</v>
      </c>
      <c r="J3012" s="54" t="s">
        <v>60</v>
      </c>
    </row>
    <row r="3013" spans="1:10" ht="12.75" customHeight="1" x14ac:dyDescent="0.35">
      <c r="A3013" s="428" t="s">
        <v>975</v>
      </c>
      <c r="B3013" s="429">
        <v>12</v>
      </c>
      <c r="C3013" s="428" t="s">
        <v>974</v>
      </c>
      <c r="D3013" s="428" t="s">
        <v>7105</v>
      </c>
      <c r="E3013" s="54" t="s">
        <v>7106</v>
      </c>
      <c r="F3013" s="54" t="s">
        <v>1121</v>
      </c>
      <c r="G3013" s="54">
        <v>29</v>
      </c>
      <c r="H3013" s="54">
        <v>0</v>
      </c>
      <c r="I3013" s="54" t="s">
        <v>45</v>
      </c>
      <c r="J3013" s="54" t="s">
        <v>60</v>
      </c>
    </row>
    <row r="3014" spans="1:10" ht="12.75" customHeight="1" x14ac:dyDescent="0.35">
      <c r="A3014" s="428" t="s">
        <v>975</v>
      </c>
      <c r="B3014" s="429">
        <v>13</v>
      </c>
      <c r="C3014" s="428" t="s">
        <v>974</v>
      </c>
      <c r="D3014" s="428" t="s">
        <v>7107</v>
      </c>
      <c r="E3014" s="54" t="s">
        <v>7108</v>
      </c>
      <c r="F3014" s="54" t="s">
        <v>1121</v>
      </c>
      <c r="G3014" s="54">
        <v>41</v>
      </c>
      <c r="H3014" s="54">
        <v>0</v>
      </c>
      <c r="I3014" s="54" t="s">
        <v>45</v>
      </c>
      <c r="J3014" s="54" t="s">
        <v>60</v>
      </c>
    </row>
    <row r="3015" spans="1:10" ht="12.75" customHeight="1" x14ac:dyDescent="0.35">
      <c r="A3015" s="428" t="s">
        <v>975</v>
      </c>
      <c r="B3015" s="429">
        <v>14</v>
      </c>
      <c r="C3015" s="428" t="s">
        <v>974</v>
      </c>
      <c r="D3015" s="428" t="s">
        <v>7109</v>
      </c>
      <c r="E3015" s="54" t="s">
        <v>1446</v>
      </c>
      <c r="F3015" s="54" t="s">
        <v>1140</v>
      </c>
      <c r="G3015" s="54">
        <v>21.4</v>
      </c>
      <c r="H3015" s="54">
        <v>0</v>
      </c>
      <c r="I3015" s="54" t="s">
        <v>45</v>
      </c>
      <c r="J3015" s="54" t="s">
        <v>60</v>
      </c>
    </row>
    <row r="3016" spans="1:10" ht="12.75" customHeight="1" x14ac:dyDescent="0.35">
      <c r="A3016" s="428" t="s">
        <v>975</v>
      </c>
      <c r="B3016" s="429">
        <v>15</v>
      </c>
      <c r="C3016" s="428" t="s">
        <v>974</v>
      </c>
      <c r="D3016" s="428" t="s">
        <v>7110</v>
      </c>
      <c r="E3016" s="54" t="s">
        <v>1792</v>
      </c>
      <c r="F3016" s="54" t="s">
        <v>1140</v>
      </c>
      <c r="G3016" s="54">
        <v>19.100000000000001</v>
      </c>
      <c r="H3016" s="54">
        <v>0</v>
      </c>
      <c r="I3016" s="54" t="s">
        <v>45</v>
      </c>
      <c r="J3016" s="54" t="s">
        <v>60</v>
      </c>
    </row>
    <row r="3017" spans="1:10" ht="12.75" customHeight="1" x14ac:dyDescent="0.35">
      <c r="A3017" s="428" t="s">
        <v>975</v>
      </c>
      <c r="B3017" s="429">
        <v>16</v>
      </c>
      <c r="C3017" s="428" t="s">
        <v>974</v>
      </c>
      <c r="D3017" s="428" t="s">
        <v>7111</v>
      </c>
      <c r="E3017" s="54" t="s">
        <v>1794</v>
      </c>
      <c r="F3017" s="54" t="s">
        <v>1140</v>
      </c>
      <c r="G3017" s="54">
        <v>14.5</v>
      </c>
      <c r="H3017" s="54">
        <v>0</v>
      </c>
      <c r="I3017" s="54" t="s">
        <v>45</v>
      </c>
      <c r="J3017" s="54" t="s">
        <v>60</v>
      </c>
    </row>
    <row r="3018" spans="1:10" ht="12.75" customHeight="1" x14ac:dyDescent="0.35">
      <c r="A3018" s="428" t="s">
        <v>700</v>
      </c>
      <c r="B3018" s="429">
        <v>1</v>
      </c>
      <c r="C3018" s="428" t="s">
        <v>699</v>
      </c>
      <c r="D3018" s="428" t="s">
        <v>7112</v>
      </c>
      <c r="E3018" s="54" t="s">
        <v>1141</v>
      </c>
      <c r="F3018" s="54" t="s">
        <v>1121</v>
      </c>
      <c r="G3018" s="54">
        <v>54</v>
      </c>
      <c r="H3018" s="54">
        <v>0</v>
      </c>
      <c r="I3018" s="54" t="s">
        <v>43</v>
      </c>
      <c r="J3018" s="54" t="s">
        <v>60</v>
      </c>
    </row>
    <row r="3019" spans="1:10" ht="12.75" customHeight="1" x14ac:dyDescent="0.35">
      <c r="A3019" s="428" t="s">
        <v>700</v>
      </c>
      <c r="B3019" s="429">
        <v>2</v>
      </c>
      <c r="C3019" s="428" t="s">
        <v>699</v>
      </c>
      <c r="D3019" s="428" t="s">
        <v>7113</v>
      </c>
      <c r="E3019" s="54" t="s">
        <v>7114</v>
      </c>
      <c r="F3019" s="54" t="s">
        <v>1121</v>
      </c>
      <c r="G3019" s="54">
        <v>50</v>
      </c>
      <c r="H3019" s="54">
        <v>0</v>
      </c>
      <c r="I3019" s="54" t="s">
        <v>43</v>
      </c>
      <c r="J3019" s="54" t="s">
        <v>60</v>
      </c>
    </row>
    <row r="3020" spans="1:10" ht="12.75" customHeight="1" x14ac:dyDescent="0.35">
      <c r="A3020" s="428" t="s">
        <v>700</v>
      </c>
      <c r="B3020" s="429">
        <v>3</v>
      </c>
      <c r="C3020" s="428" t="s">
        <v>699</v>
      </c>
      <c r="D3020" s="428" t="s">
        <v>7115</v>
      </c>
      <c r="E3020" s="54" t="s">
        <v>7116</v>
      </c>
      <c r="F3020" s="54" t="s">
        <v>1121</v>
      </c>
      <c r="G3020" s="54">
        <v>45</v>
      </c>
      <c r="H3020" s="54">
        <v>0</v>
      </c>
      <c r="I3020" s="54" t="s">
        <v>43</v>
      </c>
      <c r="J3020" s="54" t="s">
        <v>60</v>
      </c>
    </row>
    <row r="3021" spans="1:10" ht="12.75" customHeight="1" x14ac:dyDescent="0.35">
      <c r="A3021" s="428" t="s">
        <v>700</v>
      </c>
      <c r="B3021" s="429">
        <v>4</v>
      </c>
      <c r="C3021" s="428" t="s">
        <v>699</v>
      </c>
      <c r="D3021" s="428" t="s">
        <v>7117</v>
      </c>
      <c r="E3021" s="54" t="s">
        <v>7118</v>
      </c>
      <c r="F3021" s="54" t="s">
        <v>1121</v>
      </c>
      <c r="G3021" s="54">
        <v>45</v>
      </c>
      <c r="H3021" s="54">
        <v>0</v>
      </c>
      <c r="I3021" s="54" t="s">
        <v>43</v>
      </c>
      <c r="J3021" s="54" t="s">
        <v>60</v>
      </c>
    </row>
    <row r="3022" spans="1:10" ht="12.75" customHeight="1" x14ac:dyDescent="0.35">
      <c r="A3022" s="428" t="s">
        <v>700</v>
      </c>
      <c r="B3022" s="429">
        <v>5</v>
      </c>
      <c r="C3022" s="428" t="s">
        <v>699</v>
      </c>
      <c r="D3022" s="428" t="s">
        <v>7119</v>
      </c>
      <c r="E3022" s="54" t="s">
        <v>7120</v>
      </c>
      <c r="F3022" s="54" t="s">
        <v>1121</v>
      </c>
      <c r="G3022" s="54">
        <v>30</v>
      </c>
      <c r="H3022" s="54">
        <v>0</v>
      </c>
      <c r="I3022" s="54" t="s">
        <v>43</v>
      </c>
      <c r="J3022" s="54" t="s">
        <v>60</v>
      </c>
    </row>
    <row r="3023" spans="1:10" ht="12.75" customHeight="1" x14ac:dyDescent="0.35">
      <c r="A3023" s="428" t="s">
        <v>700</v>
      </c>
      <c r="B3023" s="429">
        <v>6</v>
      </c>
      <c r="C3023" s="428" t="s">
        <v>699</v>
      </c>
      <c r="D3023" s="428" t="s">
        <v>7121</v>
      </c>
      <c r="E3023" s="54" t="s">
        <v>7122</v>
      </c>
      <c r="F3023" s="54" t="s">
        <v>1121</v>
      </c>
      <c r="G3023" s="54">
        <v>33</v>
      </c>
      <c r="H3023" s="54">
        <v>0</v>
      </c>
      <c r="I3023" s="54" t="s">
        <v>43</v>
      </c>
      <c r="J3023" s="54" t="s">
        <v>60</v>
      </c>
    </row>
    <row r="3024" spans="1:10" ht="12.75" customHeight="1" x14ac:dyDescent="0.35">
      <c r="A3024" s="428" t="s">
        <v>700</v>
      </c>
      <c r="B3024" s="429">
        <v>7</v>
      </c>
      <c r="C3024" s="428" t="s">
        <v>699</v>
      </c>
      <c r="D3024" s="428" t="s">
        <v>7123</v>
      </c>
      <c r="E3024" s="54" t="s">
        <v>7124</v>
      </c>
      <c r="F3024" s="54" t="s">
        <v>1121</v>
      </c>
      <c r="G3024" s="54">
        <v>33</v>
      </c>
      <c r="H3024" s="54">
        <v>0</v>
      </c>
      <c r="I3024" s="54" t="s">
        <v>43</v>
      </c>
      <c r="J3024" s="54" t="s">
        <v>60</v>
      </c>
    </row>
    <row r="3025" spans="1:10" ht="12.75" customHeight="1" x14ac:dyDescent="0.35">
      <c r="A3025" s="428" t="s">
        <v>700</v>
      </c>
      <c r="B3025" s="429">
        <v>8</v>
      </c>
      <c r="C3025" s="428" t="s">
        <v>699</v>
      </c>
      <c r="D3025" s="428" t="s">
        <v>7125</v>
      </c>
      <c r="E3025" s="54" t="s">
        <v>7126</v>
      </c>
      <c r="F3025" s="54" t="s">
        <v>1121</v>
      </c>
      <c r="G3025" s="54">
        <v>33</v>
      </c>
      <c r="H3025" s="54">
        <v>0</v>
      </c>
      <c r="I3025" s="54" t="s">
        <v>43</v>
      </c>
      <c r="J3025" s="54" t="s">
        <v>60</v>
      </c>
    </row>
    <row r="3026" spans="1:10" ht="12.75" customHeight="1" x14ac:dyDescent="0.35">
      <c r="A3026" s="428" t="s">
        <v>700</v>
      </c>
      <c r="B3026" s="429">
        <v>9</v>
      </c>
      <c r="C3026" s="428" t="s">
        <v>699</v>
      </c>
      <c r="D3026" s="428" t="s">
        <v>7127</v>
      </c>
      <c r="E3026" s="54" t="s">
        <v>7128</v>
      </c>
      <c r="F3026" s="54" t="s">
        <v>1121</v>
      </c>
      <c r="G3026" s="54">
        <v>37</v>
      </c>
      <c r="H3026" s="54">
        <v>0</v>
      </c>
      <c r="I3026" s="54" t="s">
        <v>43</v>
      </c>
      <c r="J3026" s="54" t="s">
        <v>60</v>
      </c>
    </row>
    <row r="3027" spans="1:10" ht="12.75" customHeight="1" x14ac:dyDescent="0.35">
      <c r="A3027" s="428" t="s">
        <v>700</v>
      </c>
      <c r="B3027" s="429">
        <v>10</v>
      </c>
      <c r="C3027" s="428" t="s">
        <v>699</v>
      </c>
      <c r="D3027" s="428" t="s">
        <v>7129</v>
      </c>
      <c r="E3027" s="54" t="s">
        <v>6776</v>
      </c>
      <c r="F3027" s="54" t="s">
        <v>1121</v>
      </c>
      <c r="G3027" s="54">
        <v>37</v>
      </c>
      <c r="H3027" s="54">
        <v>0</v>
      </c>
      <c r="I3027" s="54" t="s">
        <v>43</v>
      </c>
      <c r="J3027" s="54" t="s">
        <v>60</v>
      </c>
    </row>
    <row r="3028" spans="1:10" ht="12.75" customHeight="1" x14ac:dyDescent="0.35">
      <c r="A3028" s="428" t="s">
        <v>700</v>
      </c>
      <c r="B3028" s="429">
        <v>11</v>
      </c>
      <c r="C3028" s="428" t="s">
        <v>699</v>
      </c>
      <c r="D3028" s="428" t="s">
        <v>7130</v>
      </c>
      <c r="E3028" s="54" t="s">
        <v>7131</v>
      </c>
      <c r="F3028" s="54" t="s">
        <v>1121</v>
      </c>
      <c r="G3028" s="54">
        <v>30</v>
      </c>
      <c r="H3028" s="54">
        <v>0</v>
      </c>
      <c r="I3028" s="54" t="s">
        <v>43</v>
      </c>
      <c r="J3028" s="54" t="s">
        <v>60</v>
      </c>
    </row>
    <row r="3029" spans="1:10" ht="12.75" customHeight="1" x14ac:dyDescent="0.35">
      <c r="A3029" s="428" t="s">
        <v>700</v>
      </c>
      <c r="B3029" s="429">
        <v>12</v>
      </c>
      <c r="C3029" s="428" t="s">
        <v>699</v>
      </c>
      <c r="D3029" s="428" t="s">
        <v>7132</v>
      </c>
      <c r="E3029" s="54" t="s">
        <v>7133</v>
      </c>
      <c r="F3029" s="54" t="s">
        <v>1121</v>
      </c>
      <c r="G3029" s="54">
        <v>45</v>
      </c>
      <c r="H3029" s="54">
        <v>0</v>
      </c>
      <c r="I3029" s="54" t="s">
        <v>43</v>
      </c>
      <c r="J3029" s="54" t="s">
        <v>60</v>
      </c>
    </row>
    <row r="3030" spans="1:10" ht="12.75" customHeight="1" x14ac:dyDescent="0.35">
      <c r="A3030" s="428" t="s">
        <v>700</v>
      </c>
      <c r="B3030" s="429">
        <v>13</v>
      </c>
      <c r="C3030" s="428" t="s">
        <v>699</v>
      </c>
      <c r="D3030" s="428" t="s">
        <v>7363</v>
      </c>
      <c r="E3030" s="54" t="s">
        <v>7135</v>
      </c>
      <c r="F3030" s="54" t="s">
        <v>1121</v>
      </c>
      <c r="G3030" s="54">
        <v>45</v>
      </c>
      <c r="H3030" s="54">
        <v>0</v>
      </c>
      <c r="I3030" s="54" t="s">
        <v>43</v>
      </c>
      <c r="J3030" s="54" t="s">
        <v>60</v>
      </c>
    </row>
    <row r="3031" spans="1:10" ht="12.75" customHeight="1" x14ac:dyDescent="0.35">
      <c r="A3031" s="428" t="s">
        <v>700</v>
      </c>
      <c r="B3031" s="429">
        <v>14</v>
      </c>
      <c r="C3031" s="428" t="s">
        <v>699</v>
      </c>
      <c r="D3031" s="428" t="s">
        <v>7134</v>
      </c>
      <c r="E3031" s="54" t="s">
        <v>7137</v>
      </c>
      <c r="F3031" s="54" t="s">
        <v>1121</v>
      </c>
      <c r="G3031" s="54">
        <v>33</v>
      </c>
      <c r="H3031" s="54">
        <v>0</v>
      </c>
      <c r="I3031" s="54" t="s">
        <v>43</v>
      </c>
      <c r="J3031" s="54" t="s">
        <v>60</v>
      </c>
    </row>
    <row r="3032" spans="1:10" ht="12.75" customHeight="1" x14ac:dyDescent="0.35">
      <c r="A3032" s="428" t="s">
        <v>700</v>
      </c>
      <c r="B3032" s="429">
        <v>15</v>
      </c>
      <c r="C3032" s="428" t="s">
        <v>699</v>
      </c>
      <c r="D3032" s="428" t="s">
        <v>7136</v>
      </c>
      <c r="E3032" s="54" t="s">
        <v>7139</v>
      </c>
      <c r="F3032" s="54" t="s">
        <v>1121</v>
      </c>
      <c r="G3032" s="54">
        <v>45</v>
      </c>
      <c r="H3032" s="54">
        <v>0</v>
      </c>
      <c r="I3032" s="54" t="s">
        <v>43</v>
      </c>
      <c r="J3032" s="54" t="s">
        <v>60</v>
      </c>
    </row>
    <row r="3033" spans="1:10" ht="12.75" customHeight="1" x14ac:dyDescent="0.35">
      <c r="A3033" s="428" t="s">
        <v>700</v>
      </c>
      <c r="B3033" s="429">
        <v>16</v>
      </c>
      <c r="C3033" s="428" t="s">
        <v>699</v>
      </c>
      <c r="D3033" s="428" t="s">
        <v>7138</v>
      </c>
      <c r="E3033" s="54" t="s">
        <v>7141</v>
      </c>
      <c r="F3033" s="54" t="s">
        <v>1121</v>
      </c>
      <c r="G3033" s="54">
        <v>33</v>
      </c>
      <c r="H3033" s="54">
        <v>0</v>
      </c>
      <c r="I3033" s="54" t="s">
        <v>43</v>
      </c>
      <c r="J3033" s="54" t="s">
        <v>60</v>
      </c>
    </row>
    <row r="3034" spans="1:10" ht="12.75" customHeight="1" x14ac:dyDescent="0.35">
      <c r="A3034" s="428" t="s">
        <v>700</v>
      </c>
      <c r="B3034" s="429">
        <v>17</v>
      </c>
      <c r="C3034" s="428" t="s">
        <v>699</v>
      </c>
      <c r="D3034" s="428" t="s">
        <v>7140</v>
      </c>
      <c r="E3034" s="54" t="s">
        <v>7143</v>
      </c>
      <c r="F3034" s="54" t="s">
        <v>1121</v>
      </c>
      <c r="G3034" s="54">
        <v>33</v>
      </c>
      <c r="H3034" s="54">
        <v>0</v>
      </c>
      <c r="I3034" s="54" t="s">
        <v>43</v>
      </c>
      <c r="J3034" s="54" t="s">
        <v>60</v>
      </c>
    </row>
    <row r="3035" spans="1:10" ht="12.75" customHeight="1" x14ac:dyDescent="0.35">
      <c r="A3035" s="428" t="s">
        <v>700</v>
      </c>
      <c r="B3035" s="429">
        <v>18</v>
      </c>
      <c r="C3035" s="428" t="s">
        <v>699</v>
      </c>
      <c r="D3035" s="428" t="s">
        <v>7142</v>
      </c>
      <c r="E3035" s="54" t="s">
        <v>7144</v>
      </c>
      <c r="F3035" s="54" t="s">
        <v>1121</v>
      </c>
      <c r="G3035" s="54">
        <v>0</v>
      </c>
      <c r="H3035" s="54">
        <v>96</v>
      </c>
      <c r="I3035" s="54" t="s">
        <v>43</v>
      </c>
      <c r="J3035" s="54" t="s">
        <v>60</v>
      </c>
    </row>
    <row r="3036" spans="1:10" ht="12.75" customHeight="1" x14ac:dyDescent="0.35">
      <c r="A3036" s="428" t="s">
        <v>1073</v>
      </c>
      <c r="B3036" s="429">
        <v>1</v>
      </c>
      <c r="C3036" s="428" t="s">
        <v>1072</v>
      </c>
      <c r="D3036" s="428" t="s">
        <v>7145</v>
      </c>
      <c r="E3036" s="54" t="s">
        <v>1330</v>
      </c>
      <c r="F3036" s="54" t="s">
        <v>1121</v>
      </c>
      <c r="G3036" s="54">
        <v>43</v>
      </c>
      <c r="H3036" s="54">
        <v>29</v>
      </c>
      <c r="I3036" s="54" t="s">
        <v>43</v>
      </c>
      <c r="J3036" s="54" t="s">
        <v>60</v>
      </c>
    </row>
    <row r="3037" spans="1:10" ht="12.75" customHeight="1" x14ac:dyDescent="0.35">
      <c r="A3037" s="428" t="s">
        <v>1073</v>
      </c>
      <c r="B3037" s="429">
        <v>2</v>
      </c>
      <c r="C3037" s="428" t="s">
        <v>1072</v>
      </c>
      <c r="D3037" s="428" t="s">
        <v>7146</v>
      </c>
      <c r="E3037" s="54" t="s">
        <v>7147</v>
      </c>
      <c r="F3037" s="54" t="s">
        <v>1121</v>
      </c>
      <c r="G3037" s="54">
        <v>46</v>
      </c>
      <c r="H3037" s="54">
        <v>15</v>
      </c>
      <c r="I3037" s="54" t="s">
        <v>45</v>
      </c>
      <c r="J3037" s="54" t="s">
        <v>60</v>
      </c>
    </row>
    <row r="3038" spans="1:10" ht="12.75" customHeight="1" x14ac:dyDescent="0.35">
      <c r="A3038" s="428" t="s">
        <v>1073</v>
      </c>
      <c r="B3038" s="429">
        <v>3</v>
      </c>
      <c r="C3038" s="428" t="s">
        <v>1072</v>
      </c>
      <c r="D3038" s="428" t="s">
        <v>7148</v>
      </c>
      <c r="E3038" s="54" t="s">
        <v>7149</v>
      </c>
      <c r="F3038" s="54" t="s">
        <v>1121</v>
      </c>
      <c r="G3038" s="54">
        <v>36</v>
      </c>
      <c r="H3038" s="54">
        <v>0</v>
      </c>
      <c r="I3038" s="54" t="s">
        <v>43</v>
      </c>
      <c r="J3038" s="54" t="s">
        <v>60</v>
      </c>
    </row>
    <row r="3039" spans="1:10" ht="12.75" customHeight="1" x14ac:dyDescent="0.35">
      <c r="A3039" s="428" t="s">
        <v>1073</v>
      </c>
      <c r="B3039" s="429">
        <v>4</v>
      </c>
      <c r="C3039" s="428" t="s">
        <v>1072</v>
      </c>
      <c r="D3039" s="428" t="s">
        <v>7150</v>
      </c>
      <c r="E3039" s="54" t="s">
        <v>7151</v>
      </c>
      <c r="F3039" s="54" t="s">
        <v>1121</v>
      </c>
      <c r="G3039" s="54">
        <v>10</v>
      </c>
      <c r="H3039" s="54">
        <v>0</v>
      </c>
      <c r="I3039" s="54" t="s">
        <v>44</v>
      </c>
      <c r="J3039" s="54" t="s">
        <v>61</v>
      </c>
    </row>
    <row r="3040" spans="1:10" ht="12.75" customHeight="1" x14ac:dyDescent="0.35">
      <c r="A3040" s="428" t="s">
        <v>1073</v>
      </c>
      <c r="B3040" s="429">
        <v>5</v>
      </c>
      <c r="C3040" s="428" t="s">
        <v>1072</v>
      </c>
      <c r="D3040" s="428" t="s">
        <v>7152</v>
      </c>
      <c r="E3040" s="54" t="s">
        <v>7153</v>
      </c>
      <c r="F3040" s="54" t="s">
        <v>1121</v>
      </c>
      <c r="G3040" s="54">
        <v>41</v>
      </c>
      <c r="H3040" s="54">
        <v>0</v>
      </c>
      <c r="I3040" s="54" t="s">
        <v>43</v>
      </c>
      <c r="J3040" s="54" t="s">
        <v>60</v>
      </c>
    </row>
    <row r="3041" spans="1:10" ht="12.75" customHeight="1" x14ac:dyDescent="0.35">
      <c r="A3041" s="428" t="s">
        <v>1073</v>
      </c>
      <c r="B3041" s="429">
        <v>6</v>
      </c>
      <c r="C3041" s="428" t="s">
        <v>1072</v>
      </c>
      <c r="D3041" s="428" t="s">
        <v>7154</v>
      </c>
      <c r="E3041" s="54" t="s">
        <v>7155</v>
      </c>
      <c r="F3041" s="54" t="s">
        <v>1121</v>
      </c>
      <c r="G3041" s="54">
        <v>35</v>
      </c>
      <c r="H3041" s="54">
        <v>0</v>
      </c>
      <c r="I3041" s="54" t="s">
        <v>43</v>
      </c>
      <c r="J3041" s="54" t="s">
        <v>60</v>
      </c>
    </row>
    <row r="3042" spans="1:10" ht="12.75" customHeight="1" x14ac:dyDescent="0.35">
      <c r="A3042" s="428" t="s">
        <v>1073</v>
      </c>
      <c r="B3042" s="429">
        <v>7</v>
      </c>
      <c r="C3042" s="428" t="s">
        <v>1072</v>
      </c>
      <c r="D3042" s="428" t="s">
        <v>7156</v>
      </c>
      <c r="E3042" s="54" t="s">
        <v>7157</v>
      </c>
      <c r="F3042" s="54" t="s">
        <v>1121</v>
      </c>
      <c r="G3042" s="54">
        <v>50</v>
      </c>
      <c r="H3042" s="54">
        <v>0</v>
      </c>
      <c r="I3042" s="54" t="s">
        <v>43</v>
      </c>
      <c r="J3042" s="54" t="s">
        <v>60</v>
      </c>
    </row>
    <row r="3043" spans="1:10" ht="12.75" customHeight="1" x14ac:dyDescent="0.35">
      <c r="A3043" s="428" t="s">
        <v>1073</v>
      </c>
      <c r="B3043" s="429">
        <v>8</v>
      </c>
      <c r="C3043" s="428" t="s">
        <v>1072</v>
      </c>
      <c r="D3043" s="428" t="s">
        <v>7158</v>
      </c>
      <c r="E3043" s="54" t="s">
        <v>7159</v>
      </c>
      <c r="F3043" s="54" t="s">
        <v>1121</v>
      </c>
      <c r="G3043" s="54">
        <v>43</v>
      </c>
      <c r="H3043" s="54">
        <v>0</v>
      </c>
      <c r="I3043" s="54" t="s">
        <v>43</v>
      </c>
      <c r="J3043" s="54" t="s">
        <v>60</v>
      </c>
    </row>
    <row r="3044" spans="1:10" ht="12.75" customHeight="1" x14ac:dyDescent="0.35">
      <c r="A3044" s="428" t="s">
        <v>1073</v>
      </c>
      <c r="B3044" s="429">
        <v>9</v>
      </c>
      <c r="C3044" s="428" t="s">
        <v>1072</v>
      </c>
      <c r="D3044" s="428" t="s">
        <v>7160</v>
      </c>
      <c r="E3044" s="54" t="s">
        <v>7161</v>
      </c>
      <c r="F3044" s="54" t="s">
        <v>1121</v>
      </c>
      <c r="G3044" s="54">
        <v>36</v>
      </c>
      <c r="H3044" s="54">
        <v>0</v>
      </c>
      <c r="I3044" s="54" t="s">
        <v>43</v>
      </c>
      <c r="J3044" s="54" t="s">
        <v>60</v>
      </c>
    </row>
    <row r="3045" spans="1:10" ht="12.75" customHeight="1" x14ac:dyDescent="0.35">
      <c r="A3045" s="428" t="s">
        <v>1073</v>
      </c>
      <c r="B3045" s="429">
        <v>10</v>
      </c>
      <c r="C3045" s="428" t="s">
        <v>1072</v>
      </c>
      <c r="D3045" s="428" t="s">
        <v>7162</v>
      </c>
      <c r="E3045" s="54" t="s">
        <v>7163</v>
      </c>
      <c r="F3045" s="54" t="s">
        <v>1121</v>
      </c>
      <c r="G3045" s="54">
        <v>45</v>
      </c>
      <c r="H3045" s="54">
        <v>0</v>
      </c>
      <c r="I3045" s="54" t="s">
        <v>43</v>
      </c>
      <c r="J3045" s="54" t="s">
        <v>60</v>
      </c>
    </row>
    <row r="3046" spans="1:10" ht="12.75" customHeight="1" x14ac:dyDescent="0.35">
      <c r="A3046" s="428" t="s">
        <v>1073</v>
      </c>
      <c r="B3046" s="429">
        <v>11</v>
      </c>
      <c r="C3046" s="428" t="s">
        <v>1072</v>
      </c>
      <c r="D3046" s="428" t="s">
        <v>7164</v>
      </c>
      <c r="E3046" s="54" t="s">
        <v>7165</v>
      </c>
      <c r="F3046" s="54" t="s">
        <v>1121</v>
      </c>
      <c r="G3046" s="54">
        <v>45</v>
      </c>
      <c r="H3046" s="54">
        <v>0</v>
      </c>
      <c r="I3046" s="54" t="s">
        <v>43</v>
      </c>
      <c r="J3046" s="54" t="s">
        <v>60</v>
      </c>
    </row>
    <row r="3047" spans="1:10" ht="12.75" customHeight="1" x14ac:dyDescent="0.35">
      <c r="A3047" s="428" t="s">
        <v>1073</v>
      </c>
      <c r="B3047" s="429">
        <v>12</v>
      </c>
      <c r="C3047" s="428" t="s">
        <v>1072</v>
      </c>
      <c r="D3047" s="428" t="s">
        <v>7166</v>
      </c>
      <c r="E3047" s="54" t="s">
        <v>7167</v>
      </c>
      <c r="F3047" s="54" t="s">
        <v>1121</v>
      </c>
      <c r="G3047" s="54">
        <v>12</v>
      </c>
      <c r="H3047" s="54">
        <v>31</v>
      </c>
      <c r="I3047" s="54" t="s">
        <v>43</v>
      </c>
      <c r="J3047" s="54" t="s">
        <v>60</v>
      </c>
    </row>
    <row r="3048" spans="1:10" ht="12.75" customHeight="1" x14ac:dyDescent="0.35">
      <c r="A3048" s="428"/>
      <c r="B3048" s="429"/>
      <c r="C3048" s="428"/>
      <c r="D3048" s="428"/>
      <c r="I3048" s="54"/>
    </row>
    <row r="3049" spans="1:10" ht="12.75" customHeight="1" x14ac:dyDescent="0.35">
      <c r="A3049" s="428"/>
      <c r="B3049" s="429"/>
      <c r="C3049" s="428"/>
      <c r="D3049" s="428"/>
      <c r="I3049" s="54"/>
    </row>
    <row r="3050" spans="1:10" ht="12.75" customHeight="1" x14ac:dyDescent="0.35">
      <c r="A3050" s="428"/>
      <c r="B3050" s="429"/>
      <c r="C3050" s="428"/>
      <c r="D3050" s="428"/>
      <c r="I3050" s="54"/>
    </row>
    <row r="3051" spans="1:10" ht="12.75" customHeight="1" x14ac:dyDescent="0.35">
      <c r="A3051" s="428"/>
      <c r="B3051" s="429"/>
      <c r="C3051" s="428"/>
      <c r="D3051" s="428"/>
      <c r="I3051" s="54"/>
    </row>
    <row r="3052" spans="1:10" ht="12.75" customHeight="1" x14ac:dyDescent="0.35">
      <c r="A3052" s="428"/>
      <c r="B3052" s="429"/>
      <c r="C3052" s="428"/>
      <c r="D3052" s="428"/>
      <c r="I3052" s="54"/>
    </row>
    <row r="3053" spans="1:10" ht="12.75" customHeight="1" x14ac:dyDescent="0.35">
      <c r="A3053" s="428"/>
      <c r="B3053" s="429"/>
      <c r="C3053" s="428"/>
      <c r="D3053" s="428"/>
      <c r="I3053" s="54"/>
    </row>
    <row r="3054" spans="1:10" ht="12.75" customHeight="1" x14ac:dyDescent="0.35">
      <c r="A3054" s="428"/>
      <c r="B3054" s="429"/>
      <c r="C3054" s="428"/>
      <c r="D3054" s="428"/>
      <c r="I3054" s="54"/>
    </row>
    <row r="3055" spans="1:10" ht="12.75" customHeight="1" x14ac:dyDescent="0.35">
      <c r="A3055" s="428"/>
      <c r="B3055" s="429"/>
      <c r="C3055" s="428"/>
      <c r="D3055" s="428"/>
      <c r="I3055" s="54"/>
    </row>
    <row r="3056" spans="1:10" ht="12.75" customHeight="1" x14ac:dyDescent="0.35">
      <c r="A3056" s="428"/>
      <c r="B3056" s="429"/>
      <c r="C3056" s="428"/>
      <c r="D3056" s="428"/>
      <c r="I3056" s="54"/>
    </row>
    <row r="3057" spans="1:9" ht="12.75" customHeight="1" x14ac:dyDescent="0.35">
      <c r="A3057" s="428"/>
      <c r="B3057" s="429"/>
      <c r="C3057" s="428"/>
      <c r="D3057" s="428"/>
      <c r="I3057" s="54"/>
    </row>
    <row r="3058" spans="1:9" ht="12.75" customHeight="1" x14ac:dyDescent="0.35">
      <c r="A3058" s="428"/>
      <c r="B3058" s="429"/>
      <c r="C3058" s="428"/>
      <c r="D3058" s="428"/>
      <c r="I3058" s="54"/>
    </row>
    <row r="3059" spans="1:9" ht="12.75" customHeight="1" x14ac:dyDescent="0.35">
      <c r="A3059" s="428"/>
      <c r="B3059" s="429"/>
      <c r="C3059" s="428"/>
      <c r="D3059" s="428"/>
      <c r="I3059" s="54"/>
    </row>
    <row r="3060" spans="1:9" ht="12.75" customHeight="1" x14ac:dyDescent="0.35">
      <c r="A3060" s="428"/>
      <c r="B3060" s="429"/>
      <c r="C3060" s="428"/>
      <c r="D3060" s="428"/>
      <c r="I3060" s="54"/>
    </row>
    <row r="3061" spans="1:9" ht="12.75" customHeight="1" x14ac:dyDescent="0.35">
      <c r="A3061" s="428"/>
      <c r="B3061" s="429"/>
      <c r="C3061" s="428"/>
      <c r="D3061" s="428"/>
      <c r="I3061" s="54"/>
    </row>
    <row r="3062" spans="1:9" ht="12.75" customHeight="1" x14ac:dyDescent="0.35">
      <c r="A3062" s="428"/>
      <c r="B3062" s="429"/>
      <c r="C3062" s="428"/>
      <c r="D3062" s="428"/>
      <c r="I3062" s="54"/>
    </row>
    <row r="3063" spans="1:9" ht="12.75" customHeight="1" x14ac:dyDescent="0.35">
      <c r="A3063" s="428"/>
      <c r="B3063" s="429"/>
      <c r="C3063" s="428"/>
      <c r="D3063" s="428"/>
      <c r="I3063" s="54"/>
    </row>
    <row r="3064" spans="1:9" ht="12.75" customHeight="1" x14ac:dyDescent="0.35">
      <c r="A3064" s="428"/>
      <c r="B3064" s="429"/>
      <c r="C3064" s="428"/>
      <c r="D3064" s="428"/>
      <c r="I3064" s="54"/>
    </row>
    <row r="3065" spans="1:9" ht="12.75" customHeight="1" x14ac:dyDescent="0.35">
      <c r="A3065" s="428"/>
      <c r="B3065" s="429"/>
      <c r="C3065" s="428"/>
      <c r="D3065" s="428"/>
      <c r="I3065" s="54"/>
    </row>
    <row r="3066" spans="1:9" ht="12.75" customHeight="1" x14ac:dyDescent="0.35">
      <c r="A3066" s="428"/>
      <c r="B3066" s="429"/>
      <c r="C3066" s="428"/>
      <c r="D3066" s="428"/>
      <c r="I3066" s="54"/>
    </row>
    <row r="3067" spans="1:9" ht="12.75" customHeight="1" x14ac:dyDescent="0.35">
      <c r="A3067" s="428"/>
      <c r="B3067" s="429"/>
      <c r="C3067" s="428"/>
      <c r="D3067" s="428"/>
      <c r="I3067" s="54"/>
    </row>
    <row r="3068" spans="1:9" ht="12.75" customHeight="1" x14ac:dyDescent="0.35">
      <c r="A3068" s="428"/>
      <c r="B3068" s="429"/>
      <c r="C3068" s="428"/>
      <c r="D3068" s="428"/>
      <c r="I3068" s="54"/>
    </row>
    <row r="3069" spans="1:9" ht="12.75" customHeight="1" x14ac:dyDescent="0.35">
      <c r="A3069" s="428"/>
      <c r="B3069" s="429"/>
      <c r="C3069" s="428"/>
      <c r="D3069" s="428"/>
      <c r="I3069" s="54"/>
    </row>
    <row r="3070" spans="1:9" ht="12.75" customHeight="1" x14ac:dyDescent="0.35">
      <c r="A3070" s="428"/>
      <c r="B3070" s="429"/>
      <c r="C3070" s="428"/>
      <c r="D3070" s="428"/>
      <c r="I3070" s="54"/>
    </row>
    <row r="3071" spans="1:9" ht="12.75" customHeight="1" x14ac:dyDescent="0.35">
      <c r="A3071" s="428"/>
      <c r="B3071" s="429"/>
      <c r="C3071" s="428"/>
      <c r="D3071" s="428"/>
      <c r="I3071" s="54"/>
    </row>
    <row r="3072" spans="1:9" ht="12.75" customHeight="1" x14ac:dyDescent="0.35">
      <c r="A3072" s="428"/>
      <c r="B3072" s="429"/>
      <c r="C3072" s="428"/>
      <c r="D3072" s="428"/>
      <c r="I3072" s="54"/>
    </row>
    <row r="3073" spans="1:9" ht="12.75" customHeight="1" x14ac:dyDescent="0.35">
      <c r="A3073" s="428"/>
      <c r="B3073" s="429"/>
      <c r="C3073" s="428"/>
      <c r="D3073" s="428"/>
      <c r="I3073" s="54"/>
    </row>
    <row r="3074" spans="1:9" ht="12.75" customHeight="1" x14ac:dyDescent="0.35">
      <c r="A3074" s="428"/>
      <c r="B3074" s="429"/>
      <c r="C3074" s="428"/>
      <c r="D3074" s="428"/>
      <c r="I3074" s="54"/>
    </row>
    <row r="3075" spans="1:9" ht="12.75" customHeight="1" x14ac:dyDescent="0.35">
      <c r="A3075" s="428"/>
      <c r="B3075" s="429"/>
      <c r="C3075" s="428"/>
      <c r="D3075" s="428"/>
      <c r="I3075" s="54"/>
    </row>
    <row r="3076" spans="1:9" ht="12.75" customHeight="1" x14ac:dyDescent="0.35">
      <c r="A3076" s="428"/>
      <c r="B3076" s="429"/>
      <c r="C3076" s="428"/>
      <c r="D3076" s="428"/>
      <c r="I3076" s="54"/>
    </row>
    <row r="3077" spans="1:9" ht="12.75" customHeight="1" x14ac:dyDescent="0.35">
      <c r="A3077" s="428"/>
      <c r="B3077" s="429"/>
      <c r="C3077" s="428"/>
      <c r="D3077" s="428"/>
      <c r="I3077" s="54"/>
    </row>
    <row r="3078" spans="1:9" ht="12.75" customHeight="1" x14ac:dyDescent="0.35">
      <c r="A3078" s="428"/>
      <c r="B3078" s="429"/>
      <c r="C3078" s="428"/>
      <c r="D3078" s="428"/>
      <c r="I3078" s="54"/>
    </row>
    <row r="3079" spans="1:9" ht="12.75" customHeight="1" x14ac:dyDescent="0.35">
      <c r="A3079" s="428"/>
      <c r="B3079" s="429"/>
      <c r="C3079" s="428"/>
      <c r="D3079" s="428"/>
      <c r="I3079" s="54"/>
    </row>
    <row r="3080" spans="1:9" ht="12.75" customHeight="1" x14ac:dyDescent="0.35">
      <c r="A3080" s="428"/>
      <c r="B3080" s="429"/>
      <c r="C3080" s="428"/>
      <c r="D3080" s="428"/>
      <c r="I3080" s="54"/>
    </row>
    <row r="3081" spans="1:9" ht="12.75" customHeight="1" x14ac:dyDescent="0.35">
      <c r="A3081" s="428"/>
      <c r="B3081" s="429"/>
      <c r="C3081" s="428"/>
      <c r="D3081" s="428"/>
      <c r="I3081" s="54"/>
    </row>
    <row r="3082" spans="1:9" ht="12.75" customHeight="1" x14ac:dyDescent="0.35">
      <c r="A3082" s="428"/>
      <c r="B3082" s="429"/>
      <c r="C3082" s="428"/>
      <c r="D3082" s="428"/>
      <c r="I3082" s="54"/>
    </row>
    <row r="3083" spans="1:9" ht="12.75" customHeight="1" x14ac:dyDescent="0.35">
      <c r="A3083" s="428"/>
      <c r="B3083" s="429"/>
      <c r="C3083" s="428"/>
      <c r="D3083" s="428"/>
      <c r="I3083" s="54"/>
    </row>
    <row r="3084" spans="1:9" ht="12.75" customHeight="1" x14ac:dyDescent="0.35">
      <c r="A3084" s="428"/>
      <c r="B3084" s="429"/>
      <c r="C3084" s="428"/>
      <c r="D3084" s="428"/>
      <c r="I3084" s="54"/>
    </row>
    <row r="3085" spans="1:9" ht="12.75" customHeight="1" x14ac:dyDescent="0.35">
      <c r="A3085" s="428"/>
      <c r="B3085" s="429"/>
      <c r="C3085" s="428"/>
      <c r="D3085" s="428"/>
      <c r="I3085" s="54"/>
    </row>
    <row r="3086" spans="1:9" ht="12.75" customHeight="1" x14ac:dyDescent="0.35">
      <c r="A3086" s="428"/>
      <c r="B3086" s="429"/>
      <c r="C3086" s="428"/>
      <c r="D3086" s="428"/>
      <c r="I3086" s="54"/>
    </row>
    <row r="3087" spans="1:9" ht="12.75" customHeight="1" x14ac:dyDescent="0.35">
      <c r="A3087" s="428"/>
      <c r="B3087" s="429"/>
      <c r="C3087" s="428"/>
      <c r="D3087" s="428"/>
      <c r="I3087" s="54"/>
    </row>
    <row r="3088" spans="1:9" ht="12.75" customHeight="1" x14ac:dyDescent="0.35">
      <c r="A3088" s="428"/>
      <c r="B3088" s="429"/>
      <c r="C3088" s="428"/>
      <c r="D3088" s="428"/>
      <c r="I3088" s="54"/>
    </row>
    <row r="3089" spans="1:9" ht="12.75" customHeight="1" x14ac:dyDescent="0.35">
      <c r="A3089" s="428"/>
      <c r="B3089" s="429"/>
      <c r="C3089" s="428"/>
      <c r="D3089" s="428"/>
      <c r="I3089" s="54"/>
    </row>
    <row r="3090" spans="1:9" ht="12.75" customHeight="1" x14ac:dyDescent="0.35">
      <c r="A3090" s="428"/>
      <c r="B3090" s="429"/>
      <c r="C3090" s="428"/>
      <c r="D3090" s="428"/>
      <c r="I3090" s="54"/>
    </row>
    <row r="3091" spans="1:9" ht="12.75" customHeight="1" x14ac:dyDescent="0.35">
      <c r="A3091" s="428"/>
      <c r="B3091" s="429"/>
      <c r="C3091" s="428"/>
      <c r="D3091" s="428"/>
      <c r="I3091" s="54"/>
    </row>
    <row r="3092" spans="1:9" ht="12.75" customHeight="1" x14ac:dyDescent="0.35">
      <c r="A3092" s="428"/>
      <c r="B3092" s="429"/>
      <c r="C3092" s="428"/>
      <c r="D3092" s="428"/>
      <c r="I3092" s="54"/>
    </row>
    <row r="3093" spans="1:9" ht="12.75" customHeight="1" x14ac:dyDescent="0.35">
      <c r="A3093" s="428"/>
      <c r="B3093" s="429"/>
      <c r="C3093" s="428"/>
      <c r="D3093" s="428"/>
      <c r="I3093" s="54"/>
    </row>
    <row r="3094" spans="1:9" ht="12.75" customHeight="1" x14ac:dyDescent="0.35">
      <c r="A3094" s="428"/>
      <c r="B3094" s="429"/>
      <c r="C3094" s="428"/>
      <c r="D3094" s="428"/>
      <c r="I3094" s="54"/>
    </row>
    <row r="3095" spans="1:9" ht="12.75" customHeight="1" x14ac:dyDescent="0.35">
      <c r="A3095" s="428"/>
      <c r="B3095" s="429"/>
      <c r="C3095" s="428"/>
      <c r="D3095" s="428"/>
      <c r="I3095" s="54"/>
    </row>
    <row r="3096" spans="1:9" ht="12.75" customHeight="1" x14ac:dyDescent="0.35">
      <c r="A3096" s="428"/>
      <c r="B3096" s="429"/>
      <c r="C3096" s="428"/>
      <c r="D3096" s="428"/>
      <c r="I3096" s="54"/>
    </row>
    <row r="3097" spans="1:9" ht="12.75" customHeight="1" x14ac:dyDescent="0.35">
      <c r="A3097" s="428"/>
      <c r="B3097" s="429"/>
      <c r="C3097" s="428"/>
      <c r="D3097" s="428"/>
      <c r="I3097" s="54"/>
    </row>
    <row r="3098" spans="1:9" ht="12.75" customHeight="1" x14ac:dyDescent="0.35">
      <c r="A3098" s="428"/>
      <c r="B3098" s="429"/>
      <c r="C3098" s="428"/>
      <c r="D3098" s="428"/>
      <c r="I3098" s="54"/>
    </row>
    <row r="3099" spans="1:9" ht="12.75" customHeight="1" x14ac:dyDescent="0.35">
      <c r="A3099" s="428"/>
      <c r="B3099" s="429"/>
      <c r="C3099" s="428"/>
      <c r="D3099" s="428"/>
      <c r="I3099" s="54"/>
    </row>
    <row r="3100" spans="1:9" ht="12.75" customHeight="1" x14ac:dyDescent="0.35">
      <c r="A3100" s="428"/>
      <c r="B3100" s="429"/>
      <c r="C3100" s="428"/>
      <c r="D3100" s="428"/>
      <c r="I3100" s="54"/>
    </row>
    <row r="3101" spans="1:9" ht="12.75" customHeight="1" x14ac:dyDescent="0.35">
      <c r="A3101" s="428"/>
      <c r="B3101" s="429"/>
      <c r="C3101" s="428"/>
      <c r="D3101" s="428"/>
      <c r="I3101" s="54"/>
    </row>
    <row r="3102" spans="1:9" ht="12.75" customHeight="1" x14ac:dyDescent="0.35">
      <c r="A3102" s="428"/>
      <c r="B3102" s="429"/>
      <c r="C3102" s="428"/>
      <c r="D3102" s="428"/>
      <c r="I3102" s="54"/>
    </row>
    <row r="3103" spans="1:9" ht="12.75" customHeight="1" x14ac:dyDescent="0.35">
      <c r="A3103" s="428"/>
      <c r="B3103" s="429"/>
      <c r="C3103" s="428"/>
      <c r="D3103" s="428"/>
      <c r="I3103" s="54"/>
    </row>
    <row r="3104" spans="1:9" ht="12.75" customHeight="1" x14ac:dyDescent="0.35">
      <c r="A3104" s="428"/>
      <c r="B3104" s="429"/>
      <c r="C3104" s="428"/>
      <c r="D3104" s="428"/>
      <c r="I3104" s="54"/>
    </row>
    <row r="3105" spans="1:9" ht="12.75" customHeight="1" x14ac:dyDescent="0.35">
      <c r="A3105" s="428"/>
      <c r="B3105" s="429"/>
      <c r="C3105" s="428"/>
      <c r="D3105" s="428"/>
      <c r="I3105" s="54"/>
    </row>
    <row r="3106" spans="1:9" ht="12.75" customHeight="1" x14ac:dyDescent="0.35">
      <c r="A3106" s="428"/>
      <c r="B3106" s="429"/>
      <c r="C3106" s="428"/>
      <c r="D3106" s="428"/>
      <c r="I3106" s="54"/>
    </row>
    <row r="3107" spans="1:9" ht="12.75" customHeight="1" x14ac:dyDescent="0.35">
      <c r="A3107" s="428"/>
      <c r="B3107" s="429"/>
      <c r="C3107" s="428"/>
      <c r="D3107" s="428"/>
      <c r="I3107" s="54"/>
    </row>
    <row r="3108" spans="1:9" ht="12.75" customHeight="1" x14ac:dyDescent="0.35">
      <c r="A3108" s="428"/>
      <c r="B3108" s="429"/>
      <c r="C3108" s="428"/>
      <c r="D3108" s="428"/>
      <c r="I3108" s="54"/>
    </row>
    <row r="3109" spans="1:9" ht="12.75" customHeight="1" x14ac:dyDescent="0.35">
      <c r="A3109" s="428"/>
      <c r="B3109" s="429"/>
      <c r="C3109" s="428"/>
      <c r="D3109" s="428"/>
      <c r="I3109" s="54"/>
    </row>
    <row r="3110" spans="1:9" ht="12.75" customHeight="1" x14ac:dyDescent="0.35">
      <c r="A3110" s="428"/>
      <c r="B3110" s="429"/>
      <c r="C3110" s="428"/>
      <c r="D3110" s="428"/>
      <c r="I3110" s="54"/>
    </row>
    <row r="3111" spans="1:9" ht="12.75" customHeight="1" x14ac:dyDescent="0.35">
      <c r="A3111" s="428"/>
      <c r="B3111" s="429"/>
      <c r="C3111" s="428"/>
      <c r="D3111" s="428"/>
      <c r="I3111" s="54"/>
    </row>
    <row r="3112" spans="1:9" ht="12.75" customHeight="1" x14ac:dyDescent="0.35">
      <c r="A3112" s="428"/>
      <c r="B3112" s="429"/>
      <c r="C3112" s="428"/>
      <c r="D3112" s="428"/>
      <c r="I3112" s="54"/>
    </row>
    <row r="3113" spans="1:9" ht="12.75" customHeight="1" x14ac:dyDescent="0.35">
      <c r="A3113" s="428"/>
      <c r="B3113" s="429"/>
      <c r="C3113" s="428"/>
      <c r="D3113" s="428"/>
      <c r="I3113" s="54"/>
    </row>
    <row r="3114" spans="1:9" ht="12.75" customHeight="1" x14ac:dyDescent="0.35">
      <c r="A3114" s="428"/>
      <c r="B3114" s="429"/>
      <c r="C3114" s="428"/>
      <c r="D3114" s="428"/>
      <c r="I3114" s="54"/>
    </row>
    <row r="3115" spans="1:9" ht="12.75" customHeight="1" x14ac:dyDescent="0.35">
      <c r="A3115" s="428"/>
      <c r="B3115" s="429"/>
      <c r="C3115" s="428"/>
      <c r="D3115" s="428"/>
      <c r="I3115" s="54"/>
    </row>
    <row r="3116" spans="1:9" ht="12.75" customHeight="1" x14ac:dyDescent="0.35">
      <c r="A3116" s="428"/>
      <c r="B3116" s="429"/>
      <c r="C3116" s="428"/>
      <c r="D3116" s="428"/>
      <c r="I3116" s="54"/>
    </row>
    <row r="3117" spans="1:9" ht="12.75" customHeight="1" x14ac:dyDescent="0.35">
      <c r="A3117" s="428"/>
      <c r="B3117" s="429"/>
      <c r="C3117" s="428"/>
      <c r="D3117" s="428"/>
      <c r="I3117" s="54"/>
    </row>
    <row r="3118" spans="1:9" ht="12.75" customHeight="1" x14ac:dyDescent="0.35">
      <c r="A3118" s="428"/>
      <c r="B3118" s="429"/>
      <c r="C3118" s="428"/>
      <c r="D3118" s="428"/>
      <c r="I3118" s="54"/>
    </row>
    <row r="3119" spans="1:9" ht="12.75" customHeight="1" x14ac:dyDescent="0.35">
      <c r="A3119" s="428"/>
      <c r="B3119" s="429"/>
      <c r="C3119" s="428"/>
      <c r="D3119" s="428"/>
      <c r="I3119" s="54"/>
    </row>
    <row r="3120" spans="1:9" ht="12.75" customHeight="1" x14ac:dyDescent="0.35">
      <c r="A3120" s="428"/>
      <c r="B3120" s="429"/>
      <c r="C3120" s="428"/>
      <c r="D3120" s="428"/>
      <c r="I3120" s="54"/>
    </row>
    <row r="3121" spans="1:9" ht="12.75" customHeight="1" x14ac:dyDescent="0.35">
      <c r="A3121" s="428"/>
      <c r="B3121" s="429"/>
      <c r="C3121" s="428"/>
      <c r="D3121" s="428"/>
      <c r="I3121" s="54"/>
    </row>
    <row r="3122" spans="1:9" ht="12.75" customHeight="1" x14ac:dyDescent="0.35">
      <c r="A3122" s="428"/>
      <c r="B3122" s="429"/>
      <c r="C3122" s="428"/>
      <c r="D3122" s="428"/>
      <c r="I3122" s="54"/>
    </row>
    <row r="3123" spans="1:9" ht="12.75" customHeight="1" x14ac:dyDescent="0.35">
      <c r="A3123" s="428"/>
      <c r="B3123" s="429"/>
      <c r="C3123" s="428"/>
      <c r="D3123" s="428"/>
      <c r="I3123" s="54"/>
    </row>
    <row r="3124" spans="1:9" ht="12.75" customHeight="1" x14ac:dyDescent="0.35">
      <c r="A3124" s="428"/>
      <c r="B3124" s="429"/>
      <c r="C3124" s="428"/>
      <c r="D3124" s="428"/>
      <c r="I3124" s="54"/>
    </row>
    <row r="3125" spans="1:9" ht="12.75" customHeight="1" x14ac:dyDescent="0.35">
      <c r="A3125" s="428"/>
      <c r="B3125" s="429"/>
      <c r="C3125" s="428"/>
      <c r="D3125" s="428"/>
      <c r="I3125" s="54"/>
    </row>
    <row r="3126" spans="1:9" ht="12.75" customHeight="1" x14ac:dyDescent="0.35">
      <c r="A3126" s="428"/>
      <c r="B3126" s="429"/>
      <c r="C3126" s="428"/>
      <c r="D3126" s="428"/>
      <c r="I3126" s="54"/>
    </row>
    <row r="3127" spans="1:9" ht="12.75" customHeight="1" x14ac:dyDescent="0.35">
      <c r="A3127" s="428"/>
      <c r="B3127" s="429"/>
      <c r="C3127" s="428"/>
      <c r="D3127" s="428"/>
      <c r="I3127" s="54"/>
    </row>
    <row r="3128" spans="1:9" ht="12.75" customHeight="1" x14ac:dyDescent="0.35">
      <c r="A3128" s="428"/>
      <c r="B3128" s="429"/>
      <c r="C3128" s="428"/>
      <c r="D3128" s="428"/>
      <c r="I3128" s="54"/>
    </row>
    <row r="3129" spans="1:9" ht="12.75" customHeight="1" x14ac:dyDescent="0.35">
      <c r="A3129" s="428"/>
      <c r="B3129" s="429"/>
      <c r="C3129" s="428"/>
      <c r="D3129" s="428"/>
      <c r="I3129" s="54"/>
    </row>
    <row r="3130" spans="1:9" ht="12.75" customHeight="1" x14ac:dyDescent="0.35">
      <c r="A3130" s="428"/>
      <c r="B3130" s="429"/>
      <c r="C3130" s="428"/>
      <c r="D3130" s="428"/>
      <c r="I3130" s="54"/>
    </row>
    <row r="3131" spans="1:9" ht="12.75" customHeight="1" x14ac:dyDescent="0.35">
      <c r="A3131" s="428"/>
      <c r="B3131" s="429"/>
      <c r="C3131" s="428"/>
      <c r="D3131" s="428"/>
      <c r="I3131" s="54"/>
    </row>
    <row r="3132" spans="1:9" ht="12.75" customHeight="1" x14ac:dyDescent="0.35">
      <c r="A3132" s="428"/>
      <c r="B3132" s="429"/>
      <c r="C3132" s="428"/>
      <c r="D3132" s="428"/>
      <c r="I3132" s="54"/>
    </row>
    <row r="3133" spans="1:9" ht="12.75" customHeight="1" x14ac:dyDescent="0.35">
      <c r="A3133" s="428"/>
      <c r="B3133" s="429"/>
      <c r="C3133" s="428"/>
      <c r="D3133" s="428"/>
      <c r="I3133" s="54"/>
    </row>
    <row r="3134" spans="1:9" ht="12.75" customHeight="1" x14ac:dyDescent="0.35">
      <c r="A3134" s="428"/>
      <c r="B3134" s="429"/>
      <c r="C3134" s="428"/>
      <c r="D3134" s="428"/>
      <c r="I3134" s="54"/>
    </row>
    <row r="3135" spans="1:9" ht="12.75" customHeight="1" x14ac:dyDescent="0.35">
      <c r="A3135" s="428"/>
      <c r="B3135" s="429"/>
      <c r="C3135" s="428"/>
      <c r="D3135" s="428"/>
      <c r="I3135" s="54"/>
    </row>
    <row r="3136" spans="1:9" ht="12.75" customHeight="1" x14ac:dyDescent="0.35">
      <c r="A3136" s="428"/>
      <c r="B3136" s="429"/>
      <c r="C3136" s="428"/>
      <c r="D3136" s="428"/>
      <c r="I3136" s="54"/>
    </row>
    <row r="3137" spans="1:9" ht="12.75" customHeight="1" x14ac:dyDescent="0.35">
      <c r="A3137" s="428"/>
      <c r="B3137" s="429"/>
      <c r="C3137" s="428"/>
      <c r="D3137" s="428"/>
      <c r="I3137" s="54"/>
    </row>
    <row r="3138" spans="1:9" ht="12.75" customHeight="1" x14ac:dyDescent="0.35">
      <c r="A3138" s="428"/>
      <c r="B3138" s="429"/>
      <c r="C3138" s="428"/>
      <c r="D3138" s="428"/>
      <c r="I3138" s="54"/>
    </row>
    <row r="3139" spans="1:9" ht="12.75" customHeight="1" x14ac:dyDescent="0.35">
      <c r="A3139" s="428"/>
      <c r="B3139" s="429"/>
      <c r="C3139" s="428"/>
      <c r="D3139" s="428"/>
      <c r="I3139" s="54"/>
    </row>
    <row r="3140" spans="1:9" ht="12.75" customHeight="1" x14ac:dyDescent="0.35">
      <c r="A3140" s="428"/>
      <c r="B3140" s="429"/>
      <c r="C3140" s="428"/>
      <c r="D3140" s="428"/>
      <c r="I3140" s="54"/>
    </row>
    <row r="3141" spans="1:9" ht="12.75" customHeight="1" x14ac:dyDescent="0.35">
      <c r="A3141" s="428"/>
      <c r="B3141" s="429"/>
      <c r="C3141" s="428"/>
      <c r="D3141" s="428"/>
      <c r="I3141" s="54"/>
    </row>
    <row r="3142" spans="1:9" ht="12.75" customHeight="1" x14ac:dyDescent="0.35">
      <c r="A3142" s="428"/>
      <c r="B3142" s="429"/>
      <c r="C3142" s="428"/>
      <c r="D3142" s="428"/>
      <c r="I3142" s="54"/>
    </row>
    <row r="3143" spans="1:9" ht="12.75" customHeight="1" x14ac:dyDescent="0.35">
      <c r="A3143" s="428"/>
      <c r="B3143" s="429"/>
      <c r="C3143" s="428"/>
      <c r="D3143" s="428"/>
      <c r="I3143" s="54"/>
    </row>
    <row r="3144" spans="1:9" ht="12.75" customHeight="1" x14ac:dyDescent="0.35">
      <c r="A3144" s="428"/>
      <c r="B3144" s="429"/>
      <c r="C3144" s="428"/>
      <c r="D3144" s="428"/>
      <c r="I3144" s="54"/>
    </row>
    <row r="3145" spans="1:9" ht="12.75" customHeight="1" x14ac:dyDescent="0.35">
      <c r="A3145" s="428"/>
      <c r="B3145" s="429"/>
      <c r="C3145" s="428"/>
      <c r="D3145" s="428"/>
      <c r="I3145" s="54"/>
    </row>
    <row r="3146" spans="1:9" ht="12.75" customHeight="1" x14ac:dyDescent="0.35">
      <c r="A3146" s="428"/>
      <c r="B3146" s="429"/>
      <c r="C3146" s="428"/>
      <c r="D3146" s="428"/>
      <c r="I3146" s="54"/>
    </row>
    <row r="3147" spans="1:9" ht="12.75" customHeight="1" x14ac:dyDescent="0.35">
      <c r="A3147" s="428"/>
      <c r="B3147" s="429"/>
      <c r="C3147" s="428"/>
      <c r="D3147" s="428"/>
      <c r="I3147" s="54"/>
    </row>
    <row r="3148" spans="1:9" ht="12.75" customHeight="1" x14ac:dyDescent="0.35">
      <c r="A3148" s="428"/>
      <c r="B3148" s="429"/>
      <c r="C3148" s="428"/>
      <c r="D3148" s="428"/>
      <c r="I3148" s="54"/>
    </row>
    <row r="3149" spans="1:9" ht="12.75" customHeight="1" x14ac:dyDescent="0.35">
      <c r="A3149" s="428"/>
      <c r="B3149" s="429"/>
      <c r="C3149" s="428"/>
      <c r="D3149" s="428"/>
      <c r="I3149" s="54"/>
    </row>
    <row r="3150" spans="1:9" ht="12.75" customHeight="1" x14ac:dyDescent="0.35">
      <c r="A3150" s="428"/>
      <c r="B3150" s="429"/>
      <c r="C3150" s="428"/>
      <c r="D3150" s="428"/>
      <c r="I3150" s="54"/>
    </row>
    <row r="3151" spans="1:9" ht="12.75" customHeight="1" x14ac:dyDescent="0.35">
      <c r="A3151" s="428"/>
      <c r="B3151" s="429"/>
      <c r="C3151" s="428"/>
      <c r="D3151" s="428"/>
      <c r="I3151" s="54"/>
    </row>
    <row r="3152" spans="1:9" ht="12.75" customHeight="1" x14ac:dyDescent="0.35">
      <c r="A3152" s="428"/>
      <c r="B3152" s="429"/>
      <c r="C3152" s="428"/>
      <c r="D3152" s="428"/>
      <c r="I3152" s="54"/>
    </row>
    <row r="3153" spans="1:9" ht="12.75" customHeight="1" x14ac:dyDescent="0.35">
      <c r="A3153" s="428"/>
      <c r="B3153" s="429"/>
      <c r="C3153" s="428"/>
      <c r="D3153" s="428"/>
      <c r="I3153" s="54"/>
    </row>
    <row r="3154" spans="1:9" ht="12.75" customHeight="1" x14ac:dyDescent="0.35">
      <c r="A3154" s="428"/>
      <c r="B3154" s="429"/>
      <c r="C3154" s="428"/>
      <c r="D3154" s="428"/>
      <c r="I3154" s="54"/>
    </row>
    <row r="3155" spans="1:9" ht="12.75" customHeight="1" x14ac:dyDescent="0.35">
      <c r="A3155" s="428"/>
      <c r="B3155" s="429"/>
      <c r="C3155" s="428"/>
      <c r="D3155" s="428"/>
      <c r="I3155" s="54"/>
    </row>
    <row r="3156" spans="1:9" ht="12.75" customHeight="1" x14ac:dyDescent="0.35">
      <c r="A3156" s="428"/>
      <c r="B3156" s="429"/>
      <c r="C3156" s="428"/>
      <c r="D3156" s="428"/>
      <c r="I3156" s="54"/>
    </row>
    <row r="3157" spans="1:9" ht="12.75" customHeight="1" x14ac:dyDescent="0.35">
      <c r="A3157" s="428"/>
      <c r="B3157" s="429"/>
      <c r="C3157" s="428"/>
      <c r="D3157" s="428"/>
      <c r="I3157" s="54"/>
    </row>
    <row r="3158" spans="1:9" ht="12.75" customHeight="1" x14ac:dyDescent="0.35">
      <c r="A3158" s="428"/>
      <c r="B3158" s="429"/>
      <c r="C3158" s="428"/>
      <c r="D3158" s="428"/>
      <c r="I3158" s="54"/>
    </row>
    <row r="3159" spans="1:9" ht="12.75" customHeight="1" x14ac:dyDescent="0.35">
      <c r="A3159" s="428"/>
      <c r="B3159" s="429"/>
      <c r="C3159" s="428"/>
      <c r="D3159" s="428"/>
      <c r="I3159" s="54"/>
    </row>
    <row r="3160" spans="1:9" ht="12.75" customHeight="1" x14ac:dyDescent="0.35">
      <c r="A3160" s="428"/>
      <c r="B3160" s="429"/>
      <c r="C3160" s="428"/>
      <c r="D3160" s="428"/>
      <c r="I3160" s="54"/>
    </row>
    <row r="3161" spans="1:9" ht="12.75" customHeight="1" x14ac:dyDescent="0.35">
      <c r="A3161" s="428"/>
      <c r="B3161" s="429"/>
      <c r="C3161" s="428"/>
      <c r="D3161" s="428"/>
      <c r="I3161" s="54"/>
    </row>
    <row r="3162" spans="1:9" ht="12.75" customHeight="1" x14ac:dyDescent="0.35">
      <c r="A3162" s="428"/>
      <c r="B3162" s="429"/>
      <c r="C3162" s="428"/>
      <c r="D3162" s="428"/>
      <c r="I3162" s="54"/>
    </row>
    <row r="3163" spans="1:9" ht="12.75" customHeight="1" x14ac:dyDescent="0.35">
      <c r="A3163" s="428"/>
      <c r="B3163" s="429"/>
      <c r="C3163" s="428"/>
      <c r="D3163" s="428"/>
      <c r="I3163" s="54"/>
    </row>
    <row r="3164" spans="1:9" ht="12.75" customHeight="1" x14ac:dyDescent="0.35">
      <c r="A3164" s="428"/>
      <c r="B3164" s="429"/>
      <c r="C3164" s="428"/>
      <c r="D3164" s="428"/>
      <c r="I3164" s="54"/>
    </row>
    <row r="3165" spans="1:9" ht="12.75" customHeight="1" x14ac:dyDescent="0.35">
      <c r="A3165" s="428"/>
      <c r="B3165" s="429"/>
      <c r="C3165" s="428"/>
      <c r="D3165" s="428"/>
      <c r="I3165" s="54"/>
    </row>
    <row r="3166" spans="1:9" ht="12.75" customHeight="1" x14ac:dyDescent="0.35">
      <c r="A3166" s="428"/>
      <c r="B3166" s="429"/>
      <c r="C3166" s="428"/>
      <c r="D3166" s="428"/>
      <c r="I3166" s="54"/>
    </row>
    <row r="3167" spans="1:9" ht="12.75" customHeight="1" x14ac:dyDescent="0.35">
      <c r="A3167" s="428"/>
      <c r="B3167" s="429"/>
      <c r="C3167" s="428"/>
      <c r="D3167" s="428"/>
      <c r="I3167" s="54"/>
    </row>
    <row r="3168" spans="1:9" ht="12.75" customHeight="1" x14ac:dyDescent="0.35">
      <c r="A3168" s="428"/>
      <c r="B3168" s="429"/>
      <c r="C3168" s="428"/>
      <c r="D3168" s="428"/>
      <c r="I3168" s="54"/>
    </row>
    <row r="3169" spans="1:9" ht="12.75" customHeight="1" x14ac:dyDescent="0.35">
      <c r="A3169" s="428"/>
      <c r="B3169" s="429"/>
      <c r="C3169" s="428"/>
      <c r="D3169" s="428"/>
      <c r="I3169" s="54"/>
    </row>
    <row r="3170" spans="1:9" ht="12.75" customHeight="1" x14ac:dyDescent="0.35">
      <c r="A3170" s="428"/>
      <c r="B3170" s="429"/>
      <c r="C3170" s="428"/>
      <c r="D3170" s="428"/>
      <c r="I3170" s="54"/>
    </row>
    <row r="3171" spans="1:9" ht="12.75" customHeight="1" x14ac:dyDescent="0.35">
      <c r="A3171" s="428"/>
      <c r="B3171" s="429"/>
      <c r="C3171" s="428"/>
      <c r="D3171" s="428"/>
      <c r="I3171" s="54"/>
    </row>
    <row r="3172" spans="1:9" ht="12.75" customHeight="1" x14ac:dyDescent="0.35">
      <c r="A3172" s="428"/>
      <c r="B3172" s="429"/>
      <c r="C3172" s="428"/>
      <c r="D3172" s="428"/>
      <c r="I3172" s="54"/>
    </row>
    <row r="3173" spans="1:9" ht="12.75" customHeight="1" x14ac:dyDescent="0.35">
      <c r="A3173" s="428"/>
      <c r="B3173" s="429"/>
      <c r="C3173" s="428"/>
      <c r="D3173" s="428"/>
      <c r="I3173" s="54"/>
    </row>
    <row r="3174" spans="1:9" ht="12.75" customHeight="1" x14ac:dyDescent="0.35">
      <c r="A3174" s="428"/>
      <c r="B3174" s="429"/>
      <c r="C3174" s="428"/>
      <c r="D3174" s="428"/>
      <c r="I3174" s="54"/>
    </row>
    <row r="3175" spans="1:9" ht="12.75" customHeight="1" x14ac:dyDescent="0.35">
      <c r="A3175" s="428"/>
      <c r="B3175" s="429"/>
      <c r="C3175" s="428"/>
      <c r="D3175" s="428"/>
      <c r="I3175" s="54"/>
    </row>
    <row r="3176" spans="1:9" ht="12.75" customHeight="1" x14ac:dyDescent="0.35">
      <c r="A3176" s="428"/>
      <c r="B3176" s="429"/>
      <c r="C3176" s="428"/>
      <c r="D3176" s="428"/>
      <c r="I3176" s="54"/>
    </row>
    <row r="3177" spans="1:9" ht="12.75" customHeight="1" x14ac:dyDescent="0.35">
      <c r="A3177" s="428"/>
      <c r="B3177" s="429"/>
      <c r="C3177" s="428"/>
      <c r="D3177" s="428"/>
      <c r="I3177" s="54"/>
    </row>
    <row r="3178" spans="1:9" ht="12.75" customHeight="1" x14ac:dyDescent="0.35">
      <c r="A3178" s="428"/>
      <c r="B3178" s="429"/>
      <c r="C3178" s="428"/>
      <c r="D3178" s="428"/>
      <c r="I3178" s="54"/>
    </row>
    <row r="3179" spans="1:9" ht="12.75" customHeight="1" x14ac:dyDescent="0.35">
      <c r="A3179" s="428"/>
      <c r="B3179" s="429"/>
      <c r="C3179" s="428"/>
      <c r="D3179" s="428"/>
      <c r="I3179" s="54"/>
    </row>
    <row r="3180" spans="1:9" ht="12.75" customHeight="1" x14ac:dyDescent="0.35">
      <c r="A3180" s="428"/>
      <c r="B3180" s="429"/>
      <c r="C3180" s="428"/>
      <c r="D3180" s="428"/>
      <c r="I3180" s="54"/>
    </row>
    <row r="3181" spans="1:9" ht="12.75" customHeight="1" x14ac:dyDescent="0.35">
      <c r="A3181" s="428"/>
      <c r="B3181" s="429"/>
      <c r="C3181" s="428"/>
      <c r="D3181" s="428"/>
      <c r="I3181" s="54"/>
    </row>
    <row r="3182" spans="1:9" ht="12.75" customHeight="1" x14ac:dyDescent="0.35">
      <c r="A3182" s="428"/>
      <c r="B3182" s="429"/>
      <c r="C3182" s="428"/>
      <c r="D3182" s="428"/>
      <c r="I3182" s="54"/>
    </row>
    <row r="3183" spans="1:9" ht="12.75" customHeight="1" x14ac:dyDescent="0.35">
      <c r="A3183" s="428"/>
      <c r="B3183" s="429"/>
      <c r="C3183" s="428"/>
      <c r="D3183" s="428"/>
      <c r="I3183" s="54"/>
    </row>
    <row r="3184" spans="1:9" ht="12.75" customHeight="1" x14ac:dyDescent="0.35">
      <c r="A3184" s="428"/>
      <c r="B3184" s="429"/>
      <c r="C3184" s="428"/>
      <c r="D3184" s="428"/>
      <c r="I3184" s="54"/>
    </row>
    <row r="3185" spans="1:9" ht="12.75" customHeight="1" x14ac:dyDescent="0.35">
      <c r="A3185" s="428"/>
      <c r="B3185" s="429"/>
      <c r="C3185" s="428"/>
      <c r="D3185" s="428"/>
      <c r="I3185" s="54"/>
    </row>
    <row r="3186" spans="1:9" ht="12.75" customHeight="1" x14ac:dyDescent="0.35">
      <c r="A3186" s="428"/>
      <c r="B3186" s="429"/>
      <c r="C3186" s="428"/>
      <c r="D3186" s="428"/>
      <c r="I3186" s="54"/>
    </row>
    <row r="3187" spans="1:9" ht="12.75" customHeight="1" x14ac:dyDescent="0.35">
      <c r="A3187" s="428"/>
      <c r="B3187" s="429"/>
      <c r="C3187" s="428"/>
      <c r="D3187" s="428"/>
      <c r="I3187" s="54"/>
    </row>
    <row r="3188" spans="1:9" ht="12.75" customHeight="1" x14ac:dyDescent="0.35">
      <c r="A3188" s="428"/>
      <c r="B3188" s="429"/>
      <c r="C3188" s="428"/>
      <c r="D3188" s="428"/>
      <c r="I3188" s="54"/>
    </row>
    <row r="3189" spans="1:9" ht="12.75" customHeight="1" x14ac:dyDescent="0.35">
      <c r="A3189" s="428"/>
      <c r="B3189" s="429"/>
      <c r="C3189" s="428"/>
      <c r="D3189" s="428"/>
      <c r="I3189" s="54"/>
    </row>
    <row r="3190" spans="1:9" ht="12.75" customHeight="1" x14ac:dyDescent="0.35">
      <c r="A3190" s="428"/>
      <c r="B3190" s="429"/>
      <c r="C3190" s="428"/>
      <c r="D3190" s="428"/>
      <c r="I3190" s="54"/>
    </row>
    <row r="3191" spans="1:9" ht="12.75" customHeight="1" x14ac:dyDescent="0.35">
      <c r="A3191" s="428"/>
      <c r="B3191" s="429"/>
      <c r="C3191" s="428"/>
      <c r="D3191" s="428"/>
      <c r="I3191" s="54"/>
    </row>
    <row r="3192" spans="1:9" ht="12.75" customHeight="1" x14ac:dyDescent="0.35">
      <c r="A3192" s="428"/>
      <c r="B3192" s="429"/>
      <c r="C3192" s="428"/>
      <c r="D3192" s="428"/>
      <c r="I3192" s="54"/>
    </row>
    <row r="3193" spans="1:9" ht="12.75" customHeight="1" x14ac:dyDescent="0.35">
      <c r="A3193" s="428"/>
      <c r="B3193" s="429"/>
      <c r="C3193" s="428"/>
      <c r="D3193" s="428"/>
      <c r="I3193" s="54"/>
    </row>
    <row r="3194" spans="1:9" ht="12.75" customHeight="1" x14ac:dyDescent="0.35">
      <c r="A3194" s="428"/>
      <c r="B3194" s="429"/>
      <c r="C3194" s="428"/>
      <c r="D3194" s="428"/>
      <c r="I3194" s="54"/>
    </row>
    <row r="3195" spans="1:9" ht="12.75" customHeight="1" x14ac:dyDescent="0.35">
      <c r="A3195" s="428"/>
      <c r="B3195" s="429"/>
      <c r="C3195" s="428"/>
      <c r="D3195" s="428"/>
      <c r="I3195" s="54"/>
    </row>
    <row r="3196" spans="1:9" ht="12.75" customHeight="1" x14ac:dyDescent="0.35">
      <c r="A3196" s="428"/>
      <c r="B3196" s="429"/>
      <c r="C3196" s="428"/>
      <c r="D3196" s="428"/>
      <c r="I3196" s="54"/>
    </row>
    <row r="3197" spans="1:9" ht="12.75" customHeight="1" x14ac:dyDescent="0.35">
      <c r="A3197" s="428"/>
      <c r="B3197" s="429"/>
      <c r="C3197" s="428"/>
      <c r="D3197" s="428"/>
      <c r="I3197" s="54"/>
    </row>
    <row r="3198" spans="1:9" ht="12.75" customHeight="1" x14ac:dyDescent="0.35">
      <c r="A3198" s="428"/>
      <c r="B3198" s="429"/>
      <c r="C3198" s="428"/>
      <c r="D3198" s="428"/>
      <c r="I3198" s="54"/>
    </row>
    <row r="3199" spans="1:9" ht="12.75" customHeight="1" x14ac:dyDescent="0.35">
      <c r="A3199" s="428"/>
      <c r="B3199" s="429"/>
      <c r="C3199" s="428"/>
      <c r="D3199" s="428"/>
      <c r="I3199" s="54"/>
    </row>
    <row r="3200" spans="1:9" ht="12.75" customHeight="1" x14ac:dyDescent="0.35">
      <c r="A3200" s="428"/>
      <c r="B3200" s="429"/>
      <c r="C3200" s="428"/>
      <c r="D3200" s="428"/>
      <c r="I3200" s="54"/>
    </row>
    <row r="3201" spans="1:9" ht="12.75" customHeight="1" x14ac:dyDescent="0.35">
      <c r="A3201" s="428"/>
      <c r="B3201" s="429"/>
      <c r="C3201" s="428"/>
      <c r="D3201" s="428"/>
      <c r="I3201" s="54"/>
    </row>
    <row r="3202" spans="1:9" ht="12.75" customHeight="1" x14ac:dyDescent="0.35">
      <c r="A3202" s="428"/>
      <c r="B3202" s="429"/>
      <c r="C3202" s="428"/>
      <c r="D3202" s="428"/>
      <c r="I3202" s="54"/>
    </row>
    <row r="3203" spans="1:9" ht="12.75" customHeight="1" x14ac:dyDescent="0.35">
      <c r="A3203" s="428"/>
      <c r="B3203" s="429"/>
      <c r="C3203" s="428"/>
      <c r="D3203" s="428"/>
      <c r="I3203" s="54"/>
    </row>
    <row r="3204" spans="1:9" ht="12.75" customHeight="1" x14ac:dyDescent="0.35">
      <c r="A3204" s="428"/>
      <c r="B3204" s="429"/>
      <c r="C3204" s="428"/>
      <c r="D3204" s="428"/>
      <c r="I3204" s="54"/>
    </row>
    <row r="3205" spans="1:9" ht="12.75" customHeight="1" x14ac:dyDescent="0.35">
      <c r="A3205" s="428"/>
      <c r="B3205" s="429"/>
      <c r="C3205" s="428"/>
      <c r="D3205" s="428"/>
      <c r="I3205" s="54"/>
    </row>
    <row r="3206" spans="1:9" ht="12.75" customHeight="1" x14ac:dyDescent="0.35">
      <c r="A3206" s="428"/>
      <c r="B3206" s="429"/>
      <c r="C3206" s="428"/>
      <c r="D3206" s="428"/>
      <c r="I3206" s="54"/>
    </row>
    <row r="3207" spans="1:9" ht="12.75" customHeight="1" x14ac:dyDescent="0.35">
      <c r="A3207" s="428"/>
      <c r="B3207" s="429"/>
      <c r="C3207" s="428"/>
      <c r="D3207" s="428"/>
      <c r="I3207" s="54"/>
    </row>
    <row r="3208" spans="1:9" ht="12.75" customHeight="1" x14ac:dyDescent="0.35">
      <c r="A3208" s="428"/>
      <c r="B3208" s="429"/>
      <c r="C3208" s="428"/>
      <c r="D3208" s="428"/>
      <c r="I3208" s="54"/>
    </row>
    <row r="3209" spans="1:9" ht="12.75" customHeight="1" x14ac:dyDescent="0.35">
      <c r="A3209" s="428"/>
      <c r="B3209" s="429"/>
      <c r="C3209" s="428"/>
      <c r="D3209" s="428"/>
      <c r="I3209" s="54"/>
    </row>
    <row r="3210" spans="1:9" ht="12.75" customHeight="1" x14ac:dyDescent="0.35">
      <c r="A3210" s="428"/>
      <c r="B3210" s="429"/>
      <c r="C3210" s="428"/>
      <c r="D3210" s="428"/>
      <c r="I3210" s="54"/>
    </row>
    <row r="3211" spans="1:9" ht="12.75" customHeight="1" x14ac:dyDescent="0.35">
      <c r="A3211" s="428"/>
      <c r="B3211" s="429"/>
      <c r="C3211" s="428"/>
      <c r="D3211" s="428"/>
      <c r="I3211" s="54"/>
    </row>
    <row r="3212" spans="1:9" ht="12.75" customHeight="1" x14ac:dyDescent="0.35">
      <c r="A3212" s="428"/>
      <c r="B3212" s="429"/>
      <c r="C3212" s="428"/>
      <c r="D3212" s="428"/>
      <c r="I3212" s="54"/>
    </row>
    <row r="3213" spans="1:9" ht="12.75" customHeight="1" x14ac:dyDescent="0.35">
      <c r="A3213" s="428"/>
      <c r="B3213" s="429"/>
      <c r="C3213" s="428"/>
      <c r="D3213" s="428"/>
      <c r="I3213" s="54"/>
    </row>
    <row r="3214" spans="1:9" ht="12.75" customHeight="1" x14ac:dyDescent="0.35">
      <c r="A3214" s="428"/>
      <c r="B3214" s="429"/>
      <c r="C3214" s="428"/>
      <c r="D3214" s="428"/>
      <c r="I3214" s="54"/>
    </row>
    <row r="3215" spans="1:9" ht="12.75" customHeight="1" x14ac:dyDescent="0.35">
      <c r="A3215" s="428"/>
      <c r="B3215" s="429"/>
      <c r="C3215" s="428"/>
      <c r="D3215" s="428"/>
      <c r="I3215" s="54"/>
    </row>
    <row r="3216" spans="1:9" ht="12.75" customHeight="1" x14ac:dyDescent="0.35">
      <c r="A3216" s="428"/>
      <c r="B3216" s="429"/>
      <c r="C3216" s="428"/>
      <c r="D3216" s="428"/>
      <c r="I3216" s="54"/>
    </row>
    <row r="3217" spans="1:9" ht="12.75" customHeight="1" x14ac:dyDescent="0.35">
      <c r="A3217" s="428"/>
      <c r="B3217" s="429"/>
      <c r="C3217" s="428"/>
      <c r="D3217" s="428"/>
      <c r="I3217" s="54"/>
    </row>
    <row r="3218" spans="1:9" ht="12.75" customHeight="1" x14ac:dyDescent="0.35">
      <c r="A3218" s="428"/>
      <c r="B3218" s="429"/>
      <c r="C3218" s="428"/>
      <c r="D3218" s="428"/>
      <c r="I3218" s="54"/>
    </row>
    <row r="3219" spans="1:9" ht="12.75" customHeight="1" x14ac:dyDescent="0.35">
      <c r="A3219" s="428"/>
      <c r="B3219" s="429"/>
      <c r="C3219" s="428"/>
      <c r="D3219" s="428"/>
      <c r="I3219" s="54"/>
    </row>
    <row r="3220" spans="1:9" ht="12.75" customHeight="1" x14ac:dyDescent="0.35">
      <c r="A3220" s="428"/>
      <c r="B3220" s="429"/>
      <c r="C3220" s="428"/>
      <c r="D3220" s="428"/>
      <c r="I3220" s="54"/>
    </row>
    <row r="3221" spans="1:9" ht="12.75" customHeight="1" x14ac:dyDescent="0.35">
      <c r="A3221" s="428"/>
      <c r="B3221" s="429"/>
      <c r="C3221" s="428"/>
      <c r="D3221" s="428"/>
      <c r="I3221" s="54"/>
    </row>
    <row r="3222" spans="1:9" ht="12.75" customHeight="1" x14ac:dyDescent="0.35">
      <c r="A3222" s="428"/>
      <c r="B3222" s="429"/>
      <c r="C3222" s="428"/>
      <c r="D3222" s="428"/>
      <c r="I3222" s="54"/>
    </row>
    <row r="3223" spans="1:9" ht="12.75" customHeight="1" x14ac:dyDescent="0.35">
      <c r="A3223" s="428"/>
      <c r="B3223" s="429"/>
      <c r="C3223" s="428"/>
      <c r="D3223" s="428"/>
      <c r="I3223" s="54"/>
    </row>
    <row r="3224" spans="1:9" ht="12.75" customHeight="1" x14ac:dyDescent="0.35">
      <c r="A3224" s="428"/>
      <c r="B3224" s="429"/>
      <c r="C3224" s="428"/>
      <c r="D3224" s="428"/>
      <c r="I3224" s="54"/>
    </row>
    <row r="3225" spans="1:9" ht="12.75" customHeight="1" x14ac:dyDescent="0.35">
      <c r="A3225" s="428"/>
      <c r="B3225" s="429"/>
      <c r="C3225" s="428"/>
      <c r="D3225" s="428"/>
      <c r="I3225" s="54"/>
    </row>
    <row r="3226" spans="1:9" ht="12.75" customHeight="1" x14ac:dyDescent="0.35">
      <c r="A3226" s="428"/>
      <c r="B3226" s="429"/>
      <c r="C3226" s="428"/>
      <c r="D3226" s="428"/>
      <c r="I3226" s="54"/>
    </row>
    <row r="3227" spans="1:9" ht="12.75" customHeight="1" x14ac:dyDescent="0.35">
      <c r="A3227" s="428"/>
      <c r="B3227" s="429"/>
      <c r="C3227" s="428"/>
      <c r="D3227" s="428"/>
      <c r="I3227" s="54"/>
    </row>
    <row r="3228" spans="1:9" ht="12.75" customHeight="1" x14ac:dyDescent="0.35">
      <c r="A3228" s="428"/>
      <c r="B3228" s="429"/>
      <c r="C3228" s="428"/>
      <c r="D3228" s="428"/>
      <c r="I3228" s="54"/>
    </row>
    <row r="3229" spans="1:9" ht="12.75" customHeight="1" x14ac:dyDescent="0.35">
      <c r="A3229" s="428"/>
      <c r="B3229" s="429"/>
      <c r="C3229" s="428"/>
      <c r="D3229" s="428"/>
      <c r="I3229" s="54"/>
    </row>
    <row r="3230" spans="1:9" ht="12.75" customHeight="1" x14ac:dyDescent="0.35">
      <c r="A3230" s="428"/>
      <c r="B3230" s="429"/>
      <c r="C3230" s="428"/>
      <c r="D3230" s="428"/>
      <c r="I3230" s="54"/>
    </row>
    <row r="3231" spans="1:9" ht="12.75" customHeight="1" x14ac:dyDescent="0.35">
      <c r="A3231" s="428"/>
      <c r="B3231" s="429"/>
      <c r="C3231" s="428"/>
      <c r="D3231" s="428"/>
      <c r="I3231" s="54"/>
    </row>
    <row r="3232" spans="1:9" ht="12.75" customHeight="1" x14ac:dyDescent="0.35">
      <c r="A3232" s="428"/>
      <c r="B3232" s="429"/>
      <c r="C3232" s="428"/>
      <c r="D3232" s="428"/>
      <c r="I3232" s="54"/>
    </row>
    <row r="3233" spans="1:9" ht="12.75" customHeight="1" x14ac:dyDescent="0.35">
      <c r="A3233" s="428"/>
      <c r="B3233" s="429"/>
      <c r="C3233" s="428"/>
      <c r="D3233" s="428"/>
      <c r="I3233" s="54"/>
    </row>
    <row r="3234" spans="1:9" ht="12.75" customHeight="1" x14ac:dyDescent="0.35">
      <c r="A3234" s="428"/>
      <c r="B3234" s="429"/>
      <c r="C3234" s="428"/>
      <c r="D3234" s="428"/>
      <c r="I3234" s="54"/>
    </row>
    <row r="3235" spans="1:9" ht="12.75" customHeight="1" x14ac:dyDescent="0.35">
      <c r="A3235" s="428"/>
      <c r="B3235" s="429"/>
      <c r="C3235" s="428"/>
      <c r="D3235" s="428"/>
      <c r="I3235" s="54"/>
    </row>
    <row r="3236" spans="1:9" ht="12.75" customHeight="1" x14ac:dyDescent="0.35">
      <c r="A3236" s="428"/>
      <c r="B3236" s="429"/>
      <c r="C3236" s="428"/>
      <c r="D3236" s="428"/>
      <c r="I3236" s="54"/>
    </row>
    <row r="3237" spans="1:9" ht="12.75" customHeight="1" x14ac:dyDescent="0.35">
      <c r="A3237" s="428"/>
      <c r="B3237" s="429"/>
      <c r="C3237" s="428"/>
      <c r="D3237" s="428"/>
      <c r="I3237" s="54"/>
    </row>
    <row r="3238" spans="1:9" ht="12.75" customHeight="1" x14ac:dyDescent="0.35">
      <c r="A3238" s="428"/>
      <c r="B3238" s="429"/>
      <c r="C3238" s="428"/>
      <c r="D3238" s="428"/>
      <c r="I3238" s="54"/>
    </row>
    <row r="3239" spans="1:9" ht="12.75" customHeight="1" x14ac:dyDescent="0.35">
      <c r="A3239" s="428"/>
      <c r="B3239" s="429"/>
      <c r="C3239" s="428"/>
      <c r="D3239" s="428"/>
      <c r="I3239" s="54"/>
    </row>
    <row r="3240" spans="1:9" ht="12.75" customHeight="1" x14ac:dyDescent="0.35">
      <c r="A3240" s="428"/>
      <c r="B3240" s="429"/>
      <c r="C3240" s="428"/>
      <c r="D3240" s="428"/>
      <c r="I3240" s="54"/>
    </row>
    <row r="3241" spans="1:9" ht="12.75" customHeight="1" x14ac:dyDescent="0.35">
      <c r="A3241" s="428"/>
      <c r="B3241" s="429"/>
      <c r="C3241" s="428"/>
      <c r="D3241" s="428"/>
      <c r="I3241" s="54"/>
    </row>
    <row r="3242" spans="1:9" ht="12.75" customHeight="1" x14ac:dyDescent="0.35">
      <c r="A3242" s="428"/>
      <c r="B3242" s="429"/>
      <c r="C3242" s="428"/>
      <c r="D3242" s="428"/>
      <c r="I3242" s="54"/>
    </row>
    <row r="3243" spans="1:9" ht="12.75" customHeight="1" x14ac:dyDescent="0.35">
      <c r="A3243" s="428"/>
      <c r="B3243" s="429"/>
      <c r="C3243" s="428"/>
      <c r="D3243" s="428"/>
      <c r="I3243" s="54"/>
    </row>
    <row r="3244" spans="1:9" ht="12.75" customHeight="1" x14ac:dyDescent="0.35">
      <c r="A3244" s="428"/>
      <c r="B3244" s="429"/>
      <c r="C3244" s="428"/>
      <c r="D3244" s="428"/>
      <c r="I3244" s="54"/>
    </row>
    <row r="3245" spans="1:9" ht="12.75" customHeight="1" x14ac:dyDescent="0.35">
      <c r="A3245" s="428"/>
      <c r="B3245" s="429"/>
      <c r="C3245" s="428"/>
      <c r="D3245" s="428"/>
      <c r="I3245" s="54"/>
    </row>
    <row r="3246" spans="1:9" ht="12.75" customHeight="1" x14ac:dyDescent="0.35">
      <c r="A3246" s="428"/>
      <c r="B3246" s="429"/>
      <c r="C3246" s="428"/>
      <c r="D3246" s="428"/>
      <c r="I3246" s="54"/>
    </row>
    <row r="3247" spans="1:9" ht="12.75" customHeight="1" x14ac:dyDescent="0.35">
      <c r="A3247" s="428"/>
      <c r="B3247" s="429"/>
      <c r="C3247" s="428"/>
      <c r="D3247" s="428"/>
      <c r="I3247" s="54"/>
    </row>
    <row r="3248" spans="1:9" ht="12.75" customHeight="1" x14ac:dyDescent="0.35">
      <c r="A3248" s="428"/>
      <c r="B3248" s="429"/>
      <c r="C3248" s="428"/>
      <c r="D3248" s="428"/>
      <c r="I3248" s="54"/>
    </row>
    <row r="3249" spans="1:9" ht="12.75" customHeight="1" x14ac:dyDescent="0.35">
      <c r="A3249" s="428"/>
      <c r="B3249" s="429"/>
      <c r="C3249" s="428"/>
      <c r="D3249" s="428"/>
      <c r="I3249" s="54"/>
    </row>
    <row r="3250" spans="1:9" ht="12.75" customHeight="1" x14ac:dyDescent="0.35">
      <c r="A3250" s="428"/>
      <c r="B3250" s="429"/>
      <c r="C3250" s="428"/>
      <c r="D3250" s="428"/>
      <c r="I3250" s="54"/>
    </row>
    <row r="3251" spans="1:9" ht="12.75" customHeight="1" x14ac:dyDescent="0.35">
      <c r="A3251" s="428"/>
      <c r="B3251" s="429"/>
      <c r="C3251" s="428"/>
      <c r="D3251" s="428"/>
      <c r="I3251" s="54"/>
    </row>
    <row r="3252" spans="1:9" ht="12.75" customHeight="1" x14ac:dyDescent="0.35">
      <c r="A3252" s="428"/>
      <c r="B3252" s="429"/>
      <c r="C3252" s="428"/>
      <c r="D3252" s="428"/>
      <c r="I3252" s="54"/>
    </row>
    <row r="3253" spans="1:9" ht="12.75" customHeight="1" x14ac:dyDescent="0.35">
      <c r="A3253" s="428"/>
      <c r="B3253" s="429"/>
      <c r="C3253" s="428"/>
      <c r="D3253" s="428"/>
      <c r="I3253" s="54"/>
    </row>
    <row r="3254" spans="1:9" ht="12.75" customHeight="1" x14ac:dyDescent="0.35">
      <c r="A3254" s="428"/>
      <c r="B3254" s="429"/>
      <c r="C3254" s="428"/>
      <c r="D3254" s="428"/>
      <c r="I3254" s="54"/>
    </row>
    <row r="3255" spans="1:9" ht="12.75" customHeight="1" x14ac:dyDescent="0.35">
      <c r="A3255" s="428"/>
      <c r="B3255" s="429"/>
      <c r="C3255" s="428"/>
      <c r="D3255" s="428"/>
      <c r="I3255" s="54"/>
    </row>
    <row r="3256" spans="1:9" ht="12.75" customHeight="1" x14ac:dyDescent="0.35">
      <c r="A3256" s="428"/>
      <c r="B3256" s="429"/>
      <c r="C3256" s="428"/>
      <c r="D3256" s="428"/>
      <c r="I3256" s="54"/>
    </row>
    <row r="3257" spans="1:9" ht="12.75" customHeight="1" x14ac:dyDescent="0.35">
      <c r="A3257" s="428"/>
      <c r="B3257" s="429"/>
      <c r="C3257" s="428"/>
      <c r="D3257" s="428"/>
      <c r="I3257" s="54"/>
    </row>
    <row r="3258" spans="1:9" ht="12.75" customHeight="1" x14ac:dyDescent="0.35">
      <c r="A3258" s="428"/>
      <c r="B3258" s="429"/>
      <c r="C3258" s="428"/>
      <c r="D3258" s="428"/>
      <c r="I3258" s="54"/>
    </row>
    <row r="3259" spans="1:9" ht="12.75" customHeight="1" x14ac:dyDescent="0.35">
      <c r="A3259" s="428"/>
      <c r="B3259" s="429"/>
      <c r="C3259" s="428"/>
      <c r="D3259" s="428"/>
      <c r="I3259" s="54"/>
    </row>
    <row r="3260" spans="1:9" ht="12.75" customHeight="1" x14ac:dyDescent="0.35">
      <c r="A3260" s="428"/>
      <c r="B3260" s="429"/>
      <c r="C3260" s="428"/>
      <c r="D3260" s="428"/>
      <c r="I3260" s="54"/>
    </row>
    <row r="3261" spans="1:9" ht="12.75" customHeight="1" x14ac:dyDescent="0.35">
      <c r="A3261" s="428"/>
      <c r="B3261" s="429"/>
      <c r="C3261" s="428"/>
      <c r="D3261" s="428"/>
      <c r="I3261" s="54"/>
    </row>
    <row r="3262" spans="1:9" ht="12.75" customHeight="1" x14ac:dyDescent="0.35">
      <c r="A3262" s="428"/>
      <c r="B3262" s="429"/>
      <c r="C3262" s="428"/>
      <c r="D3262" s="428"/>
      <c r="I3262" s="54"/>
    </row>
    <row r="3263" spans="1:9" ht="12.75" customHeight="1" x14ac:dyDescent="0.35">
      <c r="A3263" s="428"/>
      <c r="B3263" s="429"/>
      <c r="C3263" s="428"/>
      <c r="D3263" s="428"/>
      <c r="I3263" s="54"/>
    </row>
    <row r="3264" spans="1:9" ht="12.75" customHeight="1" x14ac:dyDescent="0.35">
      <c r="A3264" s="428"/>
      <c r="B3264" s="429"/>
      <c r="C3264" s="428"/>
      <c r="D3264" s="428"/>
      <c r="I3264" s="54"/>
    </row>
    <row r="3265" spans="1:9" ht="12.75" customHeight="1" x14ac:dyDescent="0.35">
      <c r="A3265" s="428"/>
      <c r="B3265" s="429"/>
      <c r="C3265" s="428"/>
      <c r="D3265" s="428"/>
      <c r="I3265" s="54"/>
    </row>
    <row r="3266" spans="1:9" ht="12.75" customHeight="1" x14ac:dyDescent="0.35">
      <c r="A3266" s="428"/>
      <c r="B3266" s="429"/>
      <c r="C3266" s="428"/>
      <c r="D3266" s="428"/>
      <c r="I3266" s="54"/>
    </row>
    <row r="3267" spans="1:9" ht="12.75" customHeight="1" x14ac:dyDescent="0.35">
      <c r="A3267" s="428"/>
      <c r="B3267" s="429"/>
      <c r="C3267" s="428"/>
      <c r="D3267" s="428"/>
      <c r="I3267" s="54"/>
    </row>
    <row r="3268" spans="1:9" ht="12.75" customHeight="1" x14ac:dyDescent="0.35">
      <c r="A3268" s="428"/>
      <c r="B3268" s="429"/>
      <c r="C3268" s="428"/>
      <c r="D3268" s="428"/>
      <c r="I3268" s="54"/>
    </row>
    <row r="3269" spans="1:9" ht="12.75" customHeight="1" x14ac:dyDescent="0.35">
      <c r="A3269" s="428"/>
      <c r="B3269" s="429"/>
      <c r="C3269" s="428"/>
      <c r="D3269" s="428"/>
      <c r="I3269" s="54"/>
    </row>
    <row r="3270" spans="1:9" ht="12.75" customHeight="1" x14ac:dyDescent="0.35">
      <c r="A3270" s="428"/>
      <c r="B3270" s="429"/>
      <c r="C3270" s="428"/>
      <c r="D3270" s="428"/>
      <c r="I3270" s="54"/>
    </row>
    <row r="3271" spans="1:9" ht="12.75" customHeight="1" x14ac:dyDescent="0.35">
      <c r="A3271" s="428"/>
      <c r="B3271" s="429"/>
      <c r="C3271" s="428"/>
      <c r="D3271" s="428"/>
      <c r="I3271" s="54"/>
    </row>
    <row r="3272" spans="1:9" ht="12.75" customHeight="1" x14ac:dyDescent="0.35">
      <c r="A3272" s="428"/>
      <c r="B3272" s="429"/>
      <c r="C3272" s="428"/>
      <c r="D3272" s="428"/>
      <c r="I3272" s="54"/>
    </row>
    <row r="3273" spans="1:9" ht="12.75" customHeight="1" x14ac:dyDescent="0.35">
      <c r="A3273" s="428"/>
      <c r="B3273" s="429"/>
      <c r="C3273" s="428"/>
      <c r="D3273" s="428"/>
      <c r="I3273" s="54"/>
    </row>
    <row r="3274" spans="1:9" ht="12.75" customHeight="1" x14ac:dyDescent="0.35">
      <c r="A3274" s="428"/>
      <c r="B3274" s="429"/>
      <c r="C3274" s="428"/>
      <c r="D3274" s="428"/>
      <c r="I3274" s="54"/>
    </row>
    <row r="3275" spans="1:9" ht="12.75" customHeight="1" x14ac:dyDescent="0.35">
      <c r="A3275" s="428"/>
      <c r="B3275" s="429"/>
      <c r="C3275" s="428"/>
      <c r="D3275" s="428"/>
      <c r="I3275" s="54"/>
    </row>
    <row r="3276" spans="1:9" ht="12.75" customHeight="1" x14ac:dyDescent="0.35">
      <c r="A3276" s="428"/>
      <c r="B3276" s="429"/>
      <c r="C3276" s="428"/>
      <c r="D3276" s="428"/>
      <c r="I3276" s="54"/>
    </row>
    <row r="3277" spans="1:9" ht="12.75" customHeight="1" x14ac:dyDescent="0.35">
      <c r="A3277" s="428"/>
      <c r="B3277" s="429"/>
      <c r="C3277" s="428"/>
      <c r="D3277" s="428"/>
      <c r="I3277" s="54"/>
    </row>
    <row r="3278" spans="1:9" ht="12.75" customHeight="1" x14ac:dyDescent="0.35">
      <c r="A3278" s="428"/>
      <c r="B3278" s="429"/>
      <c r="C3278" s="428"/>
      <c r="D3278" s="428"/>
      <c r="I3278" s="54"/>
    </row>
    <row r="3279" spans="1:9" ht="12.75" customHeight="1" x14ac:dyDescent="0.35">
      <c r="A3279" s="428"/>
      <c r="B3279" s="429"/>
      <c r="C3279" s="428"/>
      <c r="D3279" s="428"/>
      <c r="I3279" s="54"/>
    </row>
    <row r="3280" spans="1:9" ht="12.75" customHeight="1" x14ac:dyDescent="0.35">
      <c r="A3280" s="428"/>
      <c r="B3280" s="429"/>
      <c r="C3280" s="428"/>
      <c r="D3280" s="428"/>
      <c r="I3280" s="54"/>
    </row>
    <row r="3281" spans="1:9" ht="12.75" customHeight="1" x14ac:dyDescent="0.35">
      <c r="A3281" s="428"/>
      <c r="B3281" s="429"/>
      <c r="C3281" s="428"/>
      <c r="D3281" s="428"/>
      <c r="I3281" s="54"/>
    </row>
    <row r="3282" spans="1:9" ht="12.75" customHeight="1" x14ac:dyDescent="0.35">
      <c r="A3282" s="428"/>
      <c r="B3282" s="429"/>
      <c r="C3282" s="428"/>
      <c r="D3282" s="428"/>
      <c r="I3282" s="54"/>
    </row>
    <row r="3283" spans="1:9" ht="12.75" customHeight="1" x14ac:dyDescent="0.35">
      <c r="A3283" s="428"/>
      <c r="B3283" s="429"/>
      <c r="C3283" s="428"/>
      <c r="D3283" s="428"/>
      <c r="I3283" s="54"/>
    </row>
    <row r="3284" spans="1:9" ht="12.75" customHeight="1" x14ac:dyDescent="0.35">
      <c r="A3284" s="428"/>
      <c r="B3284" s="429"/>
      <c r="C3284" s="428"/>
      <c r="D3284" s="428"/>
      <c r="I3284" s="54"/>
    </row>
    <row r="3285" spans="1:9" ht="12.75" customHeight="1" x14ac:dyDescent="0.35">
      <c r="A3285" s="428"/>
      <c r="B3285" s="429"/>
      <c r="C3285" s="428"/>
      <c r="D3285" s="428"/>
      <c r="I3285" s="54"/>
    </row>
    <row r="3286" spans="1:9" ht="12.75" customHeight="1" x14ac:dyDescent="0.35">
      <c r="A3286" s="428"/>
      <c r="B3286" s="429"/>
      <c r="C3286" s="428"/>
      <c r="D3286" s="428"/>
      <c r="I3286" s="54"/>
    </row>
    <row r="3287" spans="1:9" ht="12.75" customHeight="1" x14ac:dyDescent="0.35">
      <c r="A3287" s="428"/>
      <c r="B3287" s="429"/>
      <c r="C3287" s="428"/>
      <c r="D3287" s="428"/>
      <c r="I3287" s="54"/>
    </row>
    <row r="3288" spans="1:9" ht="12.75" customHeight="1" x14ac:dyDescent="0.35">
      <c r="A3288" s="428"/>
      <c r="B3288" s="429"/>
      <c r="C3288" s="428"/>
      <c r="D3288" s="428"/>
      <c r="I3288" s="54"/>
    </row>
    <row r="3289" spans="1:9" ht="12.75" customHeight="1" x14ac:dyDescent="0.35">
      <c r="A3289" s="428"/>
      <c r="B3289" s="429"/>
      <c r="C3289" s="428"/>
      <c r="D3289" s="428"/>
      <c r="I3289" s="54"/>
    </row>
    <row r="3290" spans="1:9" ht="12.75" customHeight="1" x14ac:dyDescent="0.35">
      <c r="A3290" s="428"/>
      <c r="B3290" s="429"/>
      <c r="C3290" s="428"/>
      <c r="D3290" s="428"/>
      <c r="I3290" s="54"/>
    </row>
    <row r="3291" spans="1:9" ht="12.75" customHeight="1" x14ac:dyDescent="0.35">
      <c r="A3291" s="428"/>
      <c r="B3291" s="429"/>
      <c r="C3291" s="428"/>
      <c r="D3291" s="428"/>
      <c r="I3291" s="54"/>
    </row>
    <row r="3292" spans="1:9" ht="12.75" customHeight="1" x14ac:dyDescent="0.35">
      <c r="A3292" s="428"/>
      <c r="B3292" s="429"/>
      <c r="C3292" s="428"/>
      <c r="D3292" s="428"/>
      <c r="I3292" s="54"/>
    </row>
    <row r="3293" spans="1:9" ht="12.75" customHeight="1" x14ac:dyDescent="0.35">
      <c r="A3293" s="428"/>
      <c r="B3293" s="429"/>
      <c r="C3293" s="428"/>
      <c r="D3293" s="428"/>
      <c r="I3293" s="54"/>
    </row>
    <row r="3294" spans="1:9" ht="12.75" customHeight="1" x14ac:dyDescent="0.35">
      <c r="A3294" s="428"/>
      <c r="B3294" s="429"/>
      <c r="C3294" s="428"/>
      <c r="D3294" s="428"/>
      <c r="I3294" s="54"/>
    </row>
    <row r="3295" spans="1:9" ht="12.75" customHeight="1" x14ac:dyDescent="0.35">
      <c r="A3295" s="428"/>
      <c r="B3295" s="429"/>
      <c r="C3295" s="428"/>
      <c r="D3295" s="428"/>
      <c r="I3295" s="54"/>
    </row>
    <row r="3296" spans="1:9" ht="12.75" customHeight="1" x14ac:dyDescent="0.35">
      <c r="A3296" s="428"/>
      <c r="B3296" s="429"/>
      <c r="C3296" s="428"/>
      <c r="D3296" s="428"/>
      <c r="I3296" s="54"/>
    </row>
    <row r="3297" spans="1:9" ht="12.75" customHeight="1" x14ac:dyDescent="0.35">
      <c r="A3297" s="428"/>
      <c r="B3297" s="429"/>
      <c r="C3297" s="428"/>
      <c r="D3297" s="428"/>
      <c r="I3297" s="54"/>
    </row>
    <row r="3298" spans="1:9" ht="12.75" customHeight="1" x14ac:dyDescent="0.35">
      <c r="A3298" s="428"/>
      <c r="B3298" s="429"/>
      <c r="C3298" s="428"/>
      <c r="D3298" s="428"/>
      <c r="I3298" s="54"/>
    </row>
    <row r="3299" spans="1:9" ht="12.75" customHeight="1" x14ac:dyDescent="0.35">
      <c r="A3299" s="428"/>
      <c r="B3299" s="429"/>
      <c r="C3299" s="428"/>
      <c r="D3299" s="428"/>
      <c r="I3299" s="54"/>
    </row>
    <row r="3300" spans="1:9" ht="12.75" customHeight="1" x14ac:dyDescent="0.35">
      <c r="A3300" s="428"/>
      <c r="B3300" s="429"/>
      <c r="C3300" s="428"/>
      <c r="D3300" s="428"/>
      <c r="I3300" s="54"/>
    </row>
    <row r="3301" spans="1:9" ht="12.75" customHeight="1" x14ac:dyDescent="0.35">
      <c r="A3301" s="428"/>
      <c r="B3301" s="429"/>
      <c r="C3301" s="428"/>
      <c r="D3301" s="428"/>
      <c r="I3301" s="54"/>
    </row>
    <row r="3302" spans="1:9" ht="12.75" customHeight="1" x14ac:dyDescent="0.35">
      <c r="A3302" s="428"/>
      <c r="B3302" s="429"/>
      <c r="C3302" s="428"/>
      <c r="D3302" s="428"/>
      <c r="I3302" s="54"/>
    </row>
    <row r="3303" spans="1:9" ht="12.75" customHeight="1" x14ac:dyDescent="0.35">
      <c r="A3303" s="428"/>
      <c r="B3303" s="429"/>
      <c r="C3303" s="428"/>
      <c r="D3303" s="428"/>
      <c r="I3303" s="54"/>
    </row>
    <row r="3304" spans="1:9" ht="12.75" customHeight="1" x14ac:dyDescent="0.35">
      <c r="A3304" s="428"/>
      <c r="B3304" s="429"/>
      <c r="C3304" s="428"/>
      <c r="D3304" s="428"/>
      <c r="I3304" s="54"/>
    </row>
    <row r="3305" spans="1:9" ht="12.75" customHeight="1" x14ac:dyDescent="0.35">
      <c r="A3305" s="428"/>
      <c r="B3305" s="429"/>
      <c r="C3305" s="428"/>
      <c r="D3305" s="428"/>
      <c r="I3305" s="54"/>
    </row>
    <row r="3306" spans="1:9" ht="12.75" customHeight="1" x14ac:dyDescent="0.35">
      <c r="A3306" s="428"/>
      <c r="B3306" s="429"/>
      <c r="C3306" s="428"/>
      <c r="D3306" s="428"/>
      <c r="I3306" s="54"/>
    </row>
    <row r="3307" spans="1:9" ht="12.75" customHeight="1" x14ac:dyDescent="0.35">
      <c r="A3307" s="428"/>
      <c r="B3307" s="429"/>
      <c r="C3307" s="428"/>
      <c r="D3307" s="428"/>
      <c r="I3307" s="54"/>
    </row>
    <row r="3308" spans="1:9" ht="12.75" customHeight="1" x14ac:dyDescent="0.35">
      <c r="A3308" s="428"/>
      <c r="B3308" s="429"/>
      <c r="C3308" s="428"/>
      <c r="D3308" s="428"/>
      <c r="I3308" s="54"/>
    </row>
    <row r="3309" spans="1:9" ht="12.75" customHeight="1" x14ac:dyDescent="0.35">
      <c r="A3309" s="428"/>
      <c r="B3309" s="429"/>
      <c r="C3309" s="428"/>
      <c r="D3309" s="428"/>
      <c r="I3309" s="54"/>
    </row>
    <row r="3310" spans="1:9" ht="12.75" customHeight="1" x14ac:dyDescent="0.35">
      <c r="A3310" s="428"/>
      <c r="B3310" s="429"/>
      <c r="C3310" s="428"/>
      <c r="D3310" s="428"/>
      <c r="I3310" s="54"/>
    </row>
    <row r="3311" spans="1:9" ht="12.75" customHeight="1" x14ac:dyDescent="0.35">
      <c r="A3311" s="428"/>
      <c r="B3311" s="429"/>
      <c r="C3311" s="428"/>
      <c r="D3311" s="428"/>
      <c r="I3311" s="54"/>
    </row>
    <row r="3312" spans="1:9" ht="12.75" customHeight="1" x14ac:dyDescent="0.35">
      <c r="A3312" s="428"/>
      <c r="B3312" s="429"/>
      <c r="C3312" s="428"/>
      <c r="D3312" s="428"/>
      <c r="I3312" s="54"/>
    </row>
    <row r="3313" spans="1:9" ht="12.75" customHeight="1" x14ac:dyDescent="0.35">
      <c r="A3313" s="428"/>
      <c r="B3313" s="429"/>
      <c r="C3313" s="428"/>
      <c r="D3313" s="428"/>
      <c r="I3313" s="54"/>
    </row>
    <row r="3314" spans="1:9" ht="12.75" customHeight="1" x14ac:dyDescent="0.35">
      <c r="A3314" s="428"/>
      <c r="B3314" s="429"/>
      <c r="C3314" s="428"/>
      <c r="D3314" s="428"/>
      <c r="I3314" s="54"/>
    </row>
    <row r="3315" spans="1:9" ht="12.75" customHeight="1" x14ac:dyDescent="0.35">
      <c r="A3315" s="428"/>
      <c r="B3315" s="429"/>
      <c r="C3315" s="428"/>
      <c r="D3315" s="428"/>
      <c r="I3315" s="54"/>
    </row>
    <row r="3316" spans="1:9" ht="12.75" customHeight="1" x14ac:dyDescent="0.35">
      <c r="A3316" s="428"/>
      <c r="B3316" s="429"/>
      <c r="C3316" s="428"/>
      <c r="D3316" s="428"/>
      <c r="I3316" s="54"/>
    </row>
    <row r="3317" spans="1:9" ht="12.75" customHeight="1" x14ac:dyDescent="0.35">
      <c r="A3317" s="428"/>
      <c r="B3317" s="429"/>
      <c r="C3317" s="428"/>
      <c r="D3317" s="428"/>
      <c r="I3317" s="54"/>
    </row>
    <row r="3318" spans="1:9" ht="12.75" customHeight="1" x14ac:dyDescent="0.35">
      <c r="A3318" s="428"/>
      <c r="B3318" s="429"/>
      <c r="C3318" s="428"/>
      <c r="D3318" s="428"/>
      <c r="I3318" s="54"/>
    </row>
    <row r="3319" spans="1:9" ht="12.75" customHeight="1" x14ac:dyDescent="0.35">
      <c r="A3319" s="428"/>
      <c r="B3319" s="429"/>
      <c r="C3319" s="428"/>
      <c r="D3319" s="428"/>
      <c r="I3319" s="54"/>
    </row>
    <row r="3320" spans="1:9" ht="12.75" customHeight="1" x14ac:dyDescent="0.35">
      <c r="A3320" s="428"/>
      <c r="B3320" s="429"/>
      <c r="C3320" s="428"/>
      <c r="D3320" s="428"/>
      <c r="I3320" s="54"/>
    </row>
    <row r="3321" spans="1:9" ht="12.75" customHeight="1" x14ac:dyDescent="0.35">
      <c r="A3321" s="428"/>
      <c r="B3321" s="429"/>
      <c r="C3321" s="428"/>
      <c r="D3321" s="428"/>
      <c r="I3321" s="54"/>
    </row>
    <row r="3322" spans="1:9" ht="12.75" customHeight="1" x14ac:dyDescent="0.35">
      <c r="A3322" s="428"/>
      <c r="B3322" s="429"/>
      <c r="C3322" s="428"/>
      <c r="D3322" s="428"/>
      <c r="I3322" s="54"/>
    </row>
    <row r="3323" spans="1:9" ht="12.75" customHeight="1" x14ac:dyDescent="0.35">
      <c r="A3323" s="428"/>
      <c r="B3323" s="429"/>
      <c r="C3323" s="428"/>
      <c r="D3323" s="428"/>
      <c r="I3323" s="54"/>
    </row>
    <row r="3324" spans="1:9" ht="12.75" customHeight="1" x14ac:dyDescent="0.35">
      <c r="A3324" s="428"/>
      <c r="B3324" s="429"/>
      <c r="C3324" s="428"/>
      <c r="D3324" s="428"/>
      <c r="I3324" s="54"/>
    </row>
    <row r="3325" spans="1:9" ht="12.75" customHeight="1" x14ac:dyDescent="0.35">
      <c r="A3325" s="428"/>
      <c r="B3325" s="429"/>
      <c r="C3325" s="428"/>
      <c r="D3325" s="428"/>
      <c r="I3325" s="54"/>
    </row>
    <row r="3326" spans="1:9" ht="12.75" customHeight="1" x14ac:dyDescent="0.35">
      <c r="A3326" s="428"/>
      <c r="B3326" s="429"/>
      <c r="C3326" s="428"/>
      <c r="D3326" s="428"/>
      <c r="I3326" s="54"/>
    </row>
    <row r="3327" spans="1:9" ht="12.75" customHeight="1" x14ac:dyDescent="0.35">
      <c r="A3327" s="428"/>
      <c r="B3327" s="429"/>
      <c r="C3327" s="428"/>
      <c r="D3327" s="428"/>
      <c r="I3327" s="54"/>
    </row>
    <row r="3328" spans="1:9" ht="12.75" customHeight="1" x14ac:dyDescent="0.35">
      <c r="A3328" s="428"/>
      <c r="B3328" s="429"/>
      <c r="C3328" s="428"/>
      <c r="D3328" s="428"/>
      <c r="I3328" s="54"/>
    </row>
    <row r="3329" spans="1:9" ht="12.75" customHeight="1" x14ac:dyDescent="0.35">
      <c r="A3329" s="428"/>
      <c r="B3329" s="429"/>
      <c r="C3329" s="428"/>
      <c r="D3329" s="428"/>
      <c r="I3329" s="54"/>
    </row>
    <row r="3330" spans="1:9" ht="12.75" customHeight="1" x14ac:dyDescent="0.35">
      <c r="A3330" s="428"/>
      <c r="B3330" s="429"/>
      <c r="C3330" s="428"/>
      <c r="D3330" s="428"/>
      <c r="I3330" s="54"/>
    </row>
    <row r="3331" spans="1:9" ht="12.75" customHeight="1" x14ac:dyDescent="0.35">
      <c r="A3331" s="428"/>
      <c r="B3331" s="429"/>
      <c r="C3331" s="428"/>
      <c r="D3331" s="428"/>
      <c r="I3331" s="54"/>
    </row>
    <row r="3332" spans="1:9" ht="12.75" customHeight="1" x14ac:dyDescent="0.35">
      <c r="A3332" s="428"/>
      <c r="B3332" s="429"/>
      <c r="C3332" s="428"/>
      <c r="D3332" s="428"/>
      <c r="I3332" s="54"/>
    </row>
    <row r="3333" spans="1:9" ht="12.75" customHeight="1" x14ac:dyDescent="0.35">
      <c r="A3333" s="428"/>
      <c r="B3333" s="429"/>
      <c r="C3333" s="428"/>
      <c r="D3333" s="428"/>
      <c r="I3333" s="54"/>
    </row>
    <row r="3334" spans="1:9" ht="12.75" customHeight="1" x14ac:dyDescent="0.35">
      <c r="A3334" s="428"/>
      <c r="B3334" s="429"/>
      <c r="C3334" s="428"/>
      <c r="D3334" s="428"/>
      <c r="I3334" s="54"/>
    </row>
    <row r="3335" spans="1:9" ht="12.75" customHeight="1" x14ac:dyDescent="0.35">
      <c r="A3335" s="428"/>
      <c r="B3335" s="429"/>
      <c r="C3335" s="428"/>
      <c r="D3335" s="428"/>
      <c r="I3335" s="54"/>
    </row>
    <row r="3336" spans="1:9" ht="12.75" customHeight="1" x14ac:dyDescent="0.35">
      <c r="A3336" s="428"/>
      <c r="B3336" s="429"/>
      <c r="C3336" s="428"/>
      <c r="D3336" s="428"/>
      <c r="I3336" s="54"/>
    </row>
    <row r="3337" spans="1:9" ht="12.75" customHeight="1" x14ac:dyDescent="0.35">
      <c r="A3337" s="428"/>
      <c r="B3337" s="429"/>
      <c r="C3337" s="428"/>
      <c r="D3337" s="428"/>
      <c r="I3337" s="54"/>
    </row>
    <row r="3338" spans="1:9" ht="12.75" customHeight="1" x14ac:dyDescent="0.35">
      <c r="A3338" s="428"/>
      <c r="B3338" s="429"/>
      <c r="C3338" s="428"/>
      <c r="D3338" s="428"/>
      <c r="I3338" s="54"/>
    </row>
    <row r="3339" spans="1:9" ht="12.75" customHeight="1" x14ac:dyDescent="0.35">
      <c r="A3339" s="428"/>
      <c r="B3339" s="429"/>
      <c r="C3339" s="428"/>
      <c r="D3339" s="428"/>
      <c r="I3339" s="54"/>
    </row>
    <row r="3340" spans="1:9" ht="12.75" customHeight="1" x14ac:dyDescent="0.35">
      <c r="A3340" s="428"/>
      <c r="B3340" s="429"/>
      <c r="C3340" s="428"/>
      <c r="D3340" s="428"/>
      <c r="I3340" s="54"/>
    </row>
    <row r="3341" spans="1:9" ht="12.75" customHeight="1" x14ac:dyDescent="0.35">
      <c r="A3341" s="428"/>
      <c r="B3341" s="429"/>
      <c r="C3341" s="428"/>
      <c r="D3341" s="428"/>
      <c r="I3341" s="54"/>
    </row>
    <row r="3342" spans="1:9" ht="12.75" customHeight="1" x14ac:dyDescent="0.35">
      <c r="A3342" s="428"/>
      <c r="B3342" s="429"/>
      <c r="C3342" s="428"/>
      <c r="D3342" s="428"/>
      <c r="I3342" s="54"/>
    </row>
    <row r="3343" spans="1:9" ht="12.75" customHeight="1" x14ac:dyDescent="0.35">
      <c r="A3343" s="428"/>
      <c r="B3343" s="429"/>
      <c r="C3343" s="428"/>
      <c r="D3343" s="428"/>
      <c r="I3343" s="54"/>
    </row>
    <row r="3344" spans="1:9" ht="12.75" customHeight="1" x14ac:dyDescent="0.35">
      <c r="A3344" s="428"/>
      <c r="B3344" s="429"/>
      <c r="C3344" s="428"/>
      <c r="D3344" s="428"/>
      <c r="I3344" s="54"/>
    </row>
    <row r="3345" spans="1:9" ht="12.75" customHeight="1" x14ac:dyDescent="0.35">
      <c r="A3345" s="428"/>
      <c r="B3345" s="429"/>
      <c r="C3345" s="428"/>
      <c r="D3345" s="428"/>
      <c r="I3345" s="54"/>
    </row>
    <row r="3346" spans="1:9" ht="12.75" customHeight="1" x14ac:dyDescent="0.35">
      <c r="A3346" s="428"/>
      <c r="B3346" s="429"/>
      <c r="C3346" s="428"/>
      <c r="D3346" s="428"/>
      <c r="I3346" s="54"/>
    </row>
    <row r="3347" spans="1:9" ht="12.75" customHeight="1" x14ac:dyDescent="0.35">
      <c r="A3347" s="428"/>
      <c r="B3347" s="429"/>
      <c r="C3347" s="428"/>
      <c r="D3347" s="428"/>
      <c r="I3347" s="54"/>
    </row>
    <row r="3348" spans="1:9" ht="12.75" customHeight="1" x14ac:dyDescent="0.35">
      <c r="A3348" s="428"/>
      <c r="B3348" s="429"/>
      <c r="C3348" s="428"/>
      <c r="D3348" s="428"/>
      <c r="I3348" s="54"/>
    </row>
    <row r="3349" spans="1:9" ht="12.75" customHeight="1" x14ac:dyDescent="0.35">
      <c r="A3349" s="428"/>
      <c r="B3349" s="429"/>
      <c r="C3349" s="428"/>
      <c r="D3349" s="428"/>
      <c r="I3349" s="54"/>
    </row>
    <row r="3350" spans="1:9" ht="12.75" customHeight="1" x14ac:dyDescent="0.35">
      <c r="A3350" s="428"/>
      <c r="B3350" s="429"/>
      <c r="C3350" s="428"/>
      <c r="D3350" s="428"/>
      <c r="I3350" s="54"/>
    </row>
    <row r="3351" spans="1:9" ht="12.75" customHeight="1" x14ac:dyDescent="0.35">
      <c r="A3351" s="428"/>
      <c r="B3351" s="429"/>
      <c r="C3351" s="428"/>
      <c r="D3351" s="428"/>
      <c r="I3351" s="54"/>
    </row>
    <row r="3352" spans="1:9" ht="12.75" customHeight="1" x14ac:dyDescent="0.35">
      <c r="A3352" s="428"/>
      <c r="B3352" s="429"/>
      <c r="C3352" s="428"/>
      <c r="D3352" s="428"/>
      <c r="I3352" s="54"/>
    </row>
    <row r="3353" spans="1:9" ht="12.75" customHeight="1" x14ac:dyDescent="0.35">
      <c r="A3353" s="428"/>
      <c r="B3353" s="429"/>
      <c r="C3353" s="428"/>
      <c r="D3353" s="428"/>
      <c r="I3353" s="54"/>
    </row>
    <row r="3354" spans="1:9" ht="12.75" customHeight="1" x14ac:dyDescent="0.35">
      <c r="A3354" s="428"/>
      <c r="B3354" s="429"/>
      <c r="C3354" s="428"/>
      <c r="D3354" s="428"/>
      <c r="I3354" s="54"/>
    </row>
    <row r="3355" spans="1:9" ht="12.75" customHeight="1" x14ac:dyDescent="0.35">
      <c r="A3355" s="428"/>
      <c r="B3355" s="429"/>
      <c r="C3355" s="428"/>
      <c r="D3355" s="428"/>
      <c r="I3355" s="54"/>
    </row>
    <row r="3356" spans="1:9" ht="12.75" customHeight="1" x14ac:dyDescent="0.35">
      <c r="A3356" s="428"/>
      <c r="B3356" s="429"/>
      <c r="C3356" s="428"/>
      <c r="D3356" s="428"/>
      <c r="I3356" s="54"/>
    </row>
    <row r="3357" spans="1:9" ht="12.75" customHeight="1" x14ac:dyDescent="0.35">
      <c r="A3357" s="428"/>
      <c r="B3357" s="429"/>
      <c r="C3357" s="428"/>
      <c r="D3357" s="428"/>
      <c r="I3357" s="54"/>
    </row>
    <row r="3358" spans="1:9" ht="12.75" customHeight="1" x14ac:dyDescent="0.35">
      <c r="A3358" s="428"/>
      <c r="B3358" s="429"/>
      <c r="C3358" s="428"/>
      <c r="D3358" s="428"/>
      <c r="I3358" s="54"/>
    </row>
    <row r="3359" spans="1:9" ht="12.75" customHeight="1" x14ac:dyDescent="0.35">
      <c r="A3359" s="428"/>
      <c r="B3359" s="429"/>
      <c r="C3359" s="428"/>
      <c r="D3359" s="428"/>
      <c r="I3359" s="54"/>
    </row>
    <row r="3360" spans="1:9" ht="12.75" customHeight="1" x14ac:dyDescent="0.35">
      <c r="A3360" s="428"/>
      <c r="B3360" s="429"/>
      <c r="C3360" s="428"/>
      <c r="D3360" s="428"/>
      <c r="I3360" s="54"/>
    </row>
    <row r="3361" spans="1:9" ht="12.75" customHeight="1" x14ac:dyDescent="0.35">
      <c r="A3361" s="428"/>
      <c r="B3361" s="429"/>
      <c r="C3361" s="428"/>
      <c r="D3361" s="428"/>
      <c r="I3361" s="54"/>
    </row>
    <row r="3362" spans="1:9" ht="12.75" customHeight="1" x14ac:dyDescent="0.35">
      <c r="A3362" s="428"/>
      <c r="B3362" s="429"/>
      <c r="C3362" s="428"/>
      <c r="D3362" s="428"/>
      <c r="I3362" s="54"/>
    </row>
    <row r="3363" spans="1:9" ht="12.75" customHeight="1" x14ac:dyDescent="0.35">
      <c r="A3363" s="428"/>
      <c r="B3363" s="429"/>
      <c r="C3363" s="428"/>
      <c r="D3363" s="428"/>
      <c r="I3363" s="54"/>
    </row>
    <row r="3364" spans="1:9" ht="12.75" customHeight="1" x14ac:dyDescent="0.35">
      <c r="A3364" s="428"/>
      <c r="B3364" s="429"/>
      <c r="C3364" s="428"/>
      <c r="D3364" s="428"/>
      <c r="I3364" s="54"/>
    </row>
    <row r="3365" spans="1:9" ht="12.75" customHeight="1" x14ac:dyDescent="0.35">
      <c r="A3365" s="428"/>
      <c r="B3365" s="429"/>
      <c r="C3365" s="428"/>
      <c r="D3365" s="428"/>
      <c r="I3365" s="54"/>
    </row>
    <row r="3366" spans="1:9" ht="12.75" customHeight="1" x14ac:dyDescent="0.35">
      <c r="A3366" s="428"/>
      <c r="B3366" s="429"/>
      <c r="C3366" s="428"/>
      <c r="D3366" s="428"/>
      <c r="I3366" s="54"/>
    </row>
    <row r="3367" spans="1:9" ht="12.75" customHeight="1" x14ac:dyDescent="0.35">
      <c r="A3367" s="428"/>
      <c r="B3367" s="429"/>
      <c r="C3367" s="428"/>
      <c r="D3367" s="428"/>
      <c r="I3367" s="54"/>
    </row>
    <row r="3368" spans="1:9" ht="12.75" customHeight="1" x14ac:dyDescent="0.35">
      <c r="A3368" s="428"/>
      <c r="B3368" s="429"/>
      <c r="C3368" s="428"/>
      <c r="D3368" s="428"/>
      <c r="I3368" s="54"/>
    </row>
    <row r="3369" spans="1:9" ht="12.75" customHeight="1" x14ac:dyDescent="0.35">
      <c r="A3369" s="428"/>
      <c r="B3369" s="429"/>
      <c r="C3369" s="428"/>
      <c r="D3369" s="428"/>
      <c r="I3369" s="54"/>
    </row>
    <row r="3370" spans="1:9" ht="12.75" customHeight="1" x14ac:dyDescent="0.35">
      <c r="A3370" s="428"/>
      <c r="B3370" s="429"/>
      <c r="C3370" s="428"/>
      <c r="D3370" s="428"/>
      <c r="I3370" s="54"/>
    </row>
    <row r="3371" spans="1:9" ht="12.75" customHeight="1" x14ac:dyDescent="0.35">
      <c r="A3371" s="428"/>
      <c r="B3371" s="429"/>
      <c r="C3371" s="428"/>
      <c r="D3371" s="428"/>
      <c r="I3371" s="54"/>
    </row>
    <row r="3372" spans="1:9" ht="12.75" customHeight="1" x14ac:dyDescent="0.35">
      <c r="A3372" s="428"/>
      <c r="B3372" s="429"/>
      <c r="C3372" s="428"/>
      <c r="D3372" s="428"/>
      <c r="I3372" s="54"/>
    </row>
    <row r="3373" spans="1:9" ht="12.75" customHeight="1" x14ac:dyDescent="0.35">
      <c r="A3373" s="428"/>
      <c r="B3373" s="429"/>
      <c r="C3373" s="428"/>
      <c r="D3373" s="428"/>
      <c r="I3373" s="54"/>
    </row>
    <row r="3374" spans="1:9" ht="12.75" customHeight="1" x14ac:dyDescent="0.35">
      <c r="A3374" s="428"/>
      <c r="B3374" s="429"/>
      <c r="C3374" s="428"/>
      <c r="D3374" s="428"/>
      <c r="I3374" s="54"/>
    </row>
    <row r="3375" spans="1:9" ht="12.75" customHeight="1" x14ac:dyDescent="0.35">
      <c r="A3375" s="428"/>
      <c r="B3375" s="429"/>
      <c r="C3375" s="428"/>
      <c r="D3375" s="428"/>
      <c r="I3375" s="54"/>
    </row>
    <row r="3376" spans="1:9" ht="12.75" customHeight="1" x14ac:dyDescent="0.35">
      <c r="A3376" s="428"/>
      <c r="B3376" s="429"/>
      <c r="C3376" s="428"/>
      <c r="D3376" s="428"/>
      <c r="I3376" s="54"/>
    </row>
    <row r="3377" spans="1:9" ht="12.75" customHeight="1" x14ac:dyDescent="0.35">
      <c r="A3377" s="428"/>
      <c r="B3377" s="429"/>
      <c r="C3377" s="428"/>
      <c r="D3377" s="428"/>
      <c r="I3377" s="54"/>
    </row>
    <row r="3378" spans="1:9" ht="12.75" customHeight="1" x14ac:dyDescent="0.35">
      <c r="A3378" s="428"/>
      <c r="B3378" s="429"/>
      <c r="C3378" s="428"/>
      <c r="D3378" s="428"/>
      <c r="I3378" s="54"/>
    </row>
    <row r="3379" spans="1:9" ht="12.75" customHeight="1" x14ac:dyDescent="0.35">
      <c r="A3379" s="428"/>
      <c r="B3379" s="429"/>
      <c r="C3379" s="428"/>
      <c r="D3379" s="428"/>
      <c r="I3379" s="54"/>
    </row>
    <row r="3380" spans="1:9" ht="12.75" customHeight="1" x14ac:dyDescent="0.35">
      <c r="A3380" s="428"/>
      <c r="B3380" s="429"/>
      <c r="C3380" s="428"/>
      <c r="D3380" s="428"/>
      <c r="I3380" s="54"/>
    </row>
    <row r="3381" spans="1:9" ht="12.75" customHeight="1" x14ac:dyDescent="0.35">
      <c r="A3381" s="428"/>
      <c r="B3381" s="429"/>
      <c r="C3381" s="428"/>
      <c r="D3381" s="428"/>
      <c r="I3381" s="54"/>
    </row>
    <row r="3382" spans="1:9" ht="12.75" customHeight="1" x14ac:dyDescent="0.35">
      <c r="A3382" s="428"/>
      <c r="B3382" s="429"/>
      <c r="C3382" s="428"/>
      <c r="D3382" s="428"/>
      <c r="I3382" s="54"/>
    </row>
    <row r="3383" spans="1:9" ht="12.75" customHeight="1" x14ac:dyDescent="0.35">
      <c r="A3383" s="428"/>
      <c r="B3383" s="429"/>
      <c r="C3383" s="428"/>
      <c r="D3383" s="428"/>
      <c r="I3383" s="54"/>
    </row>
    <row r="3384" spans="1:9" ht="12.75" customHeight="1" x14ac:dyDescent="0.35">
      <c r="A3384" s="428"/>
      <c r="B3384" s="429"/>
      <c r="C3384" s="428"/>
      <c r="D3384" s="428"/>
      <c r="I3384" s="54"/>
    </row>
    <row r="3385" spans="1:9" ht="12.75" customHeight="1" x14ac:dyDescent="0.35">
      <c r="A3385" s="428"/>
      <c r="B3385" s="429"/>
      <c r="C3385" s="428"/>
      <c r="D3385" s="428"/>
      <c r="I3385" s="54"/>
    </row>
    <row r="3386" spans="1:9" ht="12.75" customHeight="1" x14ac:dyDescent="0.35">
      <c r="A3386" s="428"/>
      <c r="B3386" s="429"/>
      <c r="C3386" s="428"/>
      <c r="D3386" s="428"/>
      <c r="I3386" s="54"/>
    </row>
    <row r="3387" spans="1:9" ht="12.75" customHeight="1" x14ac:dyDescent="0.35">
      <c r="A3387" s="428"/>
      <c r="B3387" s="429"/>
      <c r="C3387" s="428"/>
      <c r="D3387" s="428"/>
      <c r="I3387" s="54"/>
    </row>
    <row r="3388" spans="1:9" ht="12.75" customHeight="1" x14ac:dyDescent="0.35">
      <c r="A3388" s="428"/>
      <c r="B3388" s="429"/>
      <c r="C3388" s="428"/>
      <c r="D3388" s="428"/>
      <c r="I3388" s="54"/>
    </row>
    <row r="3389" spans="1:9" ht="12.75" customHeight="1" x14ac:dyDescent="0.35">
      <c r="A3389" s="428"/>
      <c r="B3389" s="429"/>
      <c r="C3389" s="428"/>
      <c r="D3389" s="428"/>
      <c r="I3389" s="54"/>
    </row>
    <row r="3390" spans="1:9" ht="12.75" customHeight="1" x14ac:dyDescent="0.35">
      <c r="A3390" s="428"/>
      <c r="B3390" s="429"/>
      <c r="C3390" s="428"/>
      <c r="D3390" s="428"/>
      <c r="I3390" s="54"/>
    </row>
    <row r="3391" spans="1:9" ht="12.75" customHeight="1" x14ac:dyDescent="0.35">
      <c r="A3391" s="428"/>
      <c r="B3391" s="429"/>
      <c r="C3391" s="428"/>
      <c r="D3391" s="428"/>
      <c r="I3391" s="54"/>
    </row>
    <row r="3392" spans="1:9" ht="12.75" customHeight="1" x14ac:dyDescent="0.35">
      <c r="A3392" s="428"/>
      <c r="B3392" s="429"/>
      <c r="C3392" s="428"/>
      <c r="D3392" s="428"/>
      <c r="I3392" s="54"/>
    </row>
    <row r="3393" spans="1:9" ht="12.75" customHeight="1" x14ac:dyDescent="0.35">
      <c r="A3393" s="428"/>
      <c r="B3393" s="429"/>
      <c r="C3393" s="428"/>
      <c r="D3393" s="428"/>
      <c r="I3393" s="54"/>
    </row>
    <row r="3394" spans="1:9" ht="12.75" customHeight="1" x14ac:dyDescent="0.35">
      <c r="A3394" s="428"/>
      <c r="B3394" s="429"/>
      <c r="C3394" s="428"/>
      <c r="D3394" s="428"/>
      <c r="I3394" s="54"/>
    </row>
    <row r="3395" spans="1:9" ht="12.75" customHeight="1" x14ac:dyDescent="0.35">
      <c r="A3395" s="428"/>
      <c r="B3395" s="429"/>
      <c r="C3395" s="428"/>
      <c r="D3395" s="428"/>
      <c r="I3395" s="54"/>
    </row>
    <row r="3396" spans="1:9" ht="12.75" customHeight="1" x14ac:dyDescent="0.35">
      <c r="A3396" s="428"/>
      <c r="B3396" s="429"/>
      <c r="C3396" s="428"/>
      <c r="D3396" s="428"/>
      <c r="I3396" s="54"/>
    </row>
    <row r="3397" spans="1:9" ht="12.75" customHeight="1" x14ac:dyDescent="0.35">
      <c r="A3397" s="428"/>
      <c r="B3397" s="429"/>
      <c r="C3397" s="428"/>
      <c r="D3397" s="428"/>
      <c r="I3397" s="54"/>
    </row>
    <row r="3398" spans="1:9" ht="12.75" customHeight="1" x14ac:dyDescent="0.35">
      <c r="A3398" s="428"/>
      <c r="B3398" s="429"/>
      <c r="C3398" s="428"/>
      <c r="D3398" s="428"/>
      <c r="I3398" s="54"/>
    </row>
    <row r="3399" spans="1:9" ht="12.75" customHeight="1" x14ac:dyDescent="0.35">
      <c r="A3399" s="428"/>
      <c r="B3399" s="429"/>
      <c r="C3399" s="428"/>
      <c r="D3399" s="428"/>
      <c r="I3399" s="54"/>
    </row>
    <row r="3400" spans="1:9" ht="12.75" customHeight="1" x14ac:dyDescent="0.35">
      <c r="A3400" s="428"/>
      <c r="B3400" s="429"/>
      <c r="C3400" s="428"/>
      <c r="D3400" s="428"/>
      <c r="I3400" s="54"/>
    </row>
    <row r="3401" spans="1:9" ht="12.75" customHeight="1" x14ac:dyDescent="0.35">
      <c r="A3401" s="428"/>
      <c r="B3401" s="429"/>
      <c r="C3401" s="428"/>
      <c r="D3401" s="428"/>
      <c r="I3401" s="54"/>
    </row>
    <row r="3402" spans="1:9" ht="12.75" customHeight="1" x14ac:dyDescent="0.35">
      <c r="A3402" s="428"/>
      <c r="B3402" s="429"/>
      <c r="C3402" s="428"/>
      <c r="D3402" s="428"/>
      <c r="I3402" s="54"/>
    </row>
    <row r="3403" spans="1:9" ht="12.75" customHeight="1" x14ac:dyDescent="0.35">
      <c r="A3403" s="428"/>
      <c r="B3403" s="429"/>
      <c r="C3403" s="428"/>
      <c r="D3403" s="428"/>
      <c r="I3403" s="54"/>
    </row>
    <row r="3404" spans="1:9" ht="12.75" customHeight="1" x14ac:dyDescent="0.35">
      <c r="A3404" s="428"/>
      <c r="B3404" s="429"/>
      <c r="C3404" s="428"/>
      <c r="D3404" s="428"/>
      <c r="I3404" s="54"/>
    </row>
    <row r="3405" spans="1:9" ht="12.75" customHeight="1" x14ac:dyDescent="0.35">
      <c r="A3405" s="428"/>
      <c r="B3405" s="429"/>
      <c r="C3405" s="428"/>
      <c r="D3405" s="428"/>
      <c r="I3405" s="54"/>
    </row>
    <row r="3406" spans="1:9" ht="12.75" customHeight="1" x14ac:dyDescent="0.35">
      <c r="A3406" s="428"/>
      <c r="B3406" s="429"/>
      <c r="C3406" s="428"/>
      <c r="D3406" s="428"/>
      <c r="I3406" s="54"/>
    </row>
    <row r="3407" spans="1:9" ht="12.75" customHeight="1" x14ac:dyDescent="0.35">
      <c r="A3407" s="428"/>
      <c r="B3407" s="429"/>
      <c r="C3407" s="428"/>
      <c r="D3407" s="428"/>
      <c r="I3407" s="54"/>
    </row>
    <row r="3408" spans="1:9" ht="12.75" customHeight="1" x14ac:dyDescent="0.35">
      <c r="A3408" s="428"/>
      <c r="B3408" s="429"/>
      <c r="C3408" s="428"/>
      <c r="D3408" s="428"/>
      <c r="I3408" s="54"/>
    </row>
    <row r="3409" spans="1:9" ht="12.75" customHeight="1" x14ac:dyDescent="0.35">
      <c r="A3409" s="428"/>
      <c r="B3409" s="429"/>
      <c r="C3409" s="428"/>
      <c r="D3409" s="428"/>
      <c r="I3409" s="54"/>
    </row>
    <row r="3410" spans="1:9" ht="12.75" customHeight="1" x14ac:dyDescent="0.35">
      <c r="A3410" s="428"/>
      <c r="B3410" s="429"/>
      <c r="C3410" s="428"/>
      <c r="D3410" s="428"/>
      <c r="I3410" s="54"/>
    </row>
    <row r="3411" spans="1:9" ht="12.75" customHeight="1" x14ac:dyDescent="0.35">
      <c r="A3411" s="428"/>
      <c r="B3411" s="429"/>
      <c r="C3411" s="428"/>
      <c r="D3411" s="428"/>
      <c r="I3411" s="54"/>
    </row>
    <row r="3412" spans="1:9" ht="12.75" customHeight="1" x14ac:dyDescent="0.35">
      <c r="A3412" s="428"/>
      <c r="B3412" s="429"/>
      <c r="C3412" s="428"/>
      <c r="D3412" s="428"/>
      <c r="I3412" s="54"/>
    </row>
    <row r="3413" spans="1:9" ht="12.75" customHeight="1" x14ac:dyDescent="0.35">
      <c r="A3413" s="428"/>
      <c r="B3413" s="429"/>
      <c r="C3413" s="428"/>
      <c r="D3413" s="428"/>
      <c r="I3413" s="54"/>
    </row>
    <row r="3414" spans="1:9" ht="12.75" customHeight="1" x14ac:dyDescent="0.35">
      <c r="A3414" s="428"/>
      <c r="B3414" s="429"/>
      <c r="C3414" s="428"/>
      <c r="D3414" s="428"/>
      <c r="I3414" s="54"/>
    </row>
    <row r="3415" spans="1:9" ht="12.75" customHeight="1" x14ac:dyDescent="0.35">
      <c r="A3415" s="428"/>
      <c r="B3415" s="429"/>
      <c r="C3415" s="428"/>
      <c r="D3415" s="428"/>
      <c r="I3415" s="54"/>
    </row>
    <row r="3416" spans="1:9" ht="12.75" customHeight="1" x14ac:dyDescent="0.35">
      <c r="A3416" s="428"/>
      <c r="B3416" s="429"/>
      <c r="C3416" s="428"/>
      <c r="D3416" s="428"/>
      <c r="I3416" s="54"/>
    </row>
    <row r="3417" spans="1:9" ht="12.75" customHeight="1" x14ac:dyDescent="0.35">
      <c r="A3417" s="428"/>
      <c r="B3417" s="429"/>
      <c r="C3417" s="428"/>
      <c r="D3417" s="428"/>
      <c r="I3417" s="54"/>
    </row>
    <row r="3418" spans="1:9" ht="12.75" customHeight="1" x14ac:dyDescent="0.35">
      <c r="A3418" s="428"/>
      <c r="B3418" s="429"/>
      <c r="C3418" s="428"/>
      <c r="D3418" s="428"/>
      <c r="I3418" s="54"/>
    </row>
    <row r="3419" spans="1:9" ht="12.75" customHeight="1" x14ac:dyDescent="0.35">
      <c r="A3419" s="428"/>
      <c r="B3419" s="429"/>
      <c r="C3419" s="428"/>
      <c r="D3419" s="428"/>
      <c r="I3419" s="54"/>
    </row>
    <row r="3420" spans="1:9" ht="12.75" customHeight="1" x14ac:dyDescent="0.35">
      <c r="A3420" s="428"/>
      <c r="B3420" s="429"/>
      <c r="C3420" s="428"/>
      <c r="D3420" s="428"/>
      <c r="I3420" s="54"/>
    </row>
    <row r="3421" spans="1:9" ht="12.75" customHeight="1" x14ac:dyDescent="0.35">
      <c r="A3421" s="428"/>
      <c r="B3421" s="429"/>
      <c r="C3421" s="428"/>
      <c r="D3421" s="428"/>
      <c r="I3421" s="54"/>
    </row>
    <row r="3422" spans="1:9" ht="12.75" customHeight="1" x14ac:dyDescent="0.35">
      <c r="A3422" s="428"/>
      <c r="B3422" s="429"/>
      <c r="C3422" s="428"/>
      <c r="D3422" s="428"/>
      <c r="I3422" s="54"/>
    </row>
    <row r="3423" spans="1:9" ht="12.75" customHeight="1" x14ac:dyDescent="0.35">
      <c r="A3423" s="428"/>
      <c r="B3423" s="429"/>
      <c r="C3423" s="428"/>
      <c r="D3423" s="428"/>
      <c r="I3423" s="54"/>
    </row>
    <row r="3424" spans="1:9" ht="12.75" customHeight="1" x14ac:dyDescent="0.35">
      <c r="A3424" s="428"/>
      <c r="B3424" s="429"/>
      <c r="C3424" s="428"/>
      <c r="D3424" s="428"/>
      <c r="I3424" s="54"/>
    </row>
    <row r="3425" spans="1:9" ht="12.75" customHeight="1" x14ac:dyDescent="0.35">
      <c r="A3425" s="428"/>
      <c r="B3425" s="429"/>
      <c r="C3425" s="428"/>
      <c r="D3425" s="428"/>
      <c r="I3425" s="54"/>
    </row>
    <row r="3426" spans="1:9" ht="12.75" customHeight="1" x14ac:dyDescent="0.35">
      <c r="A3426" s="428"/>
      <c r="B3426" s="429"/>
      <c r="C3426" s="428"/>
      <c r="D3426" s="428"/>
      <c r="I3426" s="54"/>
    </row>
    <row r="3427" spans="1:9" ht="12.75" customHeight="1" x14ac:dyDescent="0.35">
      <c r="A3427" s="428"/>
      <c r="B3427" s="429"/>
      <c r="C3427" s="428"/>
      <c r="D3427" s="428"/>
      <c r="I3427" s="54"/>
    </row>
    <row r="3428" spans="1:9" ht="12.75" customHeight="1" x14ac:dyDescent="0.35">
      <c r="A3428" s="428"/>
      <c r="B3428" s="429"/>
      <c r="C3428" s="428"/>
      <c r="D3428" s="428"/>
      <c r="I3428" s="54"/>
    </row>
    <row r="3429" spans="1:9" ht="12.75" customHeight="1" x14ac:dyDescent="0.35">
      <c r="A3429" s="428"/>
      <c r="B3429" s="429"/>
      <c r="C3429" s="428"/>
      <c r="D3429" s="428"/>
      <c r="I3429" s="54"/>
    </row>
    <row r="3430" spans="1:9" ht="12.75" customHeight="1" x14ac:dyDescent="0.35">
      <c r="A3430" s="428"/>
      <c r="B3430" s="429"/>
      <c r="C3430" s="428"/>
      <c r="D3430" s="428"/>
      <c r="I3430" s="54"/>
    </row>
    <row r="3431" spans="1:9" ht="12.75" customHeight="1" x14ac:dyDescent="0.35">
      <c r="A3431" s="428"/>
      <c r="B3431" s="429"/>
      <c r="C3431" s="428"/>
      <c r="D3431" s="428"/>
      <c r="I3431" s="54"/>
    </row>
    <row r="3432" spans="1:9" ht="12.75" customHeight="1" x14ac:dyDescent="0.35">
      <c r="A3432" s="428"/>
      <c r="B3432" s="429"/>
      <c r="C3432" s="428"/>
      <c r="D3432" s="428"/>
      <c r="I3432" s="54"/>
    </row>
    <row r="3433" spans="1:9" ht="12.75" customHeight="1" x14ac:dyDescent="0.35">
      <c r="A3433" s="428"/>
      <c r="B3433" s="428"/>
      <c r="C3433" s="428"/>
      <c r="D3433" s="428"/>
      <c r="I3433" s="54"/>
    </row>
    <row r="3434" spans="1:9" ht="12.75" customHeight="1" x14ac:dyDescent="0.35">
      <c r="A3434" s="428"/>
      <c r="B3434" s="428"/>
      <c r="C3434" s="428"/>
      <c r="D3434" s="428"/>
      <c r="I3434" s="54"/>
    </row>
    <row r="3435" spans="1:9" ht="12.75" customHeight="1" x14ac:dyDescent="0.35">
      <c r="A3435" s="428"/>
      <c r="B3435" s="428"/>
      <c r="C3435" s="428"/>
      <c r="D3435" s="428"/>
      <c r="I3435" s="54"/>
    </row>
    <row r="3436" spans="1:9" ht="12.75" customHeight="1" x14ac:dyDescent="0.35">
      <c r="A3436" s="428"/>
      <c r="B3436" s="428"/>
      <c r="C3436" s="428"/>
      <c r="D3436" s="428"/>
      <c r="I3436" s="54"/>
    </row>
    <row r="3437" spans="1:9" ht="12.75" customHeight="1" x14ac:dyDescent="0.35">
      <c r="A3437" s="428"/>
      <c r="B3437" s="428"/>
      <c r="C3437" s="428"/>
      <c r="D3437" s="428"/>
      <c r="I3437" s="54"/>
    </row>
    <row r="3438" spans="1:9" ht="12.75" customHeight="1" x14ac:dyDescent="0.35">
      <c r="A3438" s="428"/>
      <c r="B3438" s="428"/>
      <c r="C3438" s="428"/>
      <c r="D3438" s="428"/>
      <c r="I3438" s="54"/>
    </row>
    <row r="3439" spans="1:9" ht="12.75" customHeight="1" x14ac:dyDescent="0.35">
      <c r="A3439" s="428"/>
      <c r="B3439" s="428"/>
      <c r="C3439" s="428"/>
      <c r="D3439" s="428"/>
      <c r="I3439" s="54"/>
    </row>
    <row r="3440" spans="1:9" ht="12.75" customHeight="1" x14ac:dyDescent="0.35">
      <c r="A3440" s="428"/>
      <c r="B3440" s="428"/>
      <c r="C3440" s="428"/>
      <c r="D3440" s="428"/>
      <c r="I3440" s="54"/>
    </row>
    <row r="3441" spans="1:9" ht="12.75" customHeight="1" x14ac:dyDescent="0.35">
      <c r="A3441" s="428"/>
      <c r="B3441" s="428"/>
      <c r="C3441" s="428"/>
      <c r="D3441" s="428"/>
      <c r="I3441" s="54"/>
    </row>
    <row r="3442" spans="1:9" ht="12.75" customHeight="1" x14ac:dyDescent="0.35">
      <c r="A3442" s="428"/>
      <c r="B3442" s="428"/>
      <c r="C3442" s="428"/>
      <c r="D3442" s="428"/>
      <c r="I3442" s="54"/>
    </row>
    <row r="3443" spans="1:9" ht="12.75" customHeight="1" x14ac:dyDescent="0.35">
      <c r="A3443" s="428"/>
      <c r="B3443" s="428"/>
      <c r="C3443" s="428"/>
      <c r="D3443" s="428"/>
      <c r="I3443" s="54"/>
    </row>
    <row r="3444" spans="1:9" ht="12.75" customHeight="1" x14ac:dyDescent="0.35">
      <c r="A3444" s="428"/>
      <c r="B3444" s="428"/>
      <c r="C3444" s="428"/>
      <c r="D3444" s="428"/>
      <c r="I3444" s="54"/>
    </row>
    <row r="3445" spans="1:9" ht="12.75" customHeight="1" x14ac:dyDescent="0.35">
      <c r="A3445" s="428"/>
      <c r="B3445" s="428"/>
      <c r="C3445" s="428"/>
      <c r="D3445" s="428"/>
      <c r="I3445" s="54"/>
    </row>
    <row r="3446" spans="1:9" ht="12.75" customHeight="1" x14ac:dyDescent="0.35">
      <c r="A3446" s="428"/>
      <c r="B3446" s="428"/>
      <c r="C3446" s="428"/>
      <c r="D3446" s="428"/>
      <c r="I3446" s="54"/>
    </row>
    <row r="3447" spans="1:9" ht="12.75" customHeight="1" x14ac:dyDescent="0.35">
      <c r="A3447" s="428"/>
      <c r="B3447" s="428"/>
      <c r="C3447" s="428"/>
      <c r="D3447" s="428"/>
      <c r="I3447" s="54"/>
    </row>
    <row r="3448" spans="1:9" ht="12.75" customHeight="1" x14ac:dyDescent="0.35">
      <c r="A3448" s="428"/>
      <c r="B3448" s="428"/>
      <c r="C3448" s="428"/>
      <c r="D3448" s="428"/>
      <c r="I3448" s="54"/>
    </row>
    <row r="3449" spans="1:9" ht="12.75" customHeight="1" x14ac:dyDescent="0.35">
      <c r="A3449" s="428"/>
      <c r="B3449" s="428"/>
      <c r="C3449" s="428"/>
      <c r="D3449" s="428"/>
      <c r="I3449" s="54"/>
    </row>
    <row r="3450" spans="1:9" ht="12.75" customHeight="1" x14ac:dyDescent="0.35">
      <c r="A3450" s="428"/>
      <c r="B3450" s="428"/>
      <c r="C3450" s="428"/>
      <c r="D3450" s="428"/>
      <c r="I3450" s="54"/>
    </row>
    <row r="3451" spans="1:9" ht="12.75" customHeight="1" x14ac:dyDescent="0.35">
      <c r="A3451" s="428"/>
      <c r="B3451" s="428"/>
      <c r="C3451" s="428"/>
      <c r="D3451" s="428"/>
      <c r="I3451" s="54"/>
    </row>
    <row r="3452" spans="1:9" ht="12.75" customHeight="1" x14ac:dyDescent="0.35">
      <c r="A3452" s="428"/>
      <c r="B3452" s="428"/>
      <c r="C3452" s="428"/>
      <c r="D3452" s="428"/>
      <c r="I3452" s="54"/>
    </row>
    <row r="3453" spans="1:9" ht="12.75" customHeight="1" x14ac:dyDescent="0.35">
      <c r="A3453" s="428"/>
      <c r="B3453" s="428"/>
      <c r="C3453" s="428"/>
      <c r="D3453" s="428"/>
      <c r="I3453" s="54"/>
    </row>
    <row r="3454" spans="1:9" ht="12.75" customHeight="1" x14ac:dyDescent="0.35">
      <c r="A3454" s="428"/>
      <c r="B3454" s="428"/>
      <c r="C3454" s="428"/>
      <c r="D3454" s="428"/>
      <c r="I3454" s="54"/>
    </row>
    <row r="3455" spans="1:9" ht="12.75" customHeight="1" x14ac:dyDescent="0.35">
      <c r="A3455" s="428"/>
      <c r="B3455" s="428"/>
      <c r="C3455" s="428"/>
      <c r="D3455" s="428"/>
      <c r="I3455" s="54"/>
    </row>
    <row r="3456" spans="1:9" ht="12.75" customHeight="1" x14ac:dyDescent="0.35">
      <c r="A3456" s="428"/>
      <c r="B3456" s="428"/>
      <c r="C3456" s="428"/>
      <c r="D3456" s="428"/>
      <c r="I3456" s="54"/>
    </row>
    <row r="3457" spans="1:9" ht="12.75" customHeight="1" x14ac:dyDescent="0.35">
      <c r="A3457" s="428"/>
      <c r="B3457" s="428"/>
      <c r="C3457" s="428"/>
      <c r="D3457" s="428"/>
      <c r="I3457" s="54"/>
    </row>
    <row r="3458" spans="1:9" ht="12.75" customHeight="1" x14ac:dyDescent="0.35">
      <c r="A3458" s="428"/>
      <c r="B3458" s="428"/>
      <c r="C3458" s="428"/>
      <c r="D3458" s="428"/>
      <c r="I3458" s="54"/>
    </row>
    <row r="3459" spans="1:9" ht="12.75" customHeight="1" x14ac:dyDescent="0.35">
      <c r="A3459" s="428"/>
      <c r="B3459" s="428"/>
      <c r="C3459" s="428"/>
      <c r="D3459" s="428"/>
      <c r="I3459" s="54"/>
    </row>
    <row r="3460" spans="1:9" ht="12.75" customHeight="1" x14ac:dyDescent="0.35">
      <c r="A3460" s="428"/>
      <c r="B3460" s="428"/>
      <c r="C3460" s="428"/>
      <c r="D3460" s="428"/>
      <c r="I3460" s="54"/>
    </row>
    <row r="3461" spans="1:9" ht="12.75" customHeight="1" x14ac:dyDescent="0.35">
      <c r="A3461" s="428"/>
      <c r="B3461" s="428"/>
      <c r="C3461" s="428"/>
      <c r="D3461" s="428"/>
      <c r="I3461" s="54"/>
    </row>
    <row r="3462" spans="1:9" ht="12.75" customHeight="1" x14ac:dyDescent="0.35">
      <c r="A3462" s="428"/>
      <c r="B3462" s="428"/>
      <c r="C3462" s="428"/>
      <c r="D3462" s="428"/>
      <c r="I3462" s="54"/>
    </row>
    <row r="3463" spans="1:9" ht="12.75" customHeight="1" x14ac:dyDescent="0.35">
      <c r="A3463" s="428"/>
      <c r="B3463" s="428"/>
      <c r="C3463" s="428"/>
      <c r="D3463" s="428"/>
      <c r="I3463" s="54"/>
    </row>
    <row r="3464" spans="1:9" ht="12.75" customHeight="1" x14ac:dyDescent="0.35">
      <c r="A3464" s="428"/>
      <c r="B3464" s="428"/>
      <c r="C3464" s="428"/>
      <c r="D3464" s="428"/>
      <c r="I3464" s="54"/>
    </row>
    <row r="3465" spans="1:9" ht="12.75" customHeight="1" x14ac:dyDescent="0.35">
      <c r="A3465" s="428"/>
      <c r="B3465" s="428"/>
      <c r="C3465" s="428"/>
      <c r="D3465" s="428"/>
      <c r="I3465" s="54"/>
    </row>
    <row r="3466" spans="1:9" ht="12.75" customHeight="1" x14ac:dyDescent="0.35">
      <c r="A3466" s="428"/>
      <c r="B3466" s="428"/>
      <c r="C3466" s="428"/>
      <c r="D3466" s="428"/>
      <c r="I3466" s="54"/>
    </row>
    <row r="3467" spans="1:9" ht="12.75" customHeight="1" x14ac:dyDescent="0.35">
      <c r="A3467" s="428"/>
      <c r="B3467" s="428"/>
      <c r="C3467" s="428"/>
      <c r="D3467" s="428"/>
      <c r="I3467" s="54"/>
    </row>
    <row r="3468" spans="1:9" ht="12.75" customHeight="1" x14ac:dyDescent="0.35">
      <c r="A3468" s="428"/>
      <c r="B3468" s="428"/>
      <c r="C3468" s="428"/>
      <c r="D3468" s="428"/>
      <c r="I3468" s="54"/>
    </row>
    <row r="3469" spans="1:9" ht="12.75" customHeight="1" x14ac:dyDescent="0.35">
      <c r="A3469" s="428"/>
      <c r="B3469" s="428"/>
      <c r="C3469" s="428"/>
      <c r="D3469" s="428"/>
      <c r="I3469" s="54"/>
    </row>
    <row r="3470" spans="1:9" ht="12.75" customHeight="1" x14ac:dyDescent="0.35">
      <c r="A3470" s="428"/>
      <c r="B3470" s="428"/>
      <c r="C3470" s="428"/>
      <c r="D3470" s="428"/>
      <c r="I3470" s="54"/>
    </row>
    <row r="3471" spans="1:9" ht="12.75" customHeight="1" x14ac:dyDescent="0.35">
      <c r="A3471" s="428"/>
      <c r="B3471" s="428"/>
      <c r="C3471" s="428"/>
      <c r="D3471" s="428"/>
      <c r="I3471" s="54"/>
    </row>
    <row r="3472" spans="1:9" ht="12.75" customHeight="1" x14ac:dyDescent="0.35">
      <c r="A3472" s="428"/>
      <c r="B3472" s="428"/>
      <c r="C3472" s="428"/>
      <c r="D3472" s="428"/>
      <c r="I3472" s="54"/>
    </row>
    <row r="3473" spans="1:9" ht="12.75" customHeight="1" x14ac:dyDescent="0.35">
      <c r="A3473" s="428"/>
      <c r="B3473" s="428"/>
      <c r="C3473" s="428"/>
      <c r="D3473" s="428"/>
      <c r="I3473" s="54"/>
    </row>
    <row r="3474" spans="1:9" ht="12.75" customHeight="1" x14ac:dyDescent="0.35">
      <c r="A3474" s="428"/>
      <c r="B3474" s="428"/>
      <c r="C3474" s="428"/>
      <c r="D3474" s="428"/>
      <c r="I3474" s="54"/>
    </row>
    <row r="3475" spans="1:9" ht="12.75" customHeight="1" x14ac:dyDescent="0.35">
      <c r="A3475" s="428"/>
      <c r="B3475" s="428"/>
      <c r="C3475" s="428"/>
      <c r="D3475" s="428"/>
      <c r="I3475" s="54"/>
    </row>
    <row r="3476" spans="1:9" ht="12.75" customHeight="1" x14ac:dyDescent="0.35">
      <c r="A3476" s="428"/>
      <c r="B3476" s="428"/>
      <c r="C3476" s="428"/>
      <c r="D3476" s="428"/>
      <c r="I3476" s="54"/>
    </row>
    <row r="3477" spans="1:9" ht="12.75" customHeight="1" x14ac:dyDescent="0.35">
      <c r="A3477" s="428"/>
      <c r="B3477" s="428"/>
      <c r="C3477" s="428"/>
      <c r="D3477" s="428"/>
      <c r="I3477" s="54"/>
    </row>
    <row r="3478" spans="1:9" ht="12.75" customHeight="1" x14ac:dyDescent="0.35">
      <c r="A3478" s="428"/>
      <c r="B3478" s="428"/>
      <c r="C3478" s="428"/>
      <c r="D3478" s="428"/>
      <c r="I3478" s="54"/>
    </row>
    <row r="3479" spans="1:9" ht="12.75" customHeight="1" x14ac:dyDescent="0.35">
      <c r="A3479" s="428"/>
      <c r="B3479" s="428"/>
      <c r="C3479" s="428"/>
      <c r="D3479" s="428"/>
      <c r="I3479" s="54"/>
    </row>
    <row r="3480" spans="1:9" ht="12.75" customHeight="1" x14ac:dyDescent="0.35">
      <c r="A3480" s="428"/>
      <c r="B3480" s="428"/>
      <c r="C3480" s="428"/>
      <c r="D3480" s="428"/>
      <c r="I3480" s="54"/>
    </row>
    <row r="3481" spans="1:9" ht="12.75" customHeight="1" x14ac:dyDescent="0.35">
      <c r="A3481" s="428"/>
      <c r="B3481" s="428"/>
      <c r="C3481" s="428"/>
      <c r="D3481" s="428"/>
      <c r="I3481" s="54"/>
    </row>
    <row r="3482" spans="1:9" ht="12.75" customHeight="1" x14ac:dyDescent="0.35">
      <c r="A3482" s="428"/>
      <c r="B3482" s="428"/>
      <c r="C3482" s="428"/>
      <c r="D3482" s="428"/>
      <c r="I3482" s="54"/>
    </row>
    <row r="3483" spans="1:9" ht="12.75" customHeight="1" x14ac:dyDescent="0.35">
      <c r="A3483" s="428"/>
      <c r="B3483" s="428"/>
      <c r="C3483" s="428"/>
      <c r="D3483" s="428"/>
      <c r="I3483" s="54"/>
    </row>
    <row r="3484" spans="1:9" ht="12.75" customHeight="1" x14ac:dyDescent="0.35">
      <c r="A3484" s="428"/>
      <c r="B3484" s="428"/>
      <c r="C3484" s="428"/>
      <c r="D3484" s="428"/>
      <c r="I3484" s="54"/>
    </row>
    <row r="3485" spans="1:9" ht="12.75" customHeight="1" x14ac:dyDescent="0.35">
      <c r="A3485" s="428"/>
      <c r="B3485" s="428"/>
      <c r="C3485" s="428"/>
      <c r="D3485" s="428"/>
      <c r="I3485" s="54"/>
    </row>
    <row r="3486" spans="1:9" ht="12.75" customHeight="1" x14ac:dyDescent="0.35">
      <c r="A3486" s="428"/>
      <c r="B3486" s="428"/>
      <c r="C3486" s="428"/>
      <c r="D3486" s="428"/>
      <c r="I3486" s="54"/>
    </row>
    <row r="3487" spans="1:9" ht="12.75" customHeight="1" x14ac:dyDescent="0.35">
      <c r="A3487" s="428"/>
      <c r="B3487" s="428"/>
      <c r="C3487" s="428"/>
      <c r="D3487" s="428"/>
      <c r="I3487" s="54"/>
    </row>
    <row r="3488" spans="1:9" ht="12.75" customHeight="1" x14ac:dyDescent="0.35">
      <c r="A3488" s="428"/>
      <c r="B3488" s="428"/>
      <c r="C3488" s="428"/>
      <c r="D3488" s="428"/>
      <c r="I3488" s="54"/>
    </row>
    <row r="3489" spans="1:9" ht="12.75" customHeight="1" x14ac:dyDescent="0.35">
      <c r="A3489" s="428"/>
      <c r="B3489" s="428"/>
      <c r="C3489" s="428"/>
      <c r="D3489" s="428"/>
      <c r="I3489" s="54"/>
    </row>
    <row r="3490" spans="1:9" ht="12.75" customHeight="1" x14ac:dyDescent="0.35">
      <c r="A3490" s="428"/>
      <c r="B3490" s="428"/>
      <c r="C3490" s="428"/>
      <c r="D3490" s="428"/>
      <c r="I3490" s="54"/>
    </row>
    <row r="3491" spans="1:9" ht="12.75" customHeight="1" x14ac:dyDescent="0.35">
      <c r="A3491" s="428"/>
      <c r="B3491" s="428"/>
      <c r="C3491" s="428"/>
      <c r="D3491" s="428"/>
      <c r="I3491" s="54"/>
    </row>
    <row r="3492" spans="1:9" ht="12.75" customHeight="1" x14ac:dyDescent="0.35">
      <c r="A3492" s="428"/>
      <c r="B3492" s="428"/>
      <c r="C3492" s="428"/>
      <c r="D3492" s="428"/>
      <c r="I3492" s="54"/>
    </row>
    <row r="3493" spans="1:9" ht="12.75" customHeight="1" x14ac:dyDescent="0.35">
      <c r="A3493" s="428"/>
      <c r="B3493" s="428"/>
      <c r="C3493" s="428"/>
      <c r="D3493" s="428"/>
      <c r="I3493" s="54"/>
    </row>
    <row r="3494" spans="1:9" ht="12.75" customHeight="1" x14ac:dyDescent="0.35">
      <c r="A3494" s="428"/>
      <c r="B3494" s="428"/>
      <c r="C3494" s="428"/>
      <c r="D3494" s="428"/>
      <c r="I3494" s="54"/>
    </row>
    <row r="3495" spans="1:9" ht="12.75" customHeight="1" x14ac:dyDescent="0.35">
      <c r="A3495" s="428"/>
      <c r="B3495" s="428"/>
      <c r="C3495" s="428"/>
      <c r="D3495" s="428"/>
      <c r="I3495" s="54"/>
    </row>
    <row r="3496" spans="1:9" ht="12.75" customHeight="1" x14ac:dyDescent="0.35">
      <c r="A3496" s="428"/>
      <c r="B3496" s="428"/>
      <c r="C3496" s="428"/>
      <c r="D3496" s="428"/>
      <c r="I3496" s="54"/>
    </row>
    <row r="3497" spans="1:9" ht="12.75" customHeight="1" x14ac:dyDescent="0.35">
      <c r="A3497" s="428"/>
      <c r="B3497" s="428"/>
      <c r="C3497" s="428"/>
      <c r="D3497" s="428"/>
      <c r="I3497" s="54"/>
    </row>
    <row r="3498" spans="1:9" ht="12.75" customHeight="1" x14ac:dyDescent="0.35">
      <c r="A3498" s="428"/>
      <c r="B3498" s="428"/>
      <c r="C3498" s="428"/>
      <c r="D3498" s="428"/>
      <c r="I3498" s="54"/>
    </row>
    <row r="3499" spans="1:9" ht="12.75" customHeight="1" x14ac:dyDescent="0.35">
      <c r="A3499" s="428"/>
      <c r="B3499" s="428"/>
      <c r="C3499" s="428"/>
      <c r="D3499" s="428"/>
      <c r="I3499" s="54"/>
    </row>
    <row r="3500" spans="1:9" ht="12.75" customHeight="1" x14ac:dyDescent="0.35">
      <c r="A3500" s="428"/>
      <c r="B3500" s="428"/>
      <c r="C3500" s="428"/>
      <c r="D3500" s="428"/>
      <c r="I3500" s="54"/>
    </row>
    <row r="3501" spans="1:9" ht="12.75" customHeight="1" x14ac:dyDescent="0.35">
      <c r="A3501" s="428"/>
      <c r="B3501" s="428"/>
      <c r="C3501" s="428"/>
      <c r="D3501" s="428"/>
      <c r="I3501" s="54"/>
    </row>
    <row r="3502" spans="1:9" ht="12.75" customHeight="1" x14ac:dyDescent="0.35">
      <c r="A3502" s="428"/>
      <c r="B3502" s="428"/>
      <c r="C3502" s="428"/>
      <c r="D3502" s="428"/>
      <c r="I3502" s="54"/>
    </row>
    <row r="3503" spans="1:9" ht="12.75" customHeight="1" x14ac:dyDescent="0.35">
      <c r="A3503" s="428"/>
      <c r="B3503" s="428"/>
      <c r="C3503" s="428"/>
      <c r="D3503" s="428"/>
      <c r="I3503" s="54"/>
    </row>
    <row r="3504" spans="1:9" ht="12.75" customHeight="1" x14ac:dyDescent="0.35">
      <c r="A3504" s="428"/>
      <c r="B3504" s="428"/>
      <c r="C3504" s="428"/>
      <c r="D3504" s="428"/>
      <c r="I3504" s="54"/>
    </row>
    <row r="3505" spans="1:9" ht="12.75" customHeight="1" x14ac:dyDescent="0.35">
      <c r="A3505" s="428"/>
      <c r="B3505" s="428"/>
      <c r="C3505" s="428"/>
      <c r="D3505" s="428"/>
      <c r="I3505" s="54"/>
    </row>
    <row r="3506" spans="1:9" ht="12.75" customHeight="1" x14ac:dyDescent="0.35">
      <c r="A3506" s="428"/>
      <c r="B3506" s="428"/>
      <c r="C3506" s="428"/>
      <c r="D3506" s="428"/>
      <c r="I3506" s="54"/>
    </row>
    <row r="3507" spans="1:9" ht="12.75" customHeight="1" x14ac:dyDescent="0.35">
      <c r="A3507" s="428"/>
      <c r="B3507" s="428"/>
      <c r="C3507" s="428"/>
      <c r="D3507" s="428"/>
      <c r="I3507" s="54"/>
    </row>
    <row r="3508" spans="1:9" ht="12.75" customHeight="1" x14ac:dyDescent="0.35">
      <c r="A3508" s="428"/>
      <c r="B3508" s="428"/>
      <c r="C3508" s="428"/>
      <c r="D3508" s="428"/>
      <c r="I3508" s="54"/>
    </row>
    <row r="3509" spans="1:9" ht="12.75" customHeight="1" x14ac:dyDescent="0.35">
      <c r="A3509" s="428"/>
      <c r="B3509" s="428"/>
      <c r="C3509" s="428"/>
      <c r="D3509" s="428"/>
      <c r="I3509" s="54"/>
    </row>
    <row r="3510" spans="1:9" ht="12.75" customHeight="1" x14ac:dyDescent="0.35">
      <c r="A3510" s="428"/>
      <c r="B3510" s="428"/>
      <c r="C3510" s="428"/>
      <c r="D3510" s="428"/>
      <c r="I3510" s="54"/>
    </row>
    <row r="3511" spans="1:9" ht="12.75" customHeight="1" x14ac:dyDescent="0.35">
      <c r="A3511" s="428"/>
      <c r="B3511" s="428"/>
      <c r="C3511" s="428"/>
      <c r="D3511" s="428"/>
      <c r="I3511" s="54"/>
    </row>
    <row r="3512" spans="1:9" ht="12.75" customHeight="1" x14ac:dyDescent="0.35">
      <c r="A3512" s="428"/>
      <c r="B3512" s="428"/>
      <c r="C3512" s="428"/>
      <c r="D3512" s="428"/>
      <c r="I3512" s="54"/>
    </row>
    <row r="3513" spans="1:9" ht="12.75" customHeight="1" x14ac:dyDescent="0.35">
      <c r="A3513" s="428"/>
      <c r="B3513" s="428"/>
      <c r="C3513" s="428"/>
      <c r="D3513" s="428"/>
      <c r="I3513" s="54"/>
    </row>
    <row r="3514" spans="1:9" ht="12.75" customHeight="1" x14ac:dyDescent="0.35">
      <c r="A3514" s="428"/>
      <c r="B3514" s="428"/>
      <c r="C3514" s="428"/>
      <c r="D3514" s="428"/>
      <c r="I3514" s="54"/>
    </row>
    <row r="3515" spans="1:9" ht="12.75" customHeight="1" x14ac:dyDescent="0.35">
      <c r="A3515" s="428"/>
      <c r="B3515" s="428"/>
      <c r="C3515" s="428"/>
      <c r="D3515" s="428"/>
      <c r="I3515" s="54"/>
    </row>
    <row r="3516" spans="1:9" ht="12.75" customHeight="1" x14ac:dyDescent="0.35">
      <c r="A3516" s="428"/>
      <c r="B3516" s="428"/>
      <c r="C3516" s="428"/>
      <c r="D3516" s="428"/>
      <c r="I3516" s="54"/>
    </row>
    <row r="3517" spans="1:9" ht="12.75" customHeight="1" x14ac:dyDescent="0.35">
      <c r="A3517" s="428"/>
      <c r="B3517" s="428"/>
      <c r="C3517" s="428"/>
      <c r="D3517" s="428"/>
      <c r="I3517" s="54"/>
    </row>
    <row r="3518" spans="1:9" ht="12.75" customHeight="1" x14ac:dyDescent="0.35">
      <c r="A3518" s="428"/>
      <c r="B3518" s="428"/>
      <c r="C3518" s="428"/>
      <c r="D3518" s="428"/>
      <c r="I3518" s="54"/>
    </row>
    <row r="3519" spans="1:9" ht="12.75" customHeight="1" x14ac:dyDescent="0.35">
      <c r="A3519" s="428"/>
      <c r="B3519" s="428"/>
      <c r="C3519" s="428"/>
      <c r="D3519" s="428"/>
      <c r="I3519" s="54"/>
    </row>
    <row r="3520" spans="1:9" ht="12.75" customHeight="1" x14ac:dyDescent="0.35">
      <c r="A3520" s="428"/>
      <c r="B3520" s="428"/>
      <c r="C3520" s="428"/>
      <c r="D3520" s="428"/>
      <c r="I3520" s="54"/>
    </row>
    <row r="3521" spans="1:9" ht="12.75" customHeight="1" x14ac:dyDescent="0.35">
      <c r="A3521" s="428"/>
      <c r="B3521" s="428"/>
      <c r="C3521" s="428"/>
      <c r="D3521" s="428"/>
      <c r="I3521" s="54"/>
    </row>
    <row r="3522" spans="1:9" ht="12.75" customHeight="1" x14ac:dyDescent="0.35">
      <c r="A3522" s="428"/>
      <c r="B3522" s="428"/>
      <c r="C3522" s="428"/>
      <c r="D3522" s="428"/>
      <c r="I3522" s="54"/>
    </row>
    <row r="3523" spans="1:9" ht="12.75" customHeight="1" x14ac:dyDescent="0.35">
      <c r="A3523" s="428"/>
      <c r="B3523" s="428"/>
      <c r="C3523" s="428"/>
      <c r="D3523" s="428"/>
      <c r="I3523" s="54"/>
    </row>
    <row r="3524" spans="1:9" ht="12.75" customHeight="1" x14ac:dyDescent="0.35">
      <c r="A3524" s="428"/>
      <c r="B3524" s="428"/>
      <c r="C3524" s="428"/>
      <c r="D3524" s="428"/>
      <c r="I3524" s="54"/>
    </row>
    <row r="3525" spans="1:9" ht="12.75" customHeight="1" x14ac:dyDescent="0.35">
      <c r="A3525" s="428"/>
      <c r="B3525" s="428"/>
      <c r="C3525" s="428"/>
      <c r="D3525" s="428"/>
      <c r="I3525" s="54"/>
    </row>
    <row r="3526" spans="1:9" ht="12.75" customHeight="1" x14ac:dyDescent="0.35">
      <c r="A3526" s="428"/>
      <c r="B3526" s="428"/>
      <c r="C3526" s="428"/>
      <c r="D3526" s="428"/>
      <c r="I3526" s="54"/>
    </row>
    <row r="3527" spans="1:9" ht="12.75" customHeight="1" x14ac:dyDescent="0.35">
      <c r="A3527" s="428"/>
      <c r="B3527" s="428"/>
      <c r="C3527" s="428"/>
      <c r="D3527" s="428"/>
      <c r="I3527" s="54"/>
    </row>
    <row r="3528" spans="1:9" ht="12.75" customHeight="1" x14ac:dyDescent="0.35">
      <c r="A3528" s="428"/>
      <c r="B3528" s="428"/>
      <c r="C3528" s="428"/>
      <c r="D3528" s="428"/>
      <c r="I3528" s="54"/>
    </row>
    <row r="3529" spans="1:9" ht="12.75" customHeight="1" x14ac:dyDescent="0.35">
      <c r="A3529" s="428"/>
      <c r="B3529" s="428"/>
      <c r="C3529" s="428"/>
      <c r="D3529" s="428"/>
      <c r="I3529" s="54"/>
    </row>
    <row r="3530" spans="1:9" ht="12.75" customHeight="1" x14ac:dyDescent="0.35">
      <c r="A3530" s="428"/>
      <c r="B3530" s="428"/>
      <c r="C3530" s="428"/>
      <c r="D3530" s="428"/>
      <c r="I3530" s="54"/>
    </row>
    <row r="3531" spans="1:9" ht="12.75" customHeight="1" x14ac:dyDescent="0.35">
      <c r="A3531" s="428"/>
      <c r="B3531" s="428"/>
      <c r="C3531" s="428"/>
      <c r="D3531" s="428"/>
      <c r="I3531" s="54"/>
    </row>
    <row r="3532" spans="1:9" ht="12.75" customHeight="1" x14ac:dyDescent="0.35">
      <c r="A3532" s="428"/>
      <c r="B3532" s="428"/>
      <c r="C3532" s="428"/>
      <c r="D3532" s="428"/>
      <c r="I3532" s="54"/>
    </row>
    <row r="3533" spans="1:9" ht="12.75" customHeight="1" x14ac:dyDescent="0.35">
      <c r="A3533" s="428"/>
      <c r="B3533" s="428"/>
      <c r="C3533" s="428"/>
      <c r="D3533" s="428"/>
      <c r="I3533" s="54"/>
    </row>
    <row r="3534" spans="1:9" ht="12.75" customHeight="1" x14ac:dyDescent="0.35">
      <c r="A3534" s="428"/>
      <c r="B3534" s="428"/>
      <c r="C3534" s="428"/>
      <c r="D3534" s="428"/>
      <c r="I3534" s="54"/>
    </row>
    <row r="3535" spans="1:9" ht="12.75" customHeight="1" x14ac:dyDescent="0.35">
      <c r="A3535" s="428"/>
      <c r="B3535" s="428"/>
      <c r="C3535" s="428"/>
      <c r="D3535" s="428"/>
      <c r="I3535" s="54"/>
    </row>
    <row r="3536" spans="1:9" ht="12.75" customHeight="1" x14ac:dyDescent="0.35">
      <c r="A3536" s="428"/>
      <c r="B3536" s="428"/>
      <c r="C3536" s="428"/>
      <c r="D3536" s="428"/>
      <c r="I3536" s="54"/>
    </row>
    <row r="3537" spans="1:9" ht="12.75" customHeight="1" x14ac:dyDescent="0.35">
      <c r="A3537" s="428"/>
      <c r="B3537" s="428"/>
      <c r="C3537" s="428"/>
      <c r="D3537" s="428"/>
      <c r="I3537" s="54"/>
    </row>
    <row r="3538" spans="1:9" ht="12.75" customHeight="1" x14ac:dyDescent="0.35">
      <c r="A3538" s="428"/>
      <c r="B3538" s="428"/>
      <c r="C3538" s="428"/>
      <c r="D3538" s="428"/>
      <c r="I3538" s="54"/>
    </row>
    <row r="3539" spans="1:9" ht="12.75" customHeight="1" x14ac:dyDescent="0.35">
      <c r="A3539" s="428"/>
      <c r="B3539" s="428"/>
      <c r="C3539" s="428"/>
      <c r="D3539" s="428"/>
      <c r="I3539" s="54"/>
    </row>
    <row r="3540" spans="1:9" ht="12.75" customHeight="1" x14ac:dyDescent="0.35">
      <c r="A3540" s="428"/>
      <c r="B3540" s="428"/>
      <c r="C3540" s="428"/>
      <c r="D3540" s="428"/>
      <c r="I3540" s="54"/>
    </row>
    <row r="3541" spans="1:9" ht="12.75" customHeight="1" x14ac:dyDescent="0.35">
      <c r="A3541" s="428"/>
      <c r="B3541" s="428"/>
      <c r="C3541" s="428"/>
      <c r="D3541" s="428"/>
      <c r="I3541" s="54"/>
    </row>
    <row r="3542" spans="1:9" ht="12.75" customHeight="1" x14ac:dyDescent="0.35">
      <c r="A3542" s="428"/>
      <c r="B3542" s="428"/>
      <c r="C3542" s="428"/>
      <c r="D3542" s="428"/>
      <c r="I3542" s="54"/>
    </row>
    <row r="3543" spans="1:9" ht="12.75" customHeight="1" x14ac:dyDescent="0.35">
      <c r="A3543" s="428"/>
      <c r="B3543" s="428"/>
      <c r="C3543" s="428"/>
      <c r="D3543" s="428"/>
      <c r="I3543" s="54"/>
    </row>
    <row r="3544" spans="1:9" ht="12.75" customHeight="1" x14ac:dyDescent="0.35">
      <c r="A3544" s="428"/>
      <c r="B3544" s="428"/>
      <c r="C3544" s="428"/>
      <c r="D3544" s="428"/>
      <c r="I3544" s="54"/>
    </row>
    <row r="3545" spans="1:9" ht="12.75" customHeight="1" x14ac:dyDescent="0.35">
      <c r="A3545" s="428"/>
      <c r="B3545" s="428"/>
      <c r="C3545" s="428"/>
      <c r="D3545" s="428"/>
      <c r="I3545" s="54"/>
    </row>
    <row r="3546" spans="1:9" ht="12.75" customHeight="1" x14ac:dyDescent="0.35">
      <c r="A3546" s="428"/>
      <c r="B3546" s="428"/>
      <c r="C3546" s="428"/>
      <c r="D3546" s="428"/>
      <c r="I3546" s="54"/>
    </row>
    <row r="3547" spans="1:9" ht="12.75" customHeight="1" x14ac:dyDescent="0.35">
      <c r="A3547" s="428"/>
      <c r="B3547" s="428"/>
      <c r="C3547" s="428"/>
      <c r="D3547" s="428"/>
      <c r="I3547" s="54"/>
    </row>
    <row r="3548" spans="1:9" ht="12.75" customHeight="1" x14ac:dyDescent="0.35">
      <c r="A3548" s="428"/>
      <c r="B3548" s="428"/>
      <c r="C3548" s="428"/>
      <c r="D3548" s="428"/>
      <c r="I3548" s="54"/>
    </row>
    <row r="3549" spans="1:9" ht="12.75" customHeight="1" x14ac:dyDescent="0.35">
      <c r="A3549" s="428"/>
      <c r="B3549" s="428"/>
      <c r="C3549" s="428"/>
      <c r="D3549" s="428"/>
      <c r="I3549" s="54"/>
    </row>
    <row r="3550" spans="1:9" ht="12.75" customHeight="1" x14ac:dyDescent="0.35">
      <c r="A3550" s="428"/>
      <c r="B3550" s="428"/>
      <c r="C3550" s="428"/>
      <c r="D3550" s="428"/>
      <c r="I3550" s="54"/>
    </row>
    <row r="3551" spans="1:9" ht="12.75" customHeight="1" x14ac:dyDescent="0.35">
      <c r="A3551" s="428"/>
      <c r="B3551" s="428"/>
      <c r="C3551" s="428"/>
      <c r="D3551" s="428"/>
      <c r="I3551" s="54"/>
    </row>
    <row r="3552" spans="1:9" ht="12.75" customHeight="1" x14ac:dyDescent="0.35">
      <c r="A3552" s="428"/>
      <c r="B3552" s="428"/>
      <c r="C3552" s="428"/>
      <c r="D3552" s="428"/>
      <c r="I3552" s="54"/>
    </row>
    <row r="3553" spans="1:9" ht="12.75" customHeight="1" x14ac:dyDescent="0.35">
      <c r="A3553" s="428"/>
      <c r="B3553" s="428"/>
      <c r="C3553" s="428"/>
      <c r="D3553" s="428"/>
      <c r="I3553" s="54"/>
    </row>
    <row r="3554" spans="1:9" ht="12.75" customHeight="1" x14ac:dyDescent="0.35">
      <c r="A3554" s="428"/>
      <c r="B3554" s="428"/>
      <c r="C3554" s="428"/>
      <c r="D3554" s="428"/>
      <c r="I3554" s="54"/>
    </row>
    <row r="3555" spans="1:9" ht="12.75" customHeight="1" x14ac:dyDescent="0.35">
      <c r="A3555" s="428"/>
      <c r="B3555" s="428"/>
      <c r="C3555" s="428"/>
      <c r="D3555" s="428"/>
      <c r="I3555" s="54"/>
    </row>
    <row r="3556" spans="1:9" ht="12.75" customHeight="1" x14ac:dyDescent="0.35">
      <c r="A3556" s="428"/>
      <c r="B3556" s="428"/>
      <c r="C3556" s="428"/>
      <c r="D3556" s="428"/>
      <c r="I3556" s="54"/>
    </row>
    <row r="3557" spans="1:9" ht="12.75" customHeight="1" x14ac:dyDescent="0.35">
      <c r="A3557" s="428"/>
      <c r="B3557" s="428"/>
      <c r="C3557" s="428"/>
      <c r="D3557" s="428"/>
      <c r="I3557" s="54"/>
    </row>
    <row r="3558" spans="1:9" ht="12.75" customHeight="1" x14ac:dyDescent="0.35">
      <c r="A3558" s="428"/>
      <c r="B3558" s="428"/>
      <c r="C3558" s="428"/>
      <c r="D3558" s="428"/>
      <c r="I3558" s="54"/>
    </row>
    <row r="3559" spans="1:9" ht="12.75" customHeight="1" x14ac:dyDescent="0.35">
      <c r="A3559" s="428"/>
      <c r="B3559" s="428"/>
      <c r="C3559" s="428"/>
      <c r="D3559" s="428"/>
      <c r="I3559" s="54"/>
    </row>
    <row r="3560" spans="1:9" ht="12.75" customHeight="1" x14ac:dyDescent="0.35">
      <c r="A3560" s="428"/>
      <c r="B3560" s="428"/>
      <c r="C3560" s="428"/>
      <c r="D3560" s="428"/>
      <c r="I3560" s="54"/>
    </row>
    <row r="3561" spans="1:9" ht="12.75" customHeight="1" x14ac:dyDescent="0.35">
      <c r="A3561" s="428"/>
      <c r="B3561" s="428"/>
      <c r="C3561" s="428"/>
      <c r="D3561" s="428"/>
      <c r="I3561" s="54"/>
    </row>
    <row r="3562" spans="1:9" ht="12.75" customHeight="1" x14ac:dyDescent="0.35">
      <c r="A3562" s="428"/>
      <c r="B3562" s="428"/>
      <c r="C3562" s="428"/>
      <c r="D3562" s="428"/>
      <c r="I3562" s="54"/>
    </row>
    <row r="3563" spans="1:9" ht="12.75" customHeight="1" x14ac:dyDescent="0.35">
      <c r="A3563" s="428"/>
      <c r="B3563" s="428"/>
      <c r="C3563" s="428"/>
      <c r="D3563" s="428"/>
      <c r="I3563" s="54"/>
    </row>
    <row r="3564" spans="1:9" ht="12.75" customHeight="1" x14ac:dyDescent="0.35">
      <c r="A3564" s="428"/>
      <c r="B3564" s="428"/>
      <c r="C3564" s="428"/>
      <c r="D3564" s="428"/>
      <c r="I3564" s="54"/>
    </row>
    <row r="3565" spans="1:9" ht="12.75" customHeight="1" x14ac:dyDescent="0.35">
      <c r="A3565" s="428"/>
      <c r="B3565" s="428"/>
      <c r="C3565" s="428"/>
      <c r="D3565" s="428"/>
      <c r="I3565" s="54"/>
    </row>
    <row r="3566" spans="1:9" ht="12.75" customHeight="1" x14ac:dyDescent="0.35">
      <c r="A3566" s="428"/>
      <c r="B3566" s="428"/>
      <c r="C3566" s="428"/>
      <c r="D3566" s="428"/>
      <c r="I3566" s="54"/>
    </row>
    <row r="3567" spans="1:9" ht="12.75" customHeight="1" x14ac:dyDescent="0.35">
      <c r="A3567" s="428"/>
      <c r="B3567" s="428"/>
      <c r="C3567" s="428"/>
      <c r="D3567" s="428"/>
      <c r="I3567" s="54"/>
    </row>
    <row r="3568" spans="1:9" ht="12.75" customHeight="1" x14ac:dyDescent="0.35">
      <c r="A3568" s="428"/>
      <c r="B3568" s="428"/>
      <c r="C3568" s="428"/>
      <c r="D3568" s="428"/>
      <c r="I3568" s="54"/>
    </row>
    <row r="3569" spans="1:9" ht="12.75" customHeight="1" x14ac:dyDescent="0.35">
      <c r="A3569" s="428"/>
      <c r="B3569" s="428"/>
      <c r="C3569" s="428"/>
      <c r="D3569" s="428"/>
      <c r="I3569" s="54"/>
    </row>
    <row r="3570" spans="1:9" ht="12.75" customHeight="1" x14ac:dyDescent="0.35">
      <c r="A3570" s="428"/>
      <c r="B3570" s="428"/>
      <c r="C3570" s="428"/>
      <c r="D3570" s="428"/>
      <c r="I3570" s="54"/>
    </row>
    <row r="3571" spans="1:9" ht="12.75" customHeight="1" x14ac:dyDescent="0.35">
      <c r="A3571" s="428"/>
      <c r="B3571" s="428"/>
      <c r="C3571" s="428"/>
      <c r="D3571" s="428"/>
      <c r="I3571" s="54"/>
    </row>
    <row r="3572" spans="1:9" ht="12.75" customHeight="1" x14ac:dyDescent="0.35">
      <c r="A3572" s="428"/>
      <c r="B3572" s="428"/>
      <c r="C3572" s="428"/>
      <c r="D3572" s="428"/>
      <c r="I3572" s="54"/>
    </row>
    <row r="3573" spans="1:9" ht="12.75" customHeight="1" x14ac:dyDescent="0.35">
      <c r="A3573" s="428"/>
      <c r="B3573" s="428"/>
      <c r="C3573" s="428"/>
      <c r="D3573" s="428"/>
      <c r="I3573" s="54"/>
    </row>
    <row r="3574" spans="1:9" ht="12.75" customHeight="1" x14ac:dyDescent="0.35">
      <c r="A3574" s="428"/>
      <c r="B3574" s="428"/>
      <c r="C3574" s="428"/>
      <c r="D3574" s="428"/>
      <c r="I3574" s="54"/>
    </row>
    <row r="3575" spans="1:9" ht="12.75" customHeight="1" x14ac:dyDescent="0.35">
      <c r="A3575" s="428"/>
      <c r="B3575" s="428"/>
      <c r="C3575" s="428"/>
      <c r="D3575" s="428"/>
      <c r="I3575" s="54"/>
    </row>
    <row r="3576" spans="1:9" ht="12.75" customHeight="1" x14ac:dyDescent="0.35">
      <c r="A3576" s="428"/>
      <c r="B3576" s="428"/>
      <c r="C3576" s="428"/>
      <c r="D3576" s="428"/>
      <c r="I3576" s="54"/>
    </row>
    <row r="3577" spans="1:9" ht="12.75" customHeight="1" x14ac:dyDescent="0.35">
      <c r="A3577" s="428"/>
      <c r="B3577" s="428"/>
      <c r="C3577" s="428"/>
      <c r="D3577" s="428"/>
      <c r="I3577" s="54"/>
    </row>
    <row r="3578" spans="1:9" ht="12.75" customHeight="1" x14ac:dyDescent="0.35">
      <c r="A3578" s="428"/>
      <c r="B3578" s="428"/>
      <c r="C3578" s="428"/>
      <c r="D3578" s="428"/>
      <c r="I3578" s="54"/>
    </row>
    <row r="3579" spans="1:9" ht="12.75" customHeight="1" x14ac:dyDescent="0.35">
      <c r="A3579" s="428"/>
      <c r="B3579" s="428"/>
      <c r="C3579" s="428"/>
      <c r="D3579" s="428"/>
      <c r="I3579" s="54"/>
    </row>
    <row r="3580" spans="1:9" ht="12.75" customHeight="1" x14ac:dyDescent="0.35">
      <c r="A3580" s="428"/>
      <c r="B3580" s="428"/>
      <c r="C3580" s="428"/>
      <c r="D3580" s="428"/>
      <c r="I3580" s="54"/>
    </row>
    <row r="3581" spans="1:9" ht="12.75" customHeight="1" x14ac:dyDescent="0.35">
      <c r="A3581" s="428"/>
      <c r="B3581" s="428"/>
      <c r="C3581" s="428"/>
      <c r="D3581" s="428"/>
      <c r="I3581" s="54"/>
    </row>
    <row r="3582" spans="1:9" ht="12.75" customHeight="1" x14ac:dyDescent="0.35">
      <c r="A3582" s="428"/>
      <c r="B3582" s="428"/>
      <c r="C3582" s="428"/>
      <c r="D3582" s="428"/>
      <c r="I3582" s="54"/>
    </row>
    <row r="3583" spans="1:9" ht="12.75" customHeight="1" x14ac:dyDescent="0.35">
      <c r="A3583" s="428"/>
      <c r="B3583" s="428"/>
      <c r="C3583" s="428"/>
      <c r="D3583" s="428"/>
      <c r="I3583" s="54"/>
    </row>
    <row r="3584" spans="1:9" ht="12.75" customHeight="1" x14ac:dyDescent="0.35">
      <c r="A3584" s="428"/>
      <c r="B3584" s="428"/>
      <c r="C3584" s="428"/>
      <c r="D3584" s="428"/>
      <c r="I3584" s="54"/>
    </row>
    <row r="3585" spans="1:9" ht="12.75" customHeight="1" x14ac:dyDescent="0.35">
      <c r="A3585" s="428"/>
      <c r="B3585" s="428"/>
      <c r="C3585" s="428"/>
      <c r="D3585" s="428"/>
      <c r="I3585" s="54"/>
    </row>
    <row r="3586" spans="1:9" ht="12.75" customHeight="1" x14ac:dyDescent="0.35">
      <c r="A3586" s="428"/>
      <c r="B3586" s="428"/>
      <c r="C3586" s="428"/>
      <c r="D3586" s="428"/>
      <c r="I3586" s="54"/>
    </row>
    <row r="3587" spans="1:9" ht="12.75" customHeight="1" x14ac:dyDescent="0.35">
      <c r="A3587" s="428"/>
      <c r="B3587" s="428"/>
      <c r="C3587" s="428"/>
      <c r="D3587" s="428"/>
      <c r="I3587" s="54"/>
    </row>
    <row r="3588" spans="1:9" ht="12.75" customHeight="1" x14ac:dyDescent="0.35">
      <c r="A3588" s="428"/>
      <c r="B3588" s="428"/>
      <c r="C3588" s="428"/>
      <c r="D3588" s="428"/>
      <c r="I3588" s="54"/>
    </row>
    <row r="3589" spans="1:9" ht="12.75" customHeight="1" x14ac:dyDescent="0.35">
      <c r="A3589" s="428"/>
      <c r="B3589" s="428"/>
      <c r="C3589" s="428"/>
      <c r="D3589" s="428"/>
      <c r="I3589" s="54"/>
    </row>
    <row r="3590" spans="1:9" ht="12.75" customHeight="1" x14ac:dyDescent="0.35">
      <c r="A3590" s="428"/>
      <c r="B3590" s="428"/>
      <c r="C3590" s="428"/>
      <c r="D3590" s="428"/>
      <c r="I3590" s="54"/>
    </row>
    <row r="3591" spans="1:9" ht="12.75" customHeight="1" x14ac:dyDescent="0.35">
      <c r="A3591" s="428"/>
      <c r="B3591" s="428"/>
      <c r="C3591" s="428"/>
      <c r="D3591" s="428"/>
      <c r="I3591" s="54"/>
    </row>
    <row r="3592" spans="1:9" ht="12.75" customHeight="1" x14ac:dyDescent="0.35">
      <c r="A3592" s="428"/>
      <c r="B3592" s="428"/>
      <c r="C3592" s="428"/>
      <c r="D3592" s="428"/>
      <c r="I3592" s="54"/>
    </row>
    <row r="3593" spans="1:9" ht="12.75" customHeight="1" x14ac:dyDescent="0.35">
      <c r="A3593" s="428"/>
      <c r="B3593" s="428"/>
      <c r="C3593" s="428"/>
      <c r="D3593" s="428"/>
      <c r="I3593" s="54"/>
    </row>
    <row r="3594" spans="1:9" ht="12.75" customHeight="1" x14ac:dyDescent="0.35">
      <c r="A3594" s="428"/>
      <c r="B3594" s="428"/>
      <c r="C3594" s="428"/>
      <c r="D3594" s="428"/>
      <c r="I3594" s="54"/>
    </row>
    <row r="3595" spans="1:9" ht="12.75" customHeight="1" x14ac:dyDescent="0.35">
      <c r="A3595" s="428"/>
      <c r="B3595" s="428"/>
      <c r="C3595" s="428"/>
      <c r="D3595" s="428"/>
      <c r="I3595" s="54"/>
    </row>
    <row r="3596" spans="1:9" ht="12.75" customHeight="1" x14ac:dyDescent="0.35">
      <c r="A3596" s="428"/>
      <c r="B3596" s="428"/>
      <c r="C3596" s="428"/>
      <c r="D3596" s="428"/>
      <c r="I3596" s="54"/>
    </row>
    <row r="3597" spans="1:9" ht="12.75" customHeight="1" x14ac:dyDescent="0.35">
      <c r="A3597" s="428"/>
      <c r="B3597" s="428"/>
      <c r="C3597" s="428"/>
      <c r="D3597" s="428"/>
      <c r="I3597" s="54"/>
    </row>
    <row r="3598" spans="1:9" ht="12.75" customHeight="1" x14ac:dyDescent="0.35">
      <c r="A3598" s="428"/>
      <c r="B3598" s="428"/>
      <c r="C3598" s="428"/>
      <c r="D3598" s="428"/>
      <c r="I3598" s="54"/>
    </row>
    <row r="3599" spans="1:9" ht="12.75" customHeight="1" x14ac:dyDescent="0.35">
      <c r="A3599" s="428"/>
      <c r="B3599" s="428"/>
      <c r="C3599" s="428"/>
      <c r="D3599" s="428"/>
      <c r="I3599" s="54"/>
    </row>
    <row r="3600" spans="1:9" ht="12.75" customHeight="1" x14ac:dyDescent="0.35">
      <c r="A3600" s="428"/>
      <c r="B3600" s="428"/>
      <c r="C3600" s="428"/>
      <c r="D3600" s="428"/>
      <c r="I3600" s="54"/>
    </row>
    <row r="3601" spans="1:9" ht="12.75" customHeight="1" x14ac:dyDescent="0.35">
      <c r="A3601" s="428"/>
      <c r="B3601" s="428"/>
      <c r="C3601" s="428"/>
      <c r="D3601" s="428"/>
      <c r="I3601" s="54"/>
    </row>
    <row r="3602" spans="1:9" ht="12.75" customHeight="1" x14ac:dyDescent="0.35">
      <c r="A3602" s="428"/>
      <c r="B3602" s="428"/>
      <c r="C3602" s="428"/>
      <c r="D3602" s="428"/>
      <c r="I3602" s="54"/>
    </row>
    <row r="3603" spans="1:9" ht="12.75" customHeight="1" x14ac:dyDescent="0.35">
      <c r="A3603" s="428"/>
      <c r="B3603" s="428"/>
      <c r="C3603" s="428"/>
      <c r="D3603" s="428"/>
      <c r="I3603" s="54"/>
    </row>
    <row r="3604" spans="1:9" ht="12.75" customHeight="1" x14ac:dyDescent="0.35">
      <c r="A3604" s="428"/>
      <c r="B3604" s="428"/>
      <c r="C3604" s="428"/>
      <c r="D3604" s="428"/>
      <c r="I3604" s="54"/>
    </row>
    <row r="3605" spans="1:9" ht="12.75" customHeight="1" x14ac:dyDescent="0.35">
      <c r="A3605" s="428"/>
      <c r="B3605" s="428"/>
      <c r="C3605" s="428"/>
      <c r="D3605" s="428"/>
      <c r="I3605" s="54"/>
    </row>
    <row r="3606" spans="1:9" ht="12.75" customHeight="1" x14ac:dyDescent="0.35">
      <c r="A3606" s="428"/>
      <c r="B3606" s="428"/>
      <c r="C3606" s="428"/>
      <c r="D3606" s="428"/>
      <c r="I3606" s="54"/>
    </row>
    <row r="3607" spans="1:9" ht="12.75" customHeight="1" x14ac:dyDescent="0.35">
      <c r="A3607" s="428"/>
      <c r="B3607" s="428"/>
      <c r="C3607" s="428"/>
      <c r="D3607" s="428"/>
      <c r="I3607" s="54"/>
    </row>
    <row r="3608" spans="1:9" ht="12.75" customHeight="1" x14ac:dyDescent="0.35">
      <c r="A3608" s="428"/>
      <c r="B3608" s="428"/>
      <c r="C3608" s="428"/>
      <c r="D3608" s="428"/>
      <c r="I3608" s="54"/>
    </row>
    <row r="3609" spans="1:9" ht="12.75" customHeight="1" x14ac:dyDescent="0.35">
      <c r="A3609" s="428"/>
      <c r="B3609" s="428"/>
      <c r="C3609" s="428"/>
      <c r="D3609" s="428"/>
      <c r="I3609" s="54"/>
    </row>
    <row r="3610" spans="1:9" ht="12.75" customHeight="1" x14ac:dyDescent="0.35">
      <c r="A3610" s="428"/>
      <c r="B3610" s="428"/>
      <c r="C3610" s="428"/>
      <c r="D3610" s="428"/>
      <c r="I3610" s="54"/>
    </row>
    <row r="3611" spans="1:9" ht="12.75" customHeight="1" x14ac:dyDescent="0.35">
      <c r="A3611" s="428"/>
      <c r="B3611" s="428"/>
      <c r="C3611" s="428"/>
      <c r="D3611" s="428"/>
      <c r="I3611" s="54"/>
    </row>
    <row r="3612" spans="1:9" ht="12.75" customHeight="1" x14ac:dyDescent="0.35">
      <c r="A3612" s="428"/>
      <c r="B3612" s="428"/>
      <c r="C3612" s="428"/>
      <c r="D3612" s="428"/>
      <c r="I3612" s="54"/>
    </row>
    <row r="3613" spans="1:9" ht="12.75" customHeight="1" x14ac:dyDescent="0.35">
      <c r="A3613" s="428"/>
      <c r="B3613" s="428"/>
      <c r="C3613" s="428"/>
      <c r="D3613" s="428"/>
      <c r="I3613" s="54"/>
    </row>
    <row r="3614" spans="1:9" ht="12.75" customHeight="1" x14ac:dyDescent="0.35">
      <c r="A3614" s="428"/>
      <c r="B3614" s="428"/>
      <c r="C3614" s="428"/>
      <c r="D3614" s="428"/>
      <c r="I3614" s="54"/>
    </row>
    <row r="3615" spans="1:9" ht="12.75" customHeight="1" x14ac:dyDescent="0.35">
      <c r="A3615" s="428"/>
      <c r="B3615" s="428"/>
      <c r="C3615" s="428"/>
      <c r="D3615" s="428"/>
      <c r="I3615" s="54"/>
    </row>
    <row r="3616" spans="1:9" ht="12.75" customHeight="1" x14ac:dyDescent="0.35">
      <c r="A3616" s="428"/>
      <c r="B3616" s="428"/>
      <c r="C3616" s="428"/>
      <c r="D3616" s="428"/>
      <c r="I3616" s="54"/>
    </row>
    <row r="3617" spans="1:9" ht="12.75" customHeight="1" x14ac:dyDescent="0.35">
      <c r="A3617" s="428"/>
      <c r="B3617" s="428"/>
      <c r="C3617" s="428"/>
      <c r="D3617" s="428"/>
      <c r="I3617" s="54"/>
    </row>
    <row r="3618" spans="1:9" ht="12.75" customHeight="1" x14ac:dyDescent="0.35">
      <c r="A3618" s="428"/>
      <c r="B3618" s="428"/>
      <c r="C3618" s="428"/>
      <c r="D3618" s="428"/>
      <c r="I3618" s="54"/>
    </row>
    <row r="3619" spans="1:9" ht="12.75" customHeight="1" x14ac:dyDescent="0.35">
      <c r="A3619" s="428"/>
      <c r="B3619" s="428"/>
      <c r="C3619" s="428"/>
      <c r="D3619" s="428"/>
      <c r="I3619" s="54"/>
    </row>
    <row r="3620" spans="1:9" ht="12.75" customHeight="1" x14ac:dyDescent="0.35">
      <c r="A3620" s="428"/>
      <c r="B3620" s="428"/>
      <c r="C3620" s="428"/>
      <c r="D3620" s="428"/>
      <c r="I3620" s="54"/>
    </row>
    <row r="3621" spans="1:9" ht="12.75" customHeight="1" x14ac:dyDescent="0.35">
      <c r="A3621" s="428"/>
      <c r="B3621" s="428"/>
      <c r="C3621" s="428"/>
      <c r="D3621" s="428"/>
      <c r="I3621" s="54"/>
    </row>
    <row r="3622" spans="1:9" ht="12.75" customHeight="1" x14ac:dyDescent="0.35">
      <c r="A3622" s="428"/>
      <c r="B3622" s="428"/>
      <c r="C3622" s="428"/>
      <c r="D3622" s="428"/>
      <c r="I3622" s="54"/>
    </row>
    <row r="3623" spans="1:9" ht="12.75" customHeight="1" x14ac:dyDescent="0.35">
      <c r="A3623" s="428"/>
      <c r="B3623" s="428"/>
      <c r="C3623" s="428"/>
      <c r="D3623" s="428"/>
      <c r="I3623" s="54"/>
    </row>
    <row r="3624" spans="1:9" ht="12.75" customHeight="1" x14ac:dyDescent="0.35">
      <c r="A3624" s="428"/>
      <c r="B3624" s="428"/>
      <c r="C3624" s="428"/>
      <c r="D3624" s="428"/>
      <c r="I3624" s="54"/>
    </row>
    <row r="3625" spans="1:9" ht="12.75" customHeight="1" x14ac:dyDescent="0.35">
      <c r="A3625" s="428"/>
      <c r="B3625" s="428"/>
      <c r="C3625" s="428"/>
      <c r="D3625" s="428"/>
      <c r="I3625" s="54"/>
    </row>
    <row r="3626" spans="1:9" ht="12.75" customHeight="1" x14ac:dyDescent="0.35">
      <c r="A3626" s="428"/>
      <c r="B3626" s="428"/>
      <c r="C3626" s="428"/>
      <c r="D3626" s="428"/>
      <c r="I3626" s="54"/>
    </row>
    <row r="3627" spans="1:9" ht="12.75" customHeight="1" x14ac:dyDescent="0.35">
      <c r="A3627" s="428"/>
      <c r="B3627" s="428"/>
      <c r="C3627" s="428"/>
      <c r="D3627" s="428"/>
      <c r="I3627" s="54"/>
    </row>
    <row r="3628" spans="1:9" ht="12.75" customHeight="1" x14ac:dyDescent="0.35">
      <c r="A3628" s="428"/>
      <c r="B3628" s="428"/>
      <c r="C3628" s="428"/>
      <c r="D3628" s="428"/>
      <c r="I3628" s="54"/>
    </row>
    <row r="3629" spans="1:9" ht="12.75" customHeight="1" x14ac:dyDescent="0.35">
      <c r="A3629" s="428"/>
      <c r="B3629" s="428"/>
      <c r="C3629" s="428"/>
      <c r="D3629" s="428"/>
    </row>
  </sheetData>
  <autoFilter ref="A2:NH3047" xr:uid="{00000000-0001-0000-0500-000000000000}"/>
  <phoneticPr fontId="11"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F11A03F659E444A3AE0A77698D5654" ma:contentTypeVersion="19" ma:contentTypeDescription="Create a new document." ma:contentTypeScope="" ma:versionID="cafa38a226c121dc2ecd665ba4c42e52">
  <xsd:schema xmlns:xsd="http://www.w3.org/2001/XMLSchema" xmlns:xs="http://www.w3.org/2001/XMLSchema" xmlns:p="http://schemas.microsoft.com/office/2006/metadata/properties" xmlns:ns1="http://schemas.microsoft.com/sharepoint/v3" xmlns:ns2="c00bd190-26e9-4ec2-b200-2c908db2a9fb" xmlns:ns3="37c01033-11d9-41fa-8769-c2a2367bd067" targetNamespace="http://schemas.microsoft.com/office/2006/metadata/properties" ma:root="true" ma:fieldsID="5333e3243e0360f44f3c6bd10caf9be9" ns1:_="" ns2:_="" ns3:_="">
    <xsd:import namespace="http://schemas.microsoft.com/sharepoint/v3"/>
    <xsd:import namespace="c00bd190-26e9-4ec2-b200-2c908db2a9fb"/>
    <xsd:import namespace="37c01033-11d9-41fa-8769-c2a2367bd0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bd190-26e9-4ec2-b200-2c908db2a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afb80ce7-b0e6-4b11-8aa5-937802c500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c01033-11d9-41fa-8769-c2a2367bd06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62523bb-8838-4fb8-b92f-52067281ff78}" ma:internalName="TaxCatchAll" ma:showField="CatchAllData" ma:web="37c01033-11d9-41fa-8769-c2a2367bd0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7c01033-11d9-41fa-8769-c2a2367bd067">
      <UserInfo>
        <DisplayName>Van Ross, Richard</DisplayName>
        <AccountId>57</AccountId>
        <AccountType/>
      </UserInfo>
    </SharedWithUsers>
    <TaxCatchAll xmlns="37c01033-11d9-41fa-8769-c2a2367bd067" xsi:nil="true"/>
    <lcf76f155ced4ddcb4097134ff3c332f xmlns="c00bd190-26e9-4ec2-b200-2c908db2a9fb">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B109B8A-A103-4171-B592-7B80AE56FA5A}"/>
</file>

<file path=customXml/itemProps2.xml><?xml version="1.0" encoding="utf-8"?>
<ds:datastoreItem xmlns:ds="http://schemas.openxmlformats.org/officeDocument/2006/customXml" ds:itemID="{1A1C8405-75AF-4D56-A93C-54D5D55A45CE}">
  <ds:schemaRefs>
    <ds:schemaRef ds:uri="http://schemas.microsoft.com/sharepoint/v3/contenttype/forms"/>
  </ds:schemaRefs>
</ds:datastoreItem>
</file>

<file path=customXml/itemProps3.xml><?xml version="1.0" encoding="utf-8"?>
<ds:datastoreItem xmlns:ds="http://schemas.openxmlformats.org/officeDocument/2006/customXml" ds:itemID="{197C2301-4BA8-4E5F-9669-33CD8043A879}">
  <ds:schemaRefs>
    <ds:schemaRef ds:uri="http://schemas.microsoft.com/office/2006/metadata/properties"/>
    <ds:schemaRef ds:uri="http://schemas.microsoft.com/office/infopath/2007/PartnerControls"/>
    <ds:schemaRef ds:uri="f54ff250-4dde-4cb3-af93-e5c235ed4705"/>
    <ds:schemaRef ds:uri="e569c045-a8f0-451d-8689-caebd8c1ab3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247</vt:i4>
      </vt:variant>
    </vt:vector>
  </HeadingPairs>
  <TitlesOfParts>
    <vt:vector size="253" baseType="lpstr">
      <vt:lpstr>Contacts</vt:lpstr>
      <vt:lpstr>Service Points</vt:lpstr>
      <vt:lpstr>Questionnaire</vt:lpstr>
      <vt:lpstr>Guidance Notes</vt:lpstr>
      <vt:lpstr>Data</vt:lpstr>
      <vt:lpstr>LY</vt:lpstr>
      <vt:lpstr>Authority</vt:lpstr>
      <vt:lpstr>Authority_List</vt:lpstr>
      <vt:lpstr>Club</vt:lpstr>
      <vt:lpstr>DropDown</vt:lpstr>
      <vt:lpstr>Email1</vt:lpstr>
      <vt:lpstr>Email2</vt:lpstr>
      <vt:lpstr>FLAS</vt:lpstr>
      <vt:lpstr>Job_Title1</vt:lpstr>
      <vt:lpstr>Job_Title2</vt:lpstr>
      <vt:lpstr>LIBR0001</vt:lpstr>
      <vt:lpstr>LIBR0002</vt:lpstr>
      <vt:lpstr>LIBR0003</vt:lpstr>
      <vt:lpstr>LIBR0004</vt:lpstr>
      <vt:lpstr>LIBR0005</vt:lpstr>
      <vt:lpstr>LIBR0006</vt:lpstr>
      <vt:lpstr>LIBR0007</vt:lpstr>
      <vt:lpstr>LIBR0008</vt:lpstr>
      <vt:lpstr>LIBR0009</vt:lpstr>
      <vt:lpstr>LIBR0010</vt:lpstr>
      <vt:lpstr>LIBR0011</vt:lpstr>
      <vt:lpstr>LIBR0012</vt:lpstr>
      <vt:lpstr>LIBR0014</vt:lpstr>
      <vt:lpstr>LIBR0015</vt:lpstr>
      <vt:lpstr>LIBR0016</vt:lpstr>
      <vt:lpstr>LIBR0017</vt:lpstr>
      <vt:lpstr>LIBR0018</vt:lpstr>
      <vt:lpstr>LIBR0019</vt:lpstr>
      <vt:lpstr>LIBR0020</vt:lpstr>
      <vt:lpstr>LIBR0021</vt:lpstr>
      <vt:lpstr>LIBR0022</vt:lpstr>
      <vt:lpstr>LIBR0023</vt:lpstr>
      <vt:lpstr>LIBR0024</vt:lpstr>
      <vt:lpstr>LIBR0025</vt:lpstr>
      <vt:lpstr>LIBR0026</vt:lpstr>
      <vt:lpstr>LIBR0027</vt:lpstr>
      <vt:lpstr>LIBR0028</vt:lpstr>
      <vt:lpstr>LIBR0029</vt:lpstr>
      <vt:lpstr>LIBR0030</vt:lpstr>
      <vt:lpstr>LIBR0031</vt:lpstr>
      <vt:lpstr>LIBR0032</vt:lpstr>
      <vt:lpstr>LIBR0033</vt:lpstr>
      <vt:lpstr>LIBR0034</vt:lpstr>
      <vt:lpstr>LIBR0035</vt:lpstr>
      <vt:lpstr>LIBR0036</vt:lpstr>
      <vt:lpstr>LIBR0037</vt:lpstr>
      <vt:lpstr>LIBR0038</vt:lpstr>
      <vt:lpstr>LIBR0039</vt:lpstr>
      <vt:lpstr>LIBR0041</vt:lpstr>
      <vt:lpstr>LIBR0042</vt:lpstr>
      <vt:lpstr>LIBR0049</vt:lpstr>
      <vt:lpstr>LIBR0050</vt:lpstr>
      <vt:lpstr>LIBR0051</vt:lpstr>
      <vt:lpstr>LIBR0052</vt:lpstr>
      <vt:lpstr>LIBR0054</vt:lpstr>
      <vt:lpstr>LIBR0055</vt:lpstr>
      <vt:lpstr>LIBR0062</vt:lpstr>
      <vt:lpstr>LIBR0063</vt:lpstr>
      <vt:lpstr>LIBR0064</vt:lpstr>
      <vt:lpstr>LIBR0065</vt:lpstr>
      <vt:lpstr>LIBR0066</vt:lpstr>
      <vt:lpstr>LIBR0067</vt:lpstr>
      <vt:lpstr>LIBR0068</vt:lpstr>
      <vt:lpstr>LIBR0069</vt:lpstr>
      <vt:lpstr>LIBR0070</vt:lpstr>
      <vt:lpstr>LIBR0071</vt:lpstr>
      <vt:lpstr>LIBR0072</vt:lpstr>
      <vt:lpstr>LIBR0073</vt:lpstr>
      <vt:lpstr>LIBR0075</vt:lpstr>
      <vt:lpstr>LIBR0076</vt:lpstr>
      <vt:lpstr>LIBR0083</vt:lpstr>
      <vt:lpstr>LIBR0084</vt:lpstr>
      <vt:lpstr>LIBR0085</vt:lpstr>
      <vt:lpstr>LIBR0086</vt:lpstr>
      <vt:lpstr>LIBR0087</vt:lpstr>
      <vt:lpstr>LIBR0088</vt:lpstr>
      <vt:lpstr>LIBR0089</vt:lpstr>
      <vt:lpstr>LIBR0090</vt:lpstr>
      <vt:lpstr>LIBR0091</vt:lpstr>
      <vt:lpstr>LIBR0092</vt:lpstr>
      <vt:lpstr>LIBR0093</vt:lpstr>
      <vt:lpstr>LIBR0094</vt:lpstr>
      <vt:lpstr>LIBR0095</vt:lpstr>
      <vt:lpstr>LIBR0096</vt:lpstr>
      <vt:lpstr>LIBR0097</vt:lpstr>
      <vt:lpstr>LIBR0098</vt:lpstr>
      <vt:lpstr>LIBR0099</vt:lpstr>
      <vt:lpstr>LIBR0100</vt:lpstr>
      <vt:lpstr>LIBR0101</vt:lpstr>
      <vt:lpstr>LIBR0102</vt:lpstr>
      <vt:lpstr>LIBR0103</vt:lpstr>
      <vt:lpstr>LIBR0104</vt:lpstr>
      <vt:lpstr>LIBR0105</vt:lpstr>
      <vt:lpstr>LIBR0106</vt:lpstr>
      <vt:lpstr>LIBR0107</vt:lpstr>
      <vt:lpstr>LIBR0108</vt:lpstr>
      <vt:lpstr>LIBR0110</vt:lpstr>
      <vt:lpstr>LIBR0111</vt:lpstr>
      <vt:lpstr>LIBR0118</vt:lpstr>
      <vt:lpstr>LIBR0119</vt:lpstr>
      <vt:lpstr>LIBR0120</vt:lpstr>
      <vt:lpstr>LIBR0121</vt:lpstr>
      <vt:lpstr>LIBR0122</vt:lpstr>
      <vt:lpstr>LIBR0123</vt:lpstr>
      <vt:lpstr>LIBR0124</vt:lpstr>
      <vt:lpstr>LIBR0125</vt:lpstr>
      <vt:lpstr>LIBR0126</vt:lpstr>
      <vt:lpstr>LIBR0127</vt:lpstr>
      <vt:lpstr>LIBR0128</vt:lpstr>
      <vt:lpstr>LIBR0129</vt:lpstr>
      <vt:lpstr>LIBR0130</vt:lpstr>
      <vt:lpstr>LIBR0131</vt:lpstr>
      <vt:lpstr>LIBR0132</vt:lpstr>
      <vt:lpstr>LIBR0133</vt:lpstr>
      <vt:lpstr>LIBR0134</vt:lpstr>
      <vt:lpstr>LIBR0135</vt:lpstr>
      <vt:lpstr>LIBR0136</vt:lpstr>
      <vt:lpstr>LIBR0137</vt:lpstr>
      <vt:lpstr>LIBR0138</vt:lpstr>
      <vt:lpstr>LIBR0139</vt:lpstr>
      <vt:lpstr>LIBR0140</vt:lpstr>
      <vt:lpstr>LIBR0141</vt:lpstr>
      <vt:lpstr>LIBR0142</vt:lpstr>
      <vt:lpstr>LIBR0143</vt:lpstr>
      <vt:lpstr>LIBR0144</vt:lpstr>
      <vt:lpstr>LIBR0145</vt:lpstr>
      <vt:lpstr>LIBR0146</vt:lpstr>
      <vt:lpstr>LIBR0147</vt:lpstr>
      <vt:lpstr>LIBR0148</vt:lpstr>
      <vt:lpstr>LIBR0149</vt:lpstr>
      <vt:lpstr>LIBR0150</vt:lpstr>
      <vt:lpstr>LIBR0151</vt:lpstr>
      <vt:lpstr>LIBR0152</vt:lpstr>
      <vt:lpstr>LIBR0153</vt:lpstr>
      <vt:lpstr>LIBR0154</vt:lpstr>
      <vt:lpstr>LIBR0170</vt:lpstr>
      <vt:lpstr>LIBR0171</vt:lpstr>
      <vt:lpstr>LIBR0173</vt:lpstr>
      <vt:lpstr>LIBR0174</vt:lpstr>
      <vt:lpstr>LIBR0175</vt:lpstr>
      <vt:lpstr>LIBR0176</vt:lpstr>
      <vt:lpstr>LIBR0177</vt:lpstr>
      <vt:lpstr>LIBR0179</vt:lpstr>
      <vt:lpstr>LIBR0180</vt:lpstr>
      <vt:lpstr>LIBR0181</vt:lpstr>
      <vt:lpstr>LIBR0182</vt:lpstr>
      <vt:lpstr>LIBR0183</vt:lpstr>
      <vt:lpstr>LIBR0184</vt:lpstr>
      <vt:lpstr>LIBR0185</vt:lpstr>
      <vt:lpstr>LIBR0186</vt:lpstr>
      <vt:lpstr>LIBR0187</vt:lpstr>
      <vt:lpstr>LIBR0188</vt:lpstr>
      <vt:lpstr>LIBR0189</vt:lpstr>
      <vt:lpstr>LIBR0190</vt:lpstr>
      <vt:lpstr>LIBR0191</vt:lpstr>
      <vt:lpstr>LIBR0192</vt:lpstr>
      <vt:lpstr>LIBR0193</vt:lpstr>
      <vt:lpstr>LIBR0194</vt:lpstr>
      <vt:lpstr>LIBR0195</vt:lpstr>
      <vt:lpstr>LIBR0196</vt:lpstr>
      <vt:lpstr>LIBR0197</vt:lpstr>
      <vt:lpstr>LIBR0198</vt:lpstr>
      <vt:lpstr>LIBR0199</vt:lpstr>
      <vt:lpstr>LIBR0200</vt:lpstr>
      <vt:lpstr>LIBR0201</vt:lpstr>
      <vt:lpstr>LIBR0202</vt:lpstr>
      <vt:lpstr>LIBR0203</vt:lpstr>
      <vt:lpstr>LIBR0204</vt:lpstr>
      <vt:lpstr>LIBR0205</vt:lpstr>
      <vt:lpstr>LIBR0206</vt:lpstr>
      <vt:lpstr>LIBR0207</vt:lpstr>
      <vt:lpstr>LIBR0208</vt:lpstr>
      <vt:lpstr>LIBR0209</vt:lpstr>
      <vt:lpstr>LIBR0210</vt:lpstr>
      <vt:lpstr>LIBR0211</vt:lpstr>
      <vt:lpstr>LIBR0212</vt:lpstr>
      <vt:lpstr>LIBR0213</vt:lpstr>
      <vt:lpstr>LIBR0214</vt:lpstr>
      <vt:lpstr>LIBR0215</vt:lpstr>
      <vt:lpstr>LIBR0216</vt:lpstr>
      <vt:lpstr>LIBR0217</vt:lpstr>
      <vt:lpstr>LIBR0221</vt:lpstr>
      <vt:lpstr>LIBR0222</vt:lpstr>
      <vt:lpstr>LIBR0223</vt:lpstr>
      <vt:lpstr>LIBR0224</vt:lpstr>
      <vt:lpstr>LIBR0225</vt:lpstr>
      <vt:lpstr>LIBR0226</vt:lpstr>
      <vt:lpstr>LIBR0227</vt:lpstr>
      <vt:lpstr>LIBR0228</vt:lpstr>
      <vt:lpstr>LIBR0229</vt:lpstr>
      <vt:lpstr>LIBR0230</vt:lpstr>
      <vt:lpstr>LIBR0231</vt:lpstr>
      <vt:lpstr>LIBR0234</vt:lpstr>
      <vt:lpstr>LIBR0235</vt:lpstr>
      <vt:lpstr>LIBR0236</vt:lpstr>
      <vt:lpstr>LIBR0237</vt:lpstr>
      <vt:lpstr>LIBR0238</vt:lpstr>
      <vt:lpstr>LIBR0239</vt:lpstr>
      <vt:lpstr>LIBR0240</vt:lpstr>
      <vt:lpstr>LIBR0241</vt:lpstr>
      <vt:lpstr>LIBR0242</vt:lpstr>
      <vt:lpstr>LIBR0243</vt:lpstr>
      <vt:lpstr>LIBR0244</vt:lpstr>
      <vt:lpstr>LIBR0245</vt:lpstr>
      <vt:lpstr>LIBR0246</vt:lpstr>
      <vt:lpstr>LIBR0247</vt:lpstr>
      <vt:lpstr>LIBR0248</vt:lpstr>
      <vt:lpstr>LIBR0249</vt:lpstr>
      <vt:lpstr>LIBR0250</vt:lpstr>
      <vt:lpstr>LIBR0251</vt:lpstr>
      <vt:lpstr>LIBR0252</vt:lpstr>
      <vt:lpstr>LIBR0253</vt:lpstr>
      <vt:lpstr>LIBR0254</vt:lpstr>
      <vt:lpstr>LIBR0255</vt:lpstr>
      <vt:lpstr>LIBR0256</vt:lpstr>
      <vt:lpstr>LIBR0257</vt:lpstr>
      <vt:lpstr>LibraryType</vt:lpstr>
      <vt:lpstr>LY_Data</vt:lpstr>
      <vt:lpstr>LY_ServicePoints</vt:lpstr>
      <vt:lpstr>Name1</vt:lpstr>
      <vt:lpstr>Name2</vt:lpstr>
      <vt:lpstr>Note1</vt:lpstr>
      <vt:lpstr>Note10</vt:lpstr>
      <vt:lpstr>Note11</vt:lpstr>
      <vt:lpstr>Note12</vt:lpstr>
      <vt:lpstr>Note13</vt:lpstr>
      <vt:lpstr>Note14</vt:lpstr>
      <vt:lpstr>Note2</vt:lpstr>
      <vt:lpstr>Note3</vt:lpstr>
      <vt:lpstr>Note4</vt:lpstr>
      <vt:lpstr>Note5</vt:lpstr>
      <vt:lpstr>Note6</vt:lpstr>
      <vt:lpstr>Note7</vt:lpstr>
      <vt:lpstr>Note8</vt:lpstr>
      <vt:lpstr>Note9</vt:lpstr>
      <vt:lpstr>Other_Email</vt:lpstr>
      <vt:lpstr>Contacts!Print_Area</vt:lpstr>
      <vt:lpstr>'Guidance Notes'!Print_Area</vt:lpstr>
      <vt:lpstr>Questionnaire!Print_Area</vt:lpstr>
      <vt:lpstr>'Service Points'!Print_Area</vt:lpstr>
      <vt:lpstr>'Service Points'!Print_Titles</vt:lpstr>
      <vt:lpstr>Qdata</vt:lpstr>
      <vt:lpstr>Qservicepoints</vt:lpstr>
      <vt:lpstr>Qshortname</vt:lpstr>
      <vt:lpstr>Statutory</vt:lpstr>
      <vt:lpstr>Telephone1</vt:lpstr>
      <vt:lpstr>Telephone2</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Library Statistics Actuals</dc:title>
  <dc:subject/>
  <dc:creator>IPF</dc:creator>
  <cp:keywords>Public Library Statistics Actuals</cp:keywords>
  <dc:description/>
  <cp:lastModifiedBy>Lekan, Odutola</cp:lastModifiedBy>
  <cp:revision/>
  <dcterms:created xsi:type="dcterms:W3CDTF">2002-02-11T11:34:16Z</dcterms:created>
  <dcterms:modified xsi:type="dcterms:W3CDTF">2023-08-10T15:56:55Z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0x010100038956A394F1B24EAC1C15B7AD59560A</vt:lpwstr>
  </property>
  <property fmtid="{D5CDD505-2E9C-101B-9397-08002B2CF9AE}" pid="4" name="Order">
    <vt:r8>20260600</vt:r8>
  </property>
  <property fmtid="{D5CDD505-2E9C-101B-9397-08002B2CF9AE}" pid="5" name="MediaServiceImageTags">
    <vt:lpwstr/>
  </property>
</Properties>
</file>